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kA\Desktop\Refbits Files\RefBitsNet6\COMThermoClass\"/>
    </mc:Choice>
  </mc:AlternateContent>
  <xr:revisionPtr revIDLastSave="0" documentId="13_ncr:1_{3593F7E2-FF3D-48F1-8228-B70F9C0C7ACE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DataBase" sheetId="13" r:id="rId1"/>
    <sheet name="Settings" sheetId="5" state="hidden" r:id="rId2"/>
    <sheet name="PropSets" sheetId="6" state="hidden" r:id="rId3"/>
    <sheet name="Output Template" sheetId="7" state="hidden" r:id="rId4"/>
    <sheet name="Comparison Output Template" sheetId="8" state="hidden" r:id="rId5"/>
    <sheet name="TestLeeKesler" sheetId="14" r:id="rId6"/>
    <sheet name="Omega" sheetId="15" r:id="rId7"/>
    <sheet name="MW" sheetId="16" r:id="rId8"/>
    <sheet name="VP" sheetId="17" r:id="rId9"/>
  </sheets>
  <functionGroups builtInGroupCount="19"/>
  <externalReferences>
    <externalReference r:id="rId10"/>
  </externalReferences>
  <definedNames>
    <definedName name="A0">TestLeeKesler!$AG$19</definedName>
    <definedName name="A1_">TestLeeKesler!$AG$20</definedName>
    <definedName name="A2_">TestLeeKesler!$AG$21</definedName>
    <definedName name="A3_">TestLeeKesler!$AG$22</definedName>
    <definedName name="B0">TestLeeKesler!$AG$23</definedName>
    <definedName name="B1_">TestLeeKesler!$AG$24</definedName>
    <definedName name="B2_">TestLeeKesler!$AG$25</definedName>
    <definedName name="B3_">TestLeeKesler!$AG$26</definedName>
    <definedName name="CombLiqOpt">Settings!$B$23</definedName>
    <definedName name="CombLiqProps">Settings!$D$30:$D$80</definedName>
    <definedName name="CompCompStrmsStart">Settings!$B$6</definedName>
    <definedName name="CompRefStrmsStart">Settings!$B$5</definedName>
    <definedName name="CompStreamsLookUp">Settings!$N$4:$N$4</definedName>
    <definedName name="CompStreamsLookUpStart">Settings!$B$8</definedName>
    <definedName name="CurCase">Settings!$B$15</definedName>
    <definedName name="CurCompOutputSht">Settings!$B$20</definedName>
    <definedName name="CurCompSht">Settings!$B$19</definedName>
    <definedName name="CurFlwSht">Settings!$B$16</definedName>
    <definedName name="CurOutputSht">Settings!$B$17</definedName>
    <definedName name="CurRefSht">Settings!$B$18</definedName>
    <definedName name="D1_">TestLeeKesler!$AG$27</definedName>
    <definedName name="D2_">TestLeeKesler!$AG$28</definedName>
    <definedName name="D4_">TestLeeKesler!$AG$29</definedName>
    <definedName name="EstLinkOnStart">Settings!$B$11</definedName>
    <definedName name="Kw">TestLeeKesler!$E$2</definedName>
    <definedName name="Lastcell" localSheetId="4">[1]Setup!#REF!</definedName>
    <definedName name="Lastcell" localSheetId="3">[1]Setup!#REF!</definedName>
    <definedName name="LiqProps">Settings!$C$30:$C$81</definedName>
    <definedName name="NoteFormatOpt">Settings!$B$25</definedName>
    <definedName name="NoteStripModInfo">Settings!$B$26</definedName>
    <definedName name="OpenHysysIfNotOpen">Settings!$B$12</definedName>
    <definedName name="OutFontName">Settings!$B$13</definedName>
    <definedName name="OutFontSize">Settings!$B$14</definedName>
    <definedName name="OutputStart">Settings!$B$7</definedName>
    <definedName name="OverallProps">Settings!$A$30:$A$150</definedName>
    <definedName name="ParameterUnitTypes">Settings!$H$30:$H$156</definedName>
    <definedName name="Pc">TestLeeKesler!$G$2</definedName>
    <definedName name="PosPhases">Settings!$H$4:$H$14</definedName>
    <definedName name="PropSetsStart">PropSets!$A$5</definedName>
    <definedName name="PropsSetsStartCol">PropSets!$B$2</definedName>
    <definedName name="PropsSetsStartRow">PropSets!$B$1</definedName>
    <definedName name="PropsStart">Settings!$B$4</definedName>
    <definedName name="SetupStrmsStart">Settings!$B$3</definedName>
    <definedName name="SolidProps">Settings!$E$30:$E$71</definedName>
    <definedName name="solver_adj" localSheetId="8" hidden="1">VP!$AL$9:$AM$12</definedName>
    <definedName name="solver_cvg" localSheetId="8" hidden="1">0.0000000001</definedName>
    <definedName name="solver_drv" localSheetId="8" hidden="1">2</definedName>
    <definedName name="solver_eng" localSheetId="8" hidden="1">1</definedName>
    <definedName name="solver_est" localSheetId="8" hidden="1">1</definedName>
    <definedName name="solver_itr" localSheetId="8" hidden="1">2147483647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1</definedName>
    <definedName name="solver_neg" localSheetId="8" hidden="1">1</definedName>
    <definedName name="solver_nod" localSheetId="8" hidden="1">2147483647</definedName>
    <definedName name="solver_num" localSheetId="8" hidden="1">0</definedName>
    <definedName name="solver_nwt" localSheetId="8" hidden="1">1</definedName>
    <definedName name="solver_opt" localSheetId="8" hidden="1">VP!$AJ$7</definedName>
    <definedName name="solver_pre" localSheetId="8" hidden="1">0.000001</definedName>
    <definedName name="solver_rbv" localSheetId="8" hidden="1">2</definedName>
    <definedName name="solver_rlx" localSheetId="8" hidden="1">2</definedName>
    <definedName name="solver_rsd" localSheetId="8" hidden="1">0</definedName>
    <definedName name="solver_scl" localSheetId="8" hidden="1">2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2</definedName>
    <definedName name="solver_val" localSheetId="8" hidden="1">0</definedName>
    <definedName name="solver_ver" localSheetId="8" hidden="1">3</definedName>
    <definedName name="StrmSortOpt">Settings!$B$24</definedName>
    <definedName name="StrmsSort">Settings!$B$9</definedName>
    <definedName name="UnitBuildNo">Settings!$K$27</definedName>
    <definedName name="UnitTypes">Settings!$K$30:$K$200</definedName>
    <definedName name="UnitTypesStart">Settings!$K$30</definedName>
    <definedName name="VapourProps">Settings!$B$30:$B$80</definedName>
    <definedName name="VisStrmOnly">Settings!$B$10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4" i="14" l="1"/>
  <c r="U4" i="14"/>
  <c r="V4" i="14"/>
  <c r="W4" i="14"/>
  <c r="Y4" i="14"/>
  <c r="Z4" i="14"/>
  <c r="AA4" i="14"/>
  <c r="AB4" i="14"/>
  <c r="AC4" i="14"/>
  <c r="AM4" i="14" l="1"/>
  <c r="AO4" i="14" s="1"/>
  <c r="R6" i="14"/>
  <c r="R7" i="14"/>
  <c r="R8" i="14"/>
  <c r="R9" i="14"/>
  <c r="R10" i="14"/>
  <c r="R11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R24" i="14"/>
  <c r="R25" i="14"/>
  <c r="R26" i="14"/>
  <c r="R27" i="14"/>
  <c r="R28" i="14"/>
  <c r="R29" i="14"/>
  <c r="R30" i="14"/>
  <c r="R31" i="14"/>
  <c r="R32" i="14"/>
  <c r="R33" i="14"/>
  <c r="R34" i="14"/>
  <c r="R35" i="14"/>
  <c r="R36" i="14"/>
  <c r="R37" i="14"/>
  <c r="R38" i="14"/>
  <c r="R39" i="14"/>
  <c r="R40" i="14"/>
  <c r="R41" i="14"/>
  <c r="R42" i="14"/>
  <c r="R43" i="14"/>
  <c r="R44" i="14"/>
  <c r="R45" i="14"/>
  <c r="R46" i="14"/>
  <c r="R47" i="14"/>
  <c r="R48" i="14"/>
  <c r="R49" i="14"/>
  <c r="R50" i="14"/>
  <c r="R51" i="14"/>
  <c r="R52" i="14"/>
  <c r="R53" i="14"/>
  <c r="R54" i="14"/>
  <c r="R55" i="14"/>
  <c r="R56" i="14"/>
  <c r="R57" i="14"/>
  <c r="R58" i="14"/>
  <c r="R59" i="14"/>
  <c r="R60" i="14"/>
  <c r="R61" i="14"/>
  <c r="R62" i="14"/>
  <c r="R63" i="14"/>
  <c r="R64" i="14"/>
  <c r="R65" i="14"/>
  <c r="R66" i="14"/>
  <c r="R67" i="14"/>
  <c r="R68" i="14"/>
  <c r="R69" i="14"/>
  <c r="R70" i="14"/>
  <c r="R71" i="14"/>
  <c r="R72" i="14"/>
  <c r="R73" i="14"/>
  <c r="R74" i="14"/>
  <c r="R75" i="14"/>
  <c r="R76" i="14"/>
  <c r="R77" i="14"/>
  <c r="R78" i="14"/>
  <c r="R79" i="14"/>
  <c r="R80" i="14"/>
  <c r="R81" i="14"/>
  <c r="R82" i="14"/>
  <c r="R83" i="14"/>
  <c r="R84" i="14"/>
  <c r="R85" i="14"/>
  <c r="R86" i="14"/>
  <c r="R87" i="14"/>
  <c r="R88" i="14"/>
  <c r="R89" i="14"/>
  <c r="R90" i="14"/>
  <c r="R91" i="14"/>
  <c r="R92" i="14"/>
  <c r="R93" i="14"/>
  <c r="R94" i="14"/>
  <c r="R95" i="14"/>
  <c r="R96" i="14"/>
  <c r="R97" i="14"/>
  <c r="R98" i="14"/>
  <c r="R99" i="14"/>
  <c r="R100" i="14"/>
  <c r="R101" i="14"/>
  <c r="R102" i="14"/>
  <c r="R103" i="14"/>
  <c r="R104" i="14"/>
  <c r="R105" i="14"/>
  <c r="R106" i="14"/>
  <c r="R107" i="14"/>
  <c r="R108" i="14"/>
  <c r="R109" i="14"/>
  <c r="R110" i="14"/>
  <c r="R111" i="14"/>
  <c r="R112" i="14"/>
  <c r="R113" i="14"/>
  <c r="R114" i="14"/>
  <c r="R115" i="14"/>
  <c r="R116" i="14"/>
  <c r="R117" i="14"/>
  <c r="R118" i="14"/>
  <c r="R119" i="14"/>
  <c r="R120" i="14"/>
  <c r="R121" i="14"/>
  <c r="R122" i="14"/>
  <c r="R123" i="14"/>
  <c r="R124" i="14"/>
  <c r="R125" i="14"/>
  <c r="R126" i="14"/>
  <c r="R127" i="14"/>
  <c r="R128" i="14"/>
  <c r="R129" i="14"/>
  <c r="R130" i="14"/>
  <c r="R131" i="14"/>
  <c r="R132" i="14"/>
  <c r="R133" i="14"/>
  <c r="R134" i="14"/>
  <c r="R135" i="14"/>
  <c r="R136" i="14"/>
  <c r="R137" i="14"/>
  <c r="R138" i="14"/>
  <c r="R139" i="14"/>
  <c r="R140" i="14"/>
  <c r="R141" i="14"/>
  <c r="R142" i="14"/>
  <c r="R143" i="14"/>
  <c r="R144" i="14"/>
  <c r="R145" i="14"/>
  <c r="R146" i="14"/>
  <c r="R147" i="14"/>
  <c r="R148" i="14"/>
  <c r="R149" i="14"/>
  <c r="R150" i="14"/>
  <c r="R151" i="14"/>
  <c r="R152" i="14"/>
  <c r="R153" i="14"/>
  <c r="R154" i="14"/>
  <c r="R155" i="14"/>
  <c r="R156" i="14"/>
  <c r="R157" i="14"/>
  <c r="R158" i="14"/>
  <c r="R159" i="14"/>
  <c r="R160" i="14"/>
  <c r="R161" i="14"/>
  <c r="R162" i="14"/>
  <c r="R163" i="14"/>
  <c r="R164" i="14"/>
  <c r="R165" i="14"/>
  <c r="R166" i="14"/>
  <c r="R167" i="14"/>
  <c r="R168" i="14"/>
  <c r="R169" i="14"/>
  <c r="R170" i="14"/>
  <c r="R171" i="14"/>
  <c r="R172" i="14"/>
  <c r="R173" i="14"/>
  <c r="R174" i="14"/>
  <c r="R175" i="14"/>
  <c r="R176" i="14"/>
  <c r="R177" i="14"/>
  <c r="R178" i="14"/>
  <c r="R179" i="14"/>
  <c r="R180" i="14"/>
  <c r="R181" i="14"/>
  <c r="R182" i="14"/>
  <c r="R183" i="14"/>
  <c r="R184" i="14"/>
  <c r="R185" i="14"/>
  <c r="R186" i="14"/>
  <c r="R187" i="14"/>
  <c r="R188" i="14"/>
  <c r="R189" i="14"/>
  <c r="R190" i="14"/>
  <c r="R191" i="14"/>
  <c r="R192" i="14"/>
  <c r="R193" i="14"/>
  <c r="R194" i="14"/>
  <c r="R195" i="14"/>
  <c r="R196" i="14"/>
  <c r="R197" i="14"/>
  <c r="R198" i="14"/>
  <c r="R199" i="14"/>
  <c r="R200" i="14"/>
  <c r="R201" i="14"/>
  <c r="R202" i="14"/>
  <c r="R203" i="14"/>
  <c r="R204" i="14"/>
  <c r="R205" i="14"/>
  <c r="R206" i="14"/>
  <c r="R207" i="14"/>
  <c r="R208" i="14"/>
  <c r="R209" i="14"/>
  <c r="R210" i="14"/>
  <c r="R211" i="14"/>
  <c r="R212" i="14"/>
  <c r="R213" i="14"/>
  <c r="R214" i="14"/>
  <c r="R215" i="14"/>
  <c r="R216" i="14"/>
  <c r="R217" i="14"/>
  <c r="R218" i="14"/>
  <c r="R219" i="14"/>
  <c r="R220" i="14"/>
  <c r="R221" i="14"/>
  <c r="R222" i="14"/>
  <c r="R223" i="14"/>
  <c r="R224" i="14"/>
  <c r="R225" i="14"/>
  <c r="R226" i="14"/>
  <c r="R227" i="14"/>
  <c r="R228" i="14"/>
  <c r="R229" i="14"/>
  <c r="R230" i="14"/>
  <c r="R231" i="14"/>
  <c r="R232" i="14"/>
  <c r="R233" i="14"/>
  <c r="R234" i="14"/>
  <c r="R235" i="14"/>
  <c r="R236" i="14"/>
  <c r="R237" i="14"/>
  <c r="R238" i="14"/>
  <c r="R239" i="14"/>
  <c r="R240" i="14"/>
  <c r="R241" i="14"/>
  <c r="R242" i="14"/>
  <c r="R243" i="14"/>
  <c r="R244" i="14"/>
  <c r="R245" i="14"/>
  <c r="R246" i="14"/>
  <c r="R247" i="14"/>
  <c r="R248" i="14"/>
  <c r="R249" i="14"/>
  <c r="R250" i="14"/>
  <c r="R251" i="14"/>
  <c r="R252" i="14"/>
  <c r="R253" i="14"/>
  <c r="R254" i="14"/>
  <c r="R255" i="14"/>
  <c r="R256" i="14"/>
  <c r="R257" i="14"/>
  <c r="R258" i="14"/>
  <c r="R259" i="14"/>
  <c r="R260" i="14"/>
  <c r="R261" i="14"/>
  <c r="R262" i="14"/>
  <c r="R263" i="14"/>
  <c r="R264" i="14"/>
  <c r="R265" i="14"/>
  <c r="R266" i="14"/>
  <c r="R267" i="14"/>
  <c r="R268" i="14"/>
  <c r="R269" i="14"/>
  <c r="R270" i="14"/>
  <c r="R271" i="14"/>
  <c r="R272" i="14"/>
  <c r="R273" i="14"/>
  <c r="R274" i="14"/>
  <c r="R275" i="14"/>
  <c r="R276" i="14"/>
  <c r="R277" i="14"/>
  <c r="R278" i="14"/>
  <c r="R279" i="14"/>
  <c r="R280" i="14"/>
  <c r="R281" i="14"/>
  <c r="R282" i="14"/>
  <c r="R283" i="14"/>
  <c r="R284" i="14"/>
  <c r="R285" i="14"/>
  <c r="R286" i="14"/>
  <c r="R287" i="14"/>
  <c r="R288" i="14"/>
  <c r="R289" i="14"/>
  <c r="R290" i="14"/>
  <c r="R291" i="14"/>
  <c r="R292" i="14"/>
  <c r="R293" i="14"/>
  <c r="R294" i="14"/>
  <c r="R295" i="14"/>
  <c r="R296" i="14"/>
  <c r="R297" i="14"/>
  <c r="R298" i="14"/>
  <c r="R299" i="14"/>
  <c r="R300" i="14"/>
  <c r="R301" i="14"/>
  <c r="R302" i="14"/>
  <c r="R303" i="14"/>
  <c r="R304" i="14"/>
  <c r="R305" i="14"/>
  <c r="R306" i="14"/>
  <c r="R307" i="14"/>
  <c r="R308" i="14"/>
  <c r="R309" i="14"/>
  <c r="R310" i="14"/>
  <c r="R311" i="14"/>
  <c r="R312" i="14"/>
  <c r="R313" i="14"/>
  <c r="R314" i="14"/>
  <c r="R315" i="14"/>
  <c r="R316" i="14"/>
  <c r="R317" i="14"/>
  <c r="R318" i="14"/>
  <c r="R319" i="14"/>
  <c r="R320" i="14"/>
  <c r="R321" i="14"/>
  <c r="R322" i="14"/>
  <c r="R323" i="14"/>
  <c r="R324" i="14"/>
  <c r="R325" i="14"/>
  <c r="R326" i="14"/>
  <c r="R327" i="14"/>
  <c r="R328" i="14"/>
  <c r="R329" i="14"/>
  <c r="R330" i="14"/>
  <c r="R331" i="14"/>
  <c r="R332" i="14"/>
  <c r="R333" i="14"/>
  <c r="R334" i="14"/>
  <c r="R335" i="14"/>
  <c r="R336" i="14"/>
  <c r="R337" i="14"/>
  <c r="R338" i="14"/>
  <c r="R339" i="14"/>
  <c r="R340" i="14"/>
  <c r="R341" i="14"/>
  <c r="R342" i="14"/>
  <c r="R343" i="14"/>
  <c r="R344" i="14"/>
  <c r="R345" i="14"/>
  <c r="R346" i="14"/>
  <c r="R347" i="14"/>
  <c r="R348" i="14"/>
  <c r="R349" i="14"/>
  <c r="R350" i="14"/>
  <c r="R351" i="14"/>
  <c r="R352" i="14"/>
  <c r="R353" i="14"/>
  <c r="R354" i="14"/>
  <c r="R355" i="14"/>
  <c r="R356" i="14"/>
  <c r="R357" i="14"/>
  <c r="R358" i="14"/>
  <c r="R359" i="14"/>
  <c r="R360" i="14"/>
  <c r="R361" i="14"/>
  <c r="R362" i="14"/>
  <c r="R363" i="14"/>
  <c r="R364" i="14"/>
  <c r="R365" i="14"/>
  <c r="R366" i="14"/>
  <c r="R367" i="14"/>
  <c r="R368" i="14"/>
  <c r="R369" i="14"/>
  <c r="R370" i="14"/>
  <c r="R371" i="14"/>
  <c r="R372" i="14"/>
  <c r="R373" i="14"/>
  <c r="R374" i="14"/>
  <c r="R375" i="14"/>
  <c r="R376" i="14"/>
  <c r="R377" i="14"/>
  <c r="R378" i="14"/>
  <c r="R379" i="14"/>
  <c r="R380" i="14"/>
  <c r="R381" i="14"/>
  <c r="R382" i="14"/>
  <c r="R383" i="14"/>
  <c r="R384" i="14"/>
  <c r="R385" i="14"/>
  <c r="R386" i="14"/>
  <c r="R387" i="14"/>
  <c r="R388" i="14"/>
  <c r="R389" i="14"/>
  <c r="R390" i="14"/>
  <c r="R391" i="14"/>
  <c r="R392" i="14"/>
  <c r="R393" i="14"/>
  <c r="R394" i="14"/>
  <c r="R395" i="14"/>
  <c r="R396" i="14"/>
  <c r="R397" i="14"/>
  <c r="R398" i="14"/>
  <c r="R399" i="14"/>
  <c r="R400" i="14"/>
  <c r="R401" i="14"/>
  <c r="R402" i="14"/>
  <c r="R403" i="14"/>
  <c r="R404" i="14"/>
  <c r="R405" i="14"/>
  <c r="R406" i="14"/>
  <c r="R407" i="14"/>
  <c r="R408" i="14"/>
  <c r="R409" i="14"/>
  <c r="R410" i="14"/>
  <c r="R411" i="14"/>
  <c r="R412" i="14"/>
  <c r="R413" i="14"/>
  <c r="R414" i="14"/>
  <c r="R415" i="14"/>
  <c r="R416" i="14"/>
  <c r="R417" i="14"/>
  <c r="R418" i="14"/>
  <c r="R419" i="14"/>
  <c r="R420" i="14"/>
  <c r="R421" i="14"/>
  <c r="R422" i="14"/>
  <c r="R423" i="14"/>
  <c r="R424" i="14"/>
  <c r="R425" i="14"/>
  <c r="R426" i="14"/>
  <c r="R427" i="14"/>
  <c r="R428" i="14"/>
  <c r="R429" i="14"/>
  <c r="R430" i="14"/>
  <c r="R431" i="14"/>
  <c r="R432" i="14"/>
  <c r="R433" i="14"/>
  <c r="R434" i="14"/>
  <c r="R435" i="14"/>
  <c r="R436" i="14"/>
  <c r="R437" i="14"/>
  <c r="R438" i="14"/>
  <c r="R439" i="14"/>
  <c r="R440" i="14"/>
  <c r="R441" i="14"/>
  <c r="R442" i="14"/>
  <c r="R443" i="14"/>
  <c r="R444" i="14"/>
  <c r="R445" i="14"/>
  <c r="R446" i="14"/>
  <c r="R447" i="14"/>
  <c r="R448" i="14"/>
  <c r="R449" i="14"/>
  <c r="R450" i="14"/>
  <c r="R451" i="14"/>
  <c r="R452" i="14"/>
  <c r="R453" i="14"/>
  <c r="R454" i="14"/>
  <c r="R455" i="14"/>
  <c r="R456" i="14"/>
  <c r="R457" i="14"/>
  <c r="R458" i="14"/>
  <c r="R459" i="14"/>
  <c r="R460" i="14"/>
  <c r="R461" i="14"/>
  <c r="R462" i="14"/>
  <c r="R463" i="14"/>
  <c r="R464" i="14"/>
  <c r="R465" i="14"/>
  <c r="R466" i="14"/>
  <c r="R467" i="14"/>
  <c r="R468" i="14"/>
  <c r="R469" i="14"/>
  <c r="R470" i="14"/>
  <c r="R471" i="14"/>
  <c r="R472" i="14"/>
  <c r="R473" i="14"/>
  <c r="R474" i="14"/>
  <c r="R475" i="14"/>
  <c r="R476" i="14"/>
  <c r="R477" i="14"/>
  <c r="R478" i="14"/>
  <c r="R479" i="14"/>
  <c r="R480" i="14"/>
  <c r="R481" i="14"/>
  <c r="R482" i="14"/>
  <c r="R483" i="14"/>
  <c r="R484" i="14"/>
  <c r="R485" i="14"/>
  <c r="R486" i="14"/>
  <c r="R487" i="14"/>
  <c r="R488" i="14"/>
  <c r="R489" i="14"/>
  <c r="R490" i="14"/>
  <c r="R491" i="14"/>
  <c r="R492" i="14"/>
  <c r="R493" i="14"/>
  <c r="R494" i="14"/>
  <c r="R495" i="14"/>
  <c r="R496" i="14"/>
  <c r="R497" i="14"/>
  <c r="R498" i="14"/>
  <c r="R499" i="14"/>
  <c r="R500" i="14"/>
  <c r="R501" i="14"/>
  <c r="R502" i="14"/>
  <c r="R503" i="14"/>
  <c r="R504" i="14"/>
  <c r="R505" i="14"/>
  <c r="R506" i="14"/>
  <c r="R507" i="14"/>
  <c r="R508" i="14"/>
  <c r="R509" i="14"/>
  <c r="R510" i="14"/>
  <c r="R511" i="14"/>
  <c r="R512" i="14"/>
  <c r="R513" i="14"/>
  <c r="R514" i="14"/>
  <c r="R515" i="14"/>
  <c r="R516" i="14"/>
  <c r="R517" i="14"/>
  <c r="R518" i="14"/>
  <c r="R519" i="14"/>
  <c r="R520" i="14"/>
  <c r="R521" i="14"/>
  <c r="R522" i="14"/>
  <c r="R523" i="14"/>
  <c r="R524" i="14"/>
  <c r="R525" i="14"/>
  <c r="R526" i="14"/>
  <c r="R527" i="14"/>
  <c r="R528" i="14"/>
  <c r="R529" i="14"/>
  <c r="R530" i="14"/>
  <c r="R531" i="14"/>
  <c r="R532" i="14"/>
  <c r="R533" i="14"/>
  <c r="R534" i="14"/>
  <c r="R535" i="14"/>
  <c r="R536" i="14"/>
  <c r="R537" i="14"/>
  <c r="R538" i="14"/>
  <c r="R539" i="14"/>
  <c r="R540" i="14"/>
  <c r="R541" i="14"/>
  <c r="R542" i="14"/>
  <c r="R543" i="14"/>
  <c r="R544" i="14"/>
  <c r="R545" i="14"/>
  <c r="R546" i="14"/>
  <c r="R547" i="14"/>
  <c r="R548" i="14"/>
  <c r="R549" i="14"/>
  <c r="R550" i="14"/>
  <c r="R551" i="14"/>
  <c r="R552" i="14"/>
  <c r="R553" i="14"/>
  <c r="R554" i="14"/>
  <c r="R555" i="14"/>
  <c r="R556" i="14"/>
  <c r="R557" i="14"/>
  <c r="R558" i="14"/>
  <c r="R559" i="14"/>
  <c r="R560" i="14"/>
  <c r="R561" i="14"/>
  <c r="R562" i="14"/>
  <c r="R563" i="14"/>
  <c r="R564" i="14"/>
  <c r="R565" i="14"/>
  <c r="R566" i="14"/>
  <c r="R567" i="14"/>
  <c r="R568" i="14"/>
  <c r="R569" i="14"/>
  <c r="R570" i="14"/>
  <c r="R571" i="14"/>
  <c r="R572" i="14"/>
  <c r="R573" i="14"/>
  <c r="R574" i="14"/>
  <c r="R575" i="14"/>
  <c r="R576" i="14"/>
  <c r="R577" i="14"/>
  <c r="R578" i="14"/>
  <c r="R579" i="14"/>
  <c r="R580" i="14"/>
  <c r="R581" i="14"/>
  <c r="R582" i="14"/>
  <c r="R583" i="14"/>
  <c r="R584" i="14"/>
  <c r="R5" i="14"/>
  <c r="Y104" i="13" l="1"/>
  <c r="K106" i="17" s="1"/>
  <c r="K584" i="17"/>
  <c r="Y34" i="13"/>
  <c r="K36" i="17" s="1"/>
  <c r="AL2" i="14"/>
  <c r="Y32" i="13"/>
  <c r="K34" i="17" s="1"/>
  <c r="Y33" i="13"/>
  <c r="K35" i="17" s="1"/>
  <c r="Y35" i="13"/>
  <c r="K37" i="17" s="1"/>
  <c r="Y36" i="13"/>
  <c r="K38" i="17" s="1"/>
  <c r="Y37" i="13"/>
  <c r="K39" i="17" s="1"/>
  <c r="Y38" i="13"/>
  <c r="K40" i="17" s="1"/>
  <c r="Y39" i="13"/>
  <c r="K41" i="17" s="1"/>
  <c r="Y40" i="13"/>
  <c r="K42" i="17" s="1"/>
  <c r="Y41" i="13"/>
  <c r="K43" i="17" s="1"/>
  <c r="Y42" i="13"/>
  <c r="K44" i="17" s="1"/>
  <c r="Y43" i="13"/>
  <c r="K45" i="17" s="1"/>
  <c r="Y44" i="13"/>
  <c r="K46" i="17" s="1"/>
  <c r="Y45" i="13"/>
  <c r="K47" i="17" s="1"/>
  <c r="Y46" i="13"/>
  <c r="K48" i="17" s="1"/>
  <c r="Y47" i="13"/>
  <c r="K49" i="17" s="1"/>
  <c r="Y48" i="13"/>
  <c r="K50" i="17" s="1"/>
  <c r="Y49" i="13"/>
  <c r="K51" i="17" s="1"/>
  <c r="Y50" i="13"/>
  <c r="K52" i="17" s="1"/>
  <c r="Y51" i="13"/>
  <c r="K53" i="17" s="1"/>
  <c r="Y52" i="13"/>
  <c r="K54" i="17" s="1"/>
  <c r="Y53" i="13"/>
  <c r="K55" i="17" s="1"/>
  <c r="Y54" i="13"/>
  <c r="K56" i="17" s="1"/>
  <c r="Y55" i="13"/>
  <c r="K57" i="17" s="1"/>
  <c r="Y56" i="13"/>
  <c r="K58" i="17" s="1"/>
  <c r="Y57" i="13"/>
  <c r="K59" i="17" s="1"/>
  <c r="Y58" i="13"/>
  <c r="K60" i="17" s="1"/>
  <c r="Y59" i="13"/>
  <c r="K61" i="17" s="1"/>
  <c r="Y60" i="13"/>
  <c r="K62" i="17" s="1"/>
  <c r="Y61" i="13"/>
  <c r="K63" i="17" s="1"/>
  <c r="Y62" i="13"/>
  <c r="K64" i="17" s="1"/>
  <c r="Y63" i="13"/>
  <c r="K65" i="17" s="1"/>
  <c r="Y64" i="13"/>
  <c r="K66" i="17" s="1"/>
  <c r="Y65" i="13"/>
  <c r="K67" i="17" s="1"/>
  <c r="Y66" i="13"/>
  <c r="K68" i="17" s="1"/>
  <c r="Y67" i="13"/>
  <c r="K69" i="17" s="1"/>
  <c r="Y68" i="13"/>
  <c r="K70" i="17" s="1"/>
  <c r="Y69" i="13"/>
  <c r="K71" i="17" s="1"/>
  <c r="Y70" i="13"/>
  <c r="K72" i="17" s="1"/>
  <c r="Y71" i="13"/>
  <c r="K73" i="17" s="1"/>
  <c r="Y72" i="13"/>
  <c r="K74" i="17" s="1"/>
  <c r="Y73" i="13"/>
  <c r="K75" i="17" s="1"/>
  <c r="Y74" i="13"/>
  <c r="K76" i="17" s="1"/>
  <c r="Y75" i="13"/>
  <c r="K77" i="17" s="1"/>
  <c r="Y76" i="13"/>
  <c r="K78" i="17" s="1"/>
  <c r="Y77" i="13"/>
  <c r="K79" i="17" s="1"/>
  <c r="Y78" i="13"/>
  <c r="K80" i="17" s="1"/>
  <c r="Y79" i="13"/>
  <c r="K81" i="17" s="1"/>
  <c r="Y80" i="13"/>
  <c r="K82" i="17" s="1"/>
  <c r="Y81" i="13"/>
  <c r="K83" i="17" s="1"/>
  <c r="Y82" i="13"/>
  <c r="K84" i="17" s="1"/>
  <c r="Y83" i="13"/>
  <c r="K85" i="17" s="1"/>
  <c r="Y84" i="13"/>
  <c r="K86" i="17" s="1"/>
  <c r="Y85" i="13"/>
  <c r="K87" i="17" s="1"/>
  <c r="Y86" i="13"/>
  <c r="K88" i="17" s="1"/>
  <c r="Y87" i="13"/>
  <c r="K89" i="17" s="1"/>
  <c r="Y88" i="13"/>
  <c r="K90" i="17" s="1"/>
  <c r="Y89" i="13"/>
  <c r="K91" i="17" s="1"/>
  <c r="Y90" i="13"/>
  <c r="K92" i="17" s="1"/>
  <c r="Y91" i="13"/>
  <c r="K93" i="17" s="1"/>
  <c r="Y92" i="13"/>
  <c r="K94" i="17" s="1"/>
  <c r="Y93" i="13"/>
  <c r="K95" i="17" s="1"/>
  <c r="Y94" i="13"/>
  <c r="K96" i="17" s="1"/>
  <c r="Y95" i="13"/>
  <c r="K97" i="17" s="1"/>
  <c r="Y96" i="13"/>
  <c r="K98" i="17" s="1"/>
  <c r="Y97" i="13"/>
  <c r="K99" i="17" s="1"/>
  <c r="Y98" i="13"/>
  <c r="K100" i="17" s="1"/>
  <c r="Y99" i="13"/>
  <c r="K101" i="17" s="1"/>
  <c r="Y100" i="13"/>
  <c r="K102" i="17" s="1"/>
  <c r="Y101" i="13"/>
  <c r="K103" i="17" s="1"/>
  <c r="Y102" i="13"/>
  <c r="K104" i="17" s="1"/>
  <c r="Y103" i="13"/>
  <c r="K105" i="17" s="1"/>
  <c r="Y105" i="13"/>
  <c r="K107" i="17" s="1"/>
  <c r="Y106" i="13"/>
  <c r="K108" i="17" s="1"/>
  <c r="Y107" i="13"/>
  <c r="K109" i="17" s="1"/>
  <c r="Y108" i="13"/>
  <c r="K110" i="17" s="1"/>
  <c r="Y109" i="13"/>
  <c r="K111" i="17" s="1"/>
  <c r="Y110" i="13"/>
  <c r="K112" i="17" s="1"/>
  <c r="Y111" i="13"/>
  <c r="K113" i="17" s="1"/>
  <c r="Y112" i="13"/>
  <c r="K114" i="17" s="1"/>
  <c r="Y113" i="13"/>
  <c r="K115" i="17" s="1"/>
  <c r="Y114" i="13"/>
  <c r="K116" i="17" s="1"/>
  <c r="Y115" i="13"/>
  <c r="K117" i="17" s="1"/>
  <c r="Y116" i="13"/>
  <c r="K118" i="17" s="1"/>
  <c r="Y117" i="13"/>
  <c r="K119" i="17" s="1"/>
  <c r="Y118" i="13"/>
  <c r="K120" i="17" s="1"/>
  <c r="Y119" i="13"/>
  <c r="K121" i="17" s="1"/>
  <c r="Y120" i="13"/>
  <c r="K122" i="17" s="1"/>
  <c r="Y121" i="13"/>
  <c r="K123" i="17" s="1"/>
  <c r="Y122" i="13"/>
  <c r="K124" i="17" s="1"/>
  <c r="Y123" i="13"/>
  <c r="K125" i="17" s="1"/>
  <c r="Y124" i="13"/>
  <c r="K126" i="17" s="1"/>
  <c r="Y125" i="13"/>
  <c r="K127" i="17" s="1"/>
  <c r="Y126" i="13"/>
  <c r="K128" i="17" s="1"/>
  <c r="Y127" i="13"/>
  <c r="K129" i="17" s="1"/>
  <c r="Y128" i="13"/>
  <c r="K130" i="17" s="1"/>
  <c r="Y129" i="13"/>
  <c r="K131" i="17" s="1"/>
  <c r="Y130" i="13"/>
  <c r="K132" i="17" s="1"/>
  <c r="Y131" i="13"/>
  <c r="K133" i="17" s="1"/>
  <c r="Y132" i="13"/>
  <c r="K134" i="17" s="1"/>
  <c r="Y133" i="13"/>
  <c r="K135" i="17" s="1"/>
  <c r="Y134" i="13"/>
  <c r="K136" i="17" s="1"/>
  <c r="Y135" i="13"/>
  <c r="K137" i="17" s="1"/>
  <c r="Y136" i="13"/>
  <c r="K138" i="17" s="1"/>
  <c r="Y137" i="13"/>
  <c r="K139" i="17" s="1"/>
  <c r="Y138" i="13"/>
  <c r="K140" i="17" s="1"/>
  <c r="Y139" i="13"/>
  <c r="K141" i="17" s="1"/>
  <c r="Y140" i="13"/>
  <c r="K142" i="17" s="1"/>
  <c r="Y141" i="13"/>
  <c r="K143" i="17" s="1"/>
  <c r="Y142" i="13"/>
  <c r="K144" i="17" s="1"/>
  <c r="Y143" i="13"/>
  <c r="K145" i="17" s="1"/>
  <c r="Y144" i="13"/>
  <c r="K146" i="17" s="1"/>
  <c r="Y145" i="13"/>
  <c r="K147" i="17" s="1"/>
  <c r="Y146" i="13"/>
  <c r="K148" i="17" s="1"/>
  <c r="Y147" i="13"/>
  <c r="K149" i="17" s="1"/>
  <c r="Y148" i="13"/>
  <c r="K150" i="17" s="1"/>
  <c r="Y149" i="13"/>
  <c r="K151" i="17" s="1"/>
  <c r="Y150" i="13"/>
  <c r="K152" i="17" s="1"/>
  <c r="Y151" i="13"/>
  <c r="K153" i="17" s="1"/>
  <c r="Y152" i="13"/>
  <c r="K154" i="17" s="1"/>
  <c r="Y153" i="13"/>
  <c r="K155" i="17" s="1"/>
  <c r="Y154" i="13"/>
  <c r="K156" i="17" s="1"/>
  <c r="Y155" i="13"/>
  <c r="K157" i="17" s="1"/>
  <c r="Y156" i="13"/>
  <c r="K158" i="17" s="1"/>
  <c r="Y157" i="13"/>
  <c r="K159" i="17" s="1"/>
  <c r="Y158" i="13"/>
  <c r="K160" i="17" s="1"/>
  <c r="Y159" i="13"/>
  <c r="K161" i="17" s="1"/>
  <c r="Y160" i="13"/>
  <c r="K162" i="17" s="1"/>
  <c r="Y161" i="13"/>
  <c r="K163" i="17" s="1"/>
  <c r="Y162" i="13"/>
  <c r="K164" i="17" s="1"/>
  <c r="Y163" i="13"/>
  <c r="K165" i="17" s="1"/>
  <c r="Y164" i="13"/>
  <c r="K166" i="17" s="1"/>
  <c r="Y165" i="13"/>
  <c r="K167" i="17" s="1"/>
  <c r="Y166" i="13"/>
  <c r="K168" i="17" s="1"/>
  <c r="Y167" i="13"/>
  <c r="K169" i="17" s="1"/>
  <c r="Y168" i="13"/>
  <c r="K170" i="17" s="1"/>
  <c r="Y169" i="13"/>
  <c r="K171" i="17" s="1"/>
  <c r="Y170" i="13"/>
  <c r="K172" i="17" s="1"/>
  <c r="Y171" i="13"/>
  <c r="K173" i="17" s="1"/>
  <c r="Y172" i="13"/>
  <c r="K174" i="17" s="1"/>
  <c r="Y173" i="13"/>
  <c r="K175" i="17" s="1"/>
  <c r="Y174" i="13"/>
  <c r="K176" i="17" s="1"/>
  <c r="Y175" i="13"/>
  <c r="K177" i="17" s="1"/>
  <c r="Y176" i="13"/>
  <c r="K178" i="17" s="1"/>
  <c r="Y177" i="13"/>
  <c r="K179" i="17" s="1"/>
  <c r="Y178" i="13"/>
  <c r="K180" i="17" s="1"/>
  <c r="Y179" i="13"/>
  <c r="K181" i="17" s="1"/>
  <c r="Y180" i="13"/>
  <c r="K182" i="17" s="1"/>
  <c r="Y181" i="13"/>
  <c r="K183" i="17" s="1"/>
  <c r="Y182" i="13"/>
  <c r="K184" i="17" s="1"/>
  <c r="Y183" i="13"/>
  <c r="K185" i="17" s="1"/>
  <c r="Y184" i="13"/>
  <c r="K186" i="17" s="1"/>
  <c r="Y185" i="13"/>
  <c r="K187" i="17" s="1"/>
  <c r="Y186" i="13"/>
  <c r="K188" i="17" s="1"/>
  <c r="Y187" i="13"/>
  <c r="K189" i="17" s="1"/>
  <c r="Y188" i="13"/>
  <c r="K190" i="17" s="1"/>
  <c r="Y189" i="13"/>
  <c r="K191" i="17" s="1"/>
  <c r="Y190" i="13"/>
  <c r="K192" i="17" s="1"/>
  <c r="Y191" i="13"/>
  <c r="K193" i="17" s="1"/>
  <c r="Y192" i="13"/>
  <c r="K194" i="17" s="1"/>
  <c r="Y193" i="13"/>
  <c r="K195" i="17" s="1"/>
  <c r="Y194" i="13"/>
  <c r="K196" i="17" s="1"/>
  <c r="Y195" i="13"/>
  <c r="K197" i="17" s="1"/>
  <c r="Y196" i="13"/>
  <c r="K198" i="17" s="1"/>
  <c r="Y197" i="13"/>
  <c r="K199" i="17" s="1"/>
  <c r="Y198" i="13"/>
  <c r="K200" i="17" s="1"/>
  <c r="Y199" i="13"/>
  <c r="K201" i="17" s="1"/>
  <c r="Y200" i="13"/>
  <c r="K202" i="17" s="1"/>
  <c r="Y201" i="13"/>
  <c r="K203" i="17" s="1"/>
  <c r="Y202" i="13"/>
  <c r="K204" i="17" s="1"/>
  <c r="Y203" i="13"/>
  <c r="K205" i="17" s="1"/>
  <c r="Y204" i="13"/>
  <c r="K206" i="17" s="1"/>
  <c r="Y205" i="13"/>
  <c r="K207" i="17" s="1"/>
  <c r="Y206" i="13"/>
  <c r="K208" i="17" s="1"/>
  <c r="Y207" i="13"/>
  <c r="K209" i="17" s="1"/>
  <c r="Y208" i="13"/>
  <c r="K210" i="17" s="1"/>
  <c r="Y209" i="13"/>
  <c r="K211" i="17" s="1"/>
  <c r="Y210" i="13"/>
  <c r="K212" i="17" s="1"/>
  <c r="Y211" i="13"/>
  <c r="K213" i="17" s="1"/>
  <c r="Y212" i="13"/>
  <c r="K214" i="17" s="1"/>
  <c r="Y213" i="13"/>
  <c r="K215" i="17" s="1"/>
  <c r="Y214" i="13"/>
  <c r="K216" i="17" s="1"/>
  <c r="Y215" i="13"/>
  <c r="K217" i="17" s="1"/>
  <c r="Y216" i="13"/>
  <c r="K218" i="17" s="1"/>
  <c r="Y217" i="13"/>
  <c r="K219" i="17" s="1"/>
  <c r="Y218" i="13"/>
  <c r="K220" i="17" s="1"/>
  <c r="Y219" i="13"/>
  <c r="K221" i="17" s="1"/>
  <c r="Y220" i="13"/>
  <c r="K222" i="17" s="1"/>
  <c r="Y221" i="13"/>
  <c r="K223" i="17" s="1"/>
  <c r="Y222" i="13"/>
  <c r="K224" i="17" s="1"/>
  <c r="Y223" i="13"/>
  <c r="K225" i="17" s="1"/>
  <c r="Y224" i="13"/>
  <c r="K226" i="17" s="1"/>
  <c r="Y225" i="13"/>
  <c r="K227" i="17" s="1"/>
  <c r="Y226" i="13"/>
  <c r="K228" i="17" s="1"/>
  <c r="Y227" i="13"/>
  <c r="K229" i="17" s="1"/>
  <c r="Y228" i="13"/>
  <c r="K230" i="17" s="1"/>
  <c r="Y229" i="13"/>
  <c r="K231" i="17" s="1"/>
  <c r="Y230" i="13"/>
  <c r="K232" i="17" s="1"/>
  <c r="Y231" i="13"/>
  <c r="K233" i="17" s="1"/>
  <c r="Y232" i="13"/>
  <c r="K234" i="17" s="1"/>
  <c r="Y233" i="13"/>
  <c r="K235" i="17" s="1"/>
  <c r="Y234" i="13"/>
  <c r="K236" i="17" s="1"/>
  <c r="Y235" i="13"/>
  <c r="K237" i="17" s="1"/>
  <c r="Y236" i="13"/>
  <c r="K238" i="17" s="1"/>
  <c r="Y237" i="13"/>
  <c r="K239" i="17" s="1"/>
  <c r="Y238" i="13"/>
  <c r="K240" i="17" s="1"/>
  <c r="Y239" i="13"/>
  <c r="K241" i="17" s="1"/>
  <c r="Y240" i="13"/>
  <c r="K242" i="17" s="1"/>
  <c r="Y241" i="13"/>
  <c r="K243" i="17" s="1"/>
  <c r="Y242" i="13"/>
  <c r="K244" i="17" s="1"/>
  <c r="Y243" i="13"/>
  <c r="K245" i="17" s="1"/>
  <c r="Y244" i="13"/>
  <c r="K246" i="17" s="1"/>
  <c r="Y245" i="13"/>
  <c r="K247" i="17" s="1"/>
  <c r="Y246" i="13"/>
  <c r="K248" i="17" s="1"/>
  <c r="Y247" i="13"/>
  <c r="K249" i="17" s="1"/>
  <c r="Y248" i="13"/>
  <c r="K250" i="17" s="1"/>
  <c r="Y249" i="13"/>
  <c r="K251" i="17" s="1"/>
  <c r="Y250" i="13"/>
  <c r="K252" i="17" s="1"/>
  <c r="Y251" i="13"/>
  <c r="K253" i="17" s="1"/>
  <c r="Y252" i="13"/>
  <c r="K254" i="17" s="1"/>
  <c r="Y253" i="13"/>
  <c r="K255" i="17" s="1"/>
  <c r="Y254" i="13"/>
  <c r="K256" i="17" s="1"/>
  <c r="Y255" i="13"/>
  <c r="K257" i="17" s="1"/>
  <c r="Y256" i="13"/>
  <c r="K258" i="17" s="1"/>
  <c r="Y257" i="13"/>
  <c r="K259" i="17" s="1"/>
  <c r="Y258" i="13"/>
  <c r="K260" i="17" s="1"/>
  <c r="Y259" i="13"/>
  <c r="K261" i="17" s="1"/>
  <c r="Y260" i="13"/>
  <c r="K262" i="17" s="1"/>
  <c r="Y261" i="13"/>
  <c r="K263" i="17" s="1"/>
  <c r="Y262" i="13"/>
  <c r="K264" i="17" s="1"/>
  <c r="Y263" i="13"/>
  <c r="K265" i="17" s="1"/>
  <c r="Y264" i="13"/>
  <c r="K266" i="17" s="1"/>
  <c r="Y265" i="13"/>
  <c r="K267" i="17" s="1"/>
  <c r="Y266" i="13"/>
  <c r="K268" i="17" s="1"/>
  <c r="Y267" i="13"/>
  <c r="K269" i="17" s="1"/>
  <c r="Y268" i="13"/>
  <c r="K270" i="17" s="1"/>
  <c r="Y269" i="13"/>
  <c r="K271" i="17" s="1"/>
  <c r="Y270" i="13"/>
  <c r="K272" i="17" s="1"/>
  <c r="Y271" i="13"/>
  <c r="K273" i="17" s="1"/>
  <c r="Y272" i="13"/>
  <c r="K274" i="17" s="1"/>
  <c r="Y273" i="13"/>
  <c r="K275" i="17" s="1"/>
  <c r="Y274" i="13"/>
  <c r="K276" i="17" s="1"/>
  <c r="Y275" i="13"/>
  <c r="K277" i="17" s="1"/>
  <c r="Y276" i="13"/>
  <c r="K278" i="17" s="1"/>
  <c r="Y277" i="13"/>
  <c r="K279" i="17" s="1"/>
  <c r="Y278" i="13"/>
  <c r="K280" i="17" s="1"/>
  <c r="Y279" i="13"/>
  <c r="K281" i="17" s="1"/>
  <c r="Y280" i="13"/>
  <c r="K282" i="17" s="1"/>
  <c r="Y281" i="13"/>
  <c r="K283" i="17" s="1"/>
  <c r="Y282" i="13"/>
  <c r="K284" i="17" s="1"/>
  <c r="Y283" i="13"/>
  <c r="K285" i="17" s="1"/>
  <c r="Y284" i="13"/>
  <c r="K286" i="17" s="1"/>
  <c r="Y285" i="13"/>
  <c r="K287" i="17" s="1"/>
  <c r="Y286" i="13"/>
  <c r="K288" i="17" s="1"/>
  <c r="Y287" i="13"/>
  <c r="K289" i="17" s="1"/>
  <c r="Y288" i="13"/>
  <c r="K290" i="17" s="1"/>
  <c r="Y289" i="13"/>
  <c r="K291" i="17" s="1"/>
  <c r="Y290" i="13"/>
  <c r="K292" i="17" s="1"/>
  <c r="Y291" i="13"/>
  <c r="K293" i="17" s="1"/>
  <c r="Y292" i="13"/>
  <c r="K294" i="17" s="1"/>
  <c r="Y293" i="13"/>
  <c r="K295" i="17" s="1"/>
  <c r="Y294" i="13"/>
  <c r="K296" i="17" s="1"/>
  <c r="Y295" i="13"/>
  <c r="K297" i="17" s="1"/>
  <c r="Y296" i="13"/>
  <c r="K298" i="17" s="1"/>
  <c r="Y297" i="13"/>
  <c r="K299" i="17" s="1"/>
  <c r="Y298" i="13"/>
  <c r="K300" i="17" s="1"/>
  <c r="Y299" i="13"/>
  <c r="K301" i="17" s="1"/>
  <c r="Y300" i="13"/>
  <c r="K302" i="17" s="1"/>
  <c r="Y301" i="13"/>
  <c r="K303" i="17" s="1"/>
  <c r="Y302" i="13"/>
  <c r="K304" i="17" s="1"/>
  <c r="Y303" i="13"/>
  <c r="K305" i="17" s="1"/>
  <c r="Y304" i="13"/>
  <c r="K306" i="17" s="1"/>
  <c r="Y305" i="13"/>
  <c r="K307" i="17" s="1"/>
  <c r="Y306" i="13"/>
  <c r="K308" i="17" s="1"/>
  <c r="Y307" i="13"/>
  <c r="K309" i="17" s="1"/>
  <c r="Y308" i="13"/>
  <c r="K310" i="17" s="1"/>
  <c r="Y309" i="13"/>
  <c r="K311" i="17" s="1"/>
  <c r="Y310" i="13"/>
  <c r="K312" i="17" s="1"/>
  <c r="Y311" i="13"/>
  <c r="K313" i="17" s="1"/>
  <c r="Y312" i="13"/>
  <c r="K314" i="17" s="1"/>
  <c r="Y313" i="13"/>
  <c r="K315" i="17" s="1"/>
  <c r="Y314" i="13"/>
  <c r="K316" i="17" s="1"/>
  <c r="Y315" i="13"/>
  <c r="K317" i="17" s="1"/>
  <c r="Y316" i="13"/>
  <c r="K318" i="17" s="1"/>
  <c r="Y317" i="13"/>
  <c r="K319" i="17" s="1"/>
  <c r="Y318" i="13"/>
  <c r="K320" i="17" s="1"/>
  <c r="Y319" i="13"/>
  <c r="K321" i="17" s="1"/>
  <c r="Y320" i="13"/>
  <c r="K322" i="17" s="1"/>
  <c r="Y321" i="13"/>
  <c r="K323" i="17" s="1"/>
  <c r="Y322" i="13"/>
  <c r="K324" i="17" s="1"/>
  <c r="Y323" i="13"/>
  <c r="K325" i="17" s="1"/>
  <c r="Y324" i="13"/>
  <c r="K326" i="17" s="1"/>
  <c r="Y325" i="13"/>
  <c r="K327" i="17" s="1"/>
  <c r="Y326" i="13"/>
  <c r="K328" i="17" s="1"/>
  <c r="Y327" i="13"/>
  <c r="K329" i="17" s="1"/>
  <c r="Y328" i="13"/>
  <c r="K330" i="17" s="1"/>
  <c r="Y329" i="13"/>
  <c r="K331" i="17" s="1"/>
  <c r="Y330" i="13"/>
  <c r="K332" i="17" s="1"/>
  <c r="Y331" i="13"/>
  <c r="K333" i="17" s="1"/>
  <c r="Y332" i="13"/>
  <c r="K334" i="17" s="1"/>
  <c r="Y333" i="13"/>
  <c r="K335" i="17" s="1"/>
  <c r="Y334" i="13"/>
  <c r="K336" i="17" s="1"/>
  <c r="Y335" i="13"/>
  <c r="K337" i="17" s="1"/>
  <c r="Y336" i="13"/>
  <c r="K338" i="17" s="1"/>
  <c r="Y337" i="13"/>
  <c r="K339" i="17" s="1"/>
  <c r="Y338" i="13"/>
  <c r="K340" i="17" s="1"/>
  <c r="Y339" i="13"/>
  <c r="K341" i="17" s="1"/>
  <c r="Y340" i="13"/>
  <c r="K342" i="17" s="1"/>
  <c r="Y341" i="13"/>
  <c r="K343" i="17" s="1"/>
  <c r="Y342" i="13"/>
  <c r="K344" i="17" s="1"/>
  <c r="Y343" i="13"/>
  <c r="K345" i="17" s="1"/>
  <c r="Y344" i="13"/>
  <c r="K346" i="17" s="1"/>
  <c r="Y345" i="13"/>
  <c r="K347" i="17" s="1"/>
  <c r="Y346" i="13"/>
  <c r="K348" i="17" s="1"/>
  <c r="Y347" i="13"/>
  <c r="K349" i="17" s="1"/>
  <c r="Y348" i="13"/>
  <c r="K350" i="17" s="1"/>
  <c r="Y349" i="13"/>
  <c r="K351" i="17" s="1"/>
  <c r="Y350" i="13"/>
  <c r="K352" i="17" s="1"/>
  <c r="Y351" i="13"/>
  <c r="K353" i="17" s="1"/>
  <c r="Y352" i="13"/>
  <c r="K354" i="17" s="1"/>
  <c r="Y353" i="13"/>
  <c r="K355" i="17" s="1"/>
  <c r="Y354" i="13"/>
  <c r="K356" i="17" s="1"/>
  <c r="Y355" i="13"/>
  <c r="K357" i="17" s="1"/>
  <c r="Y356" i="13"/>
  <c r="K358" i="17" s="1"/>
  <c r="Y357" i="13"/>
  <c r="K359" i="17" s="1"/>
  <c r="Y358" i="13"/>
  <c r="K360" i="17" s="1"/>
  <c r="Y359" i="13"/>
  <c r="K361" i="17" s="1"/>
  <c r="Y360" i="13"/>
  <c r="K362" i="17" s="1"/>
  <c r="Y361" i="13"/>
  <c r="K363" i="17" s="1"/>
  <c r="Y362" i="13"/>
  <c r="K364" i="17" s="1"/>
  <c r="Y363" i="13"/>
  <c r="K365" i="17" s="1"/>
  <c r="Y364" i="13"/>
  <c r="K366" i="17" s="1"/>
  <c r="Y365" i="13"/>
  <c r="K367" i="17" s="1"/>
  <c r="Y366" i="13"/>
  <c r="K368" i="17" s="1"/>
  <c r="Y367" i="13"/>
  <c r="K369" i="17" s="1"/>
  <c r="Y368" i="13"/>
  <c r="K370" i="17" s="1"/>
  <c r="Y369" i="13"/>
  <c r="K371" i="17" s="1"/>
  <c r="Y370" i="13"/>
  <c r="K372" i="17" s="1"/>
  <c r="Y371" i="13"/>
  <c r="K373" i="17" s="1"/>
  <c r="Y372" i="13"/>
  <c r="K374" i="17" s="1"/>
  <c r="Y373" i="13"/>
  <c r="K375" i="17" s="1"/>
  <c r="Y374" i="13"/>
  <c r="K376" i="17" s="1"/>
  <c r="Y375" i="13"/>
  <c r="K377" i="17" s="1"/>
  <c r="Y376" i="13"/>
  <c r="K378" i="17" s="1"/>
  <c r="Y377" i="13"/>
  <c r="K379" i="17" s="1"/>
  <c r="Y378" i="13"/>
  <c r="K380" i="17" s="1"/>
  <c r="Y379" i="13"/>
  <c r="K381" i="17" s="1"/>
  <c r="Y380" i="13"/>
  <c r="K382" i="17" s="1"/>
  <c r="Y381" i="13"/>
  <c r="K383" i="17" s="1"/>
  <c r="Y382" i="13"/>
  <c r="K384" i="17" s="1"/>
  <c r="Y383" i="13"/>
  <c r="K385" i="17" s="1"/>
  <c r="Y384" i="13"/>
  <c r="K386" i="17" s="1"/>
  <c r="Y385" i="13"/>
  <c r="K387" i="17" s="1"/>
  <c r="Y386" i="13"/>
  <c r="K388" i="17" s="1"/>
  <c r="Y387" i="13"/>
  <c r="K389" i="17" s="1"/>
  <c r="Y388" i="13"/>
  <c r="K390" i="17" s="1"/>
  <c r="Y389" i="13"/>
  <c r="K391" i="17" s="1"/>
  <c r="Y390" i="13"/>
  <c r="K392" i="17" s="1"/>
  <c r="Y391" i="13"/>
  <c r="K393" i="17" s="1"/>
  <c r="Y392" i="13"/>
  <c r="K394" i="17" s="1"/>
  <c r="Y393" i="13"/>
  <c r="K395" i="17" s="1"/>
  <c r="Y394" i="13"/>
  <c r="K396" i="17" s="1"/>
  <c r="Y395" i="13"/>
  <c r="K397" i="17" s="1"/>
  <c r="Y396" i="13"/>
  <c r="K398" i="17" s="1"/>
  <c r="Y397" i="13"/>
  <c r="K399" i="17" s="1"/>
  <c r="Y398" i="13"/>
  <c r="K400" i="17" s="1"/>
  <c r="Y399" i="13"/>
  <c r="K401" i="17" s="1"/>
  <c r="Y400" i="13"/>
  <c r="K402" i="17" s="1"/>
  <c r="Y401" i="13"/>
  <c r="K403" i="17" s="1"/>
  <c r="Y402" i="13"/>
  <c r="K404" i="17" s="1"/>
  <c r="Y403" i="13"/>
  <c r="K405" i="17" s="1"/>
  <c r="Y404" i="13"/>
  <c r="K406" i="17" s="1"/>
  <c r="Y405" i="13"/>
  <c r="K407" i="17" s="1"/>
  <c r="Y406" i="13"/>
  <c r="K408" i="17" s="1"/>
  <c r="Y407" i="13"/>
  <c r="K409" i="17" s="1"/>
  <c r="Y408" i="13"/>
  <c r="K410" i="17" s="1"/>
  <c r="Y409" i="13"/>
  <c r="K411" i="17" s="1"/>
  <c r="Y410" i="13"/>
  <c r="K412" i="17" s="1"/>
  <c r="Y411" i="13"/>
  <c r="K413" i="17" s="1"/>
  <c r="Y412" i="13"/>
  <c r="K414" i="17" s="1"/>
  <c r="Y413" i="13"/>
  <c r="K415" i="17" s="1"/>
  <c r="Y414" i="13"/>
  <c r="K416" i="17" s="1"/>
  <c r="Y415" i="13"/>
  <c r="K417" i="17" s="1"/>
  <c r="Y416" i="13"/>
  <c r="K418" i="17" s="1"/>
  <c r="Y417" i="13"/>
  <c r="K419" i="17" s="1"/>
  <c r="Y418" i="13"/>
  <c r="K420" i="17" s="1"/>
  <c r="Y419" i="13"/>
  <c r="K421" i="17" s="1"/>
  <c r="Y420" i="13"/>
  <c r="K422" i="17" s="1"/>
  <c r="Y421" i="13"/>
  <c r="K423" i="17" s="1"/>
  <c r="Y422" i="13"/>
  <c r="K424" i="17" s="1"/>
  <c r="Y423" i="13"/>
  <c r="K425" i="17" s="1"/>
  <c r="Y424" i="13"/>
  <c r="K426" i="17" s="1"/>
  <c r="Y425" i="13"/>
  <c r="K427" i="17" s="1"/>
  <c r="Y426" i="13"/>
  <c r="K428" i="17" s="1"/>
  <c r="Y427" i="13"/>
  <c r="K429" i="17" s="1"/>
  <c r="Y428" i="13"/>
  <c r="K430" i="17" s="1"/>
  <c r="Y429" i="13"/>
  <c r="K431" i="17" s="1"/>
  <c r="Y430" i="13"/>
  <c r="K432" i="17" s="1"/>
  <c r="Y431" i="13"/>
  <c r="K433" i="17" s="1"/>
  <c r="Y432" i="13"/>
  <c r="K434" i="17" s="1"/>
  <c r="Y433" i="13"/>
  <c r="K435" i="17" s="1"/>
  <c r="Y434" i="13"/>
  <c r="K436" i="17" s="1"/>
  <c r="Y435" i="13"/>
  <c r="K437" i="17" s="1"/>
  <c r="Y436" i="13"/>
  <c r="K438" i="17" s="1"/>
  <c r="Y437" i="13"/>
  <c r="K439" i="17" s="1"/>
  <c r="Y438" i="13"/>
  <c r="K440" i="17" s="1"/>
  <c r="Y439" i="13"/>
  <c r="K441" i="17" s="1"/>
  <c r="Y440" i="13"/>
  <c r="K442" i="17" s="1"/>
  <c r="Y441" i="13"/>
  <c r="K443" i="17" s="1"/>
  <c r="Y442" i="13"/>
  <c r="K444" i="17" s="1"/>
  <c r="Y443" i="13"/>
  <c r="K445" i="17" s="1"/>
  <c r="Y444" i="13"/>
  <c r="K446" i="17" s="1"/>
  <c r="Y445" i="13"/>
  <c r="K447" i="17" s="1"/>
  <c r="Y446" i="13"/>
  <c r="K448" i="17" s="1"/>
  <c r="Y447" i="13"/>
  <c r="K449" i="17" s="1"/>
  <c r="Y448" i="13"/>
  <c r="K450" i="17" s="1"/>
  <c r="Y449" i="13"/>
  <c r="K451" i="17" s="1"/>
  <c r="Y450" i="13"/>
  <c r="K452" i="17" s="1"/>
  <c r="Y451" i="13"/>
  <c r="K453" i="17" s="1"/>
  <c r="Y452" i="13"/>
  <c r="K454" i="17" s="1"/>
  <c r="Y453" i="13"/>
  <c r="K455" i="17" s="1"/>
  <c r="Y454" i="13"/>
  <c r="K456" i="17" s="1"/>
  <c r="Y455" i="13"/>
  <c r="K457" i="17" s="1"/>
  <c r="Y456" i="13"/>
  <c r="K458" i="17" s="1"/>
  <c r="Y457" i="13"/>
  <c r="K459" i="17" s="1"/>
  <c r="Y458" i="13"/>
  <c r="K460" i="17" s="1"/>
  <c r="Y459" i="13"/>
  <c r="K461" i="17" s="1"/>
  <c r="Y460" i="13"/>
  <c r="K462" i="17" s="1"/>
  <c r="Y461" i="13"/>
  <c r="K463" i="17" s="1"/>
  <c r="Y462" i="13"/>
  <c r="K464" i="17" s="1"/>
  <c r="Y463" i="13"/>
  <c r="K465" i="17" s="1"/>
  <c r="Y464" i="13"/>
  <c r="K466" i="17" s="1"/>
  <c r="Y465" i="13"/>
  <c r="K467" i="17" s="1"/>
  <c r="Y466" i="13"/>
  <c r="K468" i="17" s="1"/>
  <c r="Y467" i="13"/>
  <c r="K469" i="17" s="1"/>
  <c r="Y468" i="13"/>
  <c r="K470" i="17" s="1"/>
  <c r="Y469" i="13"/>
  <c r="K471" i="17" s="1"/>
  <c r="Y470" i="13"/>
  <c r="K472" i="17" s="1"/>
  <c r="Y471" i="13"/>
  <c r="K473" i="17" s="1"/>
  <c r="Y472" i="13"/>
  <c r="K474" i="17" s="1"/>
  <c r="Y473" i="13"/>
  <c r="K475" i="17" s="1"/>
  <c r="Y474" i="13"/>
  <c r="K476" i="17" s="1"/>
  <c r="Y475" i="13"/>
  <c r="K477" i="17" s="1"/>
  <c r="Y476" i="13"/>
  <c r="K478" i="17" s="1"/>
  <c r="Y477" i="13"/>
  <c r="K479" i="17" s="1"/>
  <c r="Y478" i="13"/>
  <c r="K480" i="17" s="1"/>
  <c r="Y479" i="13"/>
  <c r="K481" i="17" s="1"/>
  <c r="Y480" i="13"/>
  <c r="K482" i="17" s="1"/>
  <c r="Y481" i="13"/>
  <c r="K483" i="17" s="1"/>
  <c r="Y482" i="13"/>
  <c r="K484" i="17" s="1"/>
  <c r="Y483" i="13"/>
  <c r="K485" i="17" s="1"/>
  <c r="Y484" i="13"/>
  <c r="K486" i="17" s="1"/>
  <c r="Y485" i="13"/>
  <c r="K487" i="17" s="1"/>
  <c r="Y486" i="13"/>
  <c r="K488" i="17" s="1"/>
  <c r="Y487" i="13"/>
  <c r="K489" i="17" s="1"/>
  <c r="Y488" i="13"/>
  <c r="K490" i="17" s="1"/>
  <c r="Y489" i="13"/>
  <c r="K491" i="17" s="1"/>
  <c r="Y490" i="13"/>
  <c r="K492" i="17" s="1"/>
  <c r="Y491" i="13"/>
  <c r="K493" i="17" s="1"/>
  <c r="Y492" i="13"/>
  <c r="K494" i="17" s="1"/>
  <c r="Y493" i="13"/>
  <c r="K495" i="17" s="1"/>
  <c r="Y494" i="13"/>
  <c r="K496" i="17" s="1"/>
  <c r="Y495" i="13"/>
  <c r="K497" i="17" s="1"/>
  <c r="Y496" i="13"/>
  <c r="K498" i="17" s="1"/>
  <c r="Y497" i="13"/>
  <c r="K499" i="17" s="1"/>
  <c r="Y498" i="13"/>
  <c r="K500" i="17" s="1"/>
  <c r="Y499" i="13"/>
  <c r="K501" i="17" s="1"/>
  <c r="Y500" i="13"/>
  <c r="K502" i="17" s="1"/>
  <c r="Y501" i="13"/>
  <c r="K503" i="17" s="1"/>
  <c r="Y502" i="13"/>
  <c r="K504" i="17" s="1"/>
  <c r="Y503" i="13"/>
  <c r="K505" i="17" s="1"/>
  <c r="Y504" i="13"/>
  <c r="K506" i="17" s="1"/>
  <c r="Y505" i="13"/>
  <c r="K507" i="17" s="1"/>
  <c r="Y506" i="13"/>
  <c r="K508" i="17" s="1"/>
  <c r="Y507" i="13"/>
  <c r="K509" i="17" s="1"/>
  <c r="Y508" i="13"/>
  <c r="K510" i="17" s="1"/>
  <c r="Y509" i="13"/>
  <c r="K511" i="17" s="1"/>
  <c r="Y510" i="13"/>
  <c r="K512" i="17" s="1"/>
  <c r="Y511" i="13"/>
  <c r="K513" i="17" s="1"/>
  <c r="Y512" i="13"/>
  <c r="K514" i="17" s="1"/>
  <c r="Y513" i="13"/>
  <c r="K515" i="17" s="1"/>
  <c r="Y514" i="13"/>
  <c r="K516" i="17" s="1"/>
  <c r="Y515" i="13"/>
  <c r="K517" i="17" s="1"/>
  <c r="Y516" i="13"/>
  <c r="K518" i="17" s="1"/>
  <c r="Y517" i="13"/>
  <c r="K519" i="17" s="1"/>
  <c r="Y518" i="13"/>
  <c r="K520" i="17" s="1"/>
  <c r="Y519" i="13"/>
  <c r="K521" i="17" s="1"/>
  <c r="Y520" i="13"/>
  <c r="K522" i="17" s="1"/>
  <c r="Y521" i="13"/>
  <c r="K523" i="17" s="1"/>
  <c r="Y522" i="13"/>
  <c r="K524" i="17" s="1"/>
  <c r="Y523" i="13"/>
  <c r="K525" i="17" s="1"/>
  <c r="Y524" i="13"/>
  <c r="K526" i="17" s="1"/>
  <c r="Y525" i="13"/>
  <c r="K527" i="17" s="1"/>
  <c r="Y526" i="13"/>
  <c r="K528" i="17" s="1"/>
  <c r="Y527" i="13"/>
  <c r="K529" i="17" s="1"/>
  <c r="Y528" i="13"/>
  <c r="K530" i="17" s="1"/>
  <c r="Y529" i="13"/>
  <c r="K531" i="17" s="1"/>
  <c r="Y530" i="13"/>
  <c r="K532" i="17" s="1"/>
  <c r="Y531" i="13"/>
  <c r="K533" i="17" s="1"/>
  <c r="Y532" i="13"/>
  <c r="K534" i="17" s="1"/>
  <c r="Y533" i="13"/>
  <c r="K535" i="17" s="1"/>
  <c r="Y534" i="13"/>
  <c r="K536" i="17" s="1"/>
  <c r="Y535" i="13"/>
  <c r="K537" i="17" s="1"/>
  <c r="Y536" i="13"/>
  <c r="K538" i="17" s="1"/>
  <c r="Y537" i="13"/>
  <c r="K539" i="17" s="1"/>
  <c r="Y538" i="13"/>
  <c r="K540" i="17" s="1"/>
  <c r="Y539" i="13"/>
  <c r="K541" i="17" s="1"/>
  <c r="Y540" i="13"/>
  <c r="K542" i="17" s="1"/>
  <c r="Y541" i="13"/>
  <c r="K543" i="17" s="1"/>
  <c r="Y542" i="13"/>
  <c r="K544" i="17" s="1"/>
  <c r="Y543" i="13"/>
  <c r="K545" i="17" s="1"/>
  <c r="Y544" i="13"/>
  <c r="K546" i="17" s="1"/>
  <c r="Y545" i="13"/>
  <c r="K547" i="17" s="1"/>
  <c r="Y546" i="13"/>
  <c r="K548" i="17" s="1"/>
  <c r="Y547" i="13"/>
  <c r="K549" i="17" s="1"/>
  <c r="Y548" i="13"/>
  <c r="K550" i="17" s="1"/>
  <c r="Y549" i="13"/>
  <c r="K551" i="17" s="1"/>
  <c r="Y550" i="13"/>
  <c r="K552" i="17" s="1"/>
  <c r="Y551" i="13"/>
  <c r="K553" i="17" s="1"/>
  <c r="Y552" i="13"/>
  <c r="K554" i="17" s="1"/>
  <c r="Y553" i="13"/>
  <c r="K555" i="17" s="1"/>
  <c r="Y554" i="13"/>
  <c r="K556" i="17" s="1"/>
  <c r="Y555" i="13"/>
  <c r="K557" i="17" s="1"/>
  <c r="Y556" i="13"/>
  <c r="K558" i="17" s="1"/>
  <c r="Y557" i="13"/>
  <c r="K559" i="17" s="1"/>
  <c r="Y558" i="13"/>
  <c r="K560" i="17" s="1"/>
  <c r="Y559" i="13"/>
  <c r="K561" i="17" s="1"/>
  <c r="Y560" i="13"/>
  <c r="K562" i="17" s="1"/>
  <c r="Y561" i="13"/>
  <c r="K563" i="17" s="1"/>
  <c r="Y562" i="13"/>
  <c r="K564" i="17" s="1"/>
  <c r="Y563" i="13"/>
  <c r="K565" i="17" s="1"/>
  <c r="Y564" i="13"/>
  <c r="K566" i="17" s="1"/>
  <c r="Y565" i="13"/>
  <c r="K567" i="17" s="1"/>
  <c r="Y566" i="13"/>
  <c r="K568" i="17" s="1"/>
  <c r="Y567" i="13"/>
  <c r="K569" i="17" s="1"/>
  <c r="Y568" i="13"/>
  <c r="K570" i="17" s="1"/>
  <c r="Y569" i="13"/>
  <c r="K571" i="17" s="1"/>
  <c r="Y570" i="13"/>
  <c r="K572" i="17" s="1"/>
  <c r="Y571" i="13"/>
  <c r="K573" i="17" s="1"/>
  <c r="Y572" i="13"/>
  <c r="K574" i="17" s="1"/>
  <c r="Y573" i="13"/>
  <c r="K575" i="17" s="1"/>
  <c r="Y574" i="13"/>
  <c r="K576" i="17" s="1"/>
  <c r="Y575" i="13"/>
  <c r="K577" i="17" s="1"/>
  <c r="Y576" i="13"/>
  <c r="K578" i="17" s="1"/>
  <c r="Y577" i="13"/>
  <c r="K579" i="17" s="1"/>
  <c r="Y578" i="13"/>
  <c r="K580" i="17" s="1"/>
  <c r="Y579" i="13"/>
  <c r="K581" i="17" s="1"/>
  <c r="Y580" i="13"/>
  <c r="K582" i="17" s="1"/>
  <c r="Y581" i="13"/>
  <c r="K583" i="17" s="1"/>
  <c r="Y2" i="13"/>
  <c r="K4" i="17" s="1"/>
  <c r="Y3" i="13"/>
  <c r="K5" i="17" s="1"/>
  <c r="Y4" i="13"/>
  <c r="K6" i="17" s="1"/>
  <c r="Y5" i="13"/>
  <c r="K7" i="17" s="1"/>
  <c r="Y6" i="13"/>
  <c r="K8" i="17" s="1"/>
  <c r="Y7" i="13"/>
  <c r="K9" i="17" s="1"/>
  <c r="Y8" i="13"/>
  <c r="K10" i="17" s="1"/>
  <c r="Y9" i="13"/>
  <c r="K11" i="17" s="1"/>
  <c r="Y10" i="13"/>
  <c r="K12" i="17" s="1"/>
  <c r="Y11" i="13"/>
  <c r="K13" i="17" s="1"/>
  <c r="Y12" i="13"/>
  <c r="K14" i="17" s="1"/>
  <c r="Y13" i="13"/>
  <c r="K15" i="17" s="1"/>
  <c r="Y14" i="13"/>
  <c r="K16" i="17" s="1"/>
  <c r="Y15" i="13"/>
  <c r="K17" i="17" s="1"/>
  <c r="Y16" i="13"/>
  <c r="K18" i="17" s="1"/>
  <c r="Y17" i="13"/>
  <c r="K19" i="17" s="1"/>
  <c r="Y18" i="13"/>
  <c r="K20" i="17" s="1"/>
  <c r="Y19" i="13"/>
  <c r="K21" i="17" s="1"/>
  <c r="Y20" i="13"/>
  <c r="K22" i="17" s="1"/>
  <c r="Y21" i="13"/>
  <c r="K23" i="17" s="1"/>
  <c r="Y22" i="13"/>
  <c r="K24" i="17" s="1"/>
  <c r="Y23" i="13"/>
  <c r="K25" i="17" s="1"/>
  <c r="Y24" i="13"/>
  <c r="K26" i="17" s="1"/>
  <c r="Y25" i="13"/>
  <c r="K27" i="17" s="1"/>
  <c r="Y26" i="13"/>
  <c r="K28" i="17" s="1"/>
  <c r="Y27" i="13"/>
  <c r="K29" i="17" s="1"/>
  <c r="Y28" i="13"/>
  <c r="K30" i="17" s="1"/>
  <c r="Y29" i="13"/>
  <c r="K31" i="17" s="1"/>
  <c r="Y30" i="13"/>
  <c r="K32" i="17" s="1"/>
  <c r="Y31" i="13"/>
  <c r="K33" i="17" s="1"/>
  <c r="AN4" i="14" l="1"/>
  <c r="AP4" i="14" l="1"/>
  <c r="AQ4" i="14"/>
  <c r="AR4" i="14" s="1"/>
  <c r="O20" i="14"/>
  <c r="O4" i="14" l="1"/>
  <c r="H4" i="14"/>
  <c r="J4" i="14" s="1"/>
  <c r="M4" i="14" l="1"/>
  <c r="N4" i="14" s="1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H67" i="17"/>
  <c r="H68" i="17"/>
  <c r="H69" i="17"/>
  <c r="H70" i="17"/>
  <c r="H71" i="17"/>
  <c r="H72" i="17"/>
  <c r="H73" i="17"/>
  <c r="H74" i="17"/>
  <c r="H75" i="17"/>
  <c r="H76" i="17"/>
  <c r="H77" i="17"/>
  <c r="H78" i="17"/>
  <c r="H79" i="17"/>
  <c r="H80" i="17"/>
  <c r="H81" i="17"/>
  <c r="H82" i="17"/>
  <c r="H83" i="17"/>
  <c r="H84" i="17"/>
  <c r="H85" i="17"/>
  <c r="H86" i="17"/>
  <c r="H87" i="17"/>
  <c r="H88" i="17"/>
  <c r="H89" i="17"/>
  <c r="H90" i="17"/>
  <c r="H91" i="17"/>
  <c r="H92" i="17"/>
  <c r="H93" i="17"/>
  <c r="H94" i="17"/>
  <c r="H95" i="17"/>
  <c r="H96" i="17"/>
  <c r="H97" i="17"/>
  <c r="H98" i="17"/>
  <c r="H99" i="17"/>
  <c r="H100" i="17"/>
  <c r="H101" i="17"/>
  <c r="H102" i="17"/>
  <c r="H103" i="17"/>
  <c r="H104" i="17"/>
  <c r="H105" i="17"/>
  <c r="H106" i="17"/>
  <c r="H107" i="17"/>
  <c r="H108" i="17"/>
  <c r="H109" i="17"/>
  <c r="H110" i="17"/>
  <c r="H111" i="17"/>
  <c r="H112" i="17"/>
  <c r="H113" i="17"/>
  <c r="H114" i="17"/>
  <c r="H115" i="17"/>
  <c r="H116" i="17"/>
  <c r="H117" i="17"/>
  <c r="H118" i="17"/>
  <c r="H119" i="17"/>
  <c r="H120" i="17"/>
  <c r="H121" i="17"/>
  <c r="H122" i="17"/>
  <c r="H123" i="17"/>
  <c r="H124" i="17"/>
  <c r="H125" i="17"/>
  <c r="H126" i="17"/>
  <c r="H127" i="17"/>
  <c r="H128" i="17"/>
  <c r="H129" i="17"/>
  <c r="H130" i="17"/>
  <c r="H131" i="17"/>
  <c r="H132" i="17"/>
  <c r="H133" i="17"/>
  <c r="H134" i="17"/>
  <c r="H135" i="17"/>
  <c r="H136" i="17"/>
  <c r="H137" i="17"/>
  <c r="H138" i="17"/>
  <c r="H139" i="17"/>
  <c r="H140" i="17"/>
  <c r="H141" i="17"/>
  <c r="H142" i="17"/>
  <c r="H143" i="17"/>
  <c r="H144" i="17"/>
  <c r="H145" i="17"/>
  <c r="H146" i="17"/>
  <c r="H147" i="17"/>
  <c r="H148" i="17"/>
  <c r="H149" i="17"/>
  <c r="H150" i="17"/>
  <c r="H151" i="17"/>
  <c r="H152" i="17"/>
  <c r="H153" i="17"/>
  <c r="H154" i="17"/>
  <c r="H155" i="17"/>
  <c r="H156" i="17"/>
  <c r="H157" i="17"/>
  <c r="H158" i="17"/>
  <c r="H159" i="17"/>
  <c r="H160" i="17"/>
  <c r="H161" i="17"/>
  <c r="H162" i="17"/>
  <c r="H163" i="17"/>
  <c r="H164" i="17"/>
  <c r="H165" i="17"/>
  <c r="H166" i="17"/>
  <c r="H167" i="17"/>
  <c r="H168" i="17"/>
  <c r="H169" i="17"/>
  <c r="H170" i="17"/>
  <c r="H171" i="17"/>
  <c r="H172" i="17"/>
  <c r="H173" i="17"/>
  <c r="H174" i="17"/>
  <c r="H175" i="17"/>
  <c r="H176" i="17"/>
  <c r="H177" i="17"/>
  <c r="H178" i="17"/>
  <c r="H179" i="17"/>
  <c r="H180" i="17"/>
  <c r="H181" i="17"/>
  <c r="H182" i="17"/>
  <c r="H183" i="17"/>
  <c r="H184" i="17"/>
  <c r="H185" i="17"/>
  <c r="H186" i="17"/>
  <c r="H187" i="17"/>
  <c r="H188" i="17"/>
  <c r="H189" i="17"/>
  <c r="H190" i="17"/>
  <c r="H191" i="17"/>
  <c r="H192" i="17"/>
  <c r="H193" i="17"/>
  <c r="H194" i="17"/>
  <c r="H195" i="17"/>
  <c r="H196" i="17"/>
  <c r="H197" i="17"/>
  <c r="H198" i="17"/>
  <c r="H199" i="17"/>
  <c r="H200" i="17"/>
  <c r="H201" i="17"/>
  <c r="H202" i="17"/>
  <c r="H203" i="17"/>
  <c r="H204" i="17"/>
  <c r="H205" i="17"/>
  <c r="H206" i="17"/>
  <c r="H207" i="17"/>
  <c r="H208" i="17"/>
  <c r="H209" i="17"/>
  <c r="H210" i="17"/>
  <c r="H211" i="17"/>
  <c r="H212" i="17"/>
  <c r="H213" i="17"/>
  <c r="H214" i="17"/>
  <c r="H215" i="17"/>
  <c r="H216" i="17"/>
  <c r="H217" i="17"/>
  <c r="H218" i="17"/>
  <c r="H219" i="17"/>
  <c r="H220" i="17"/>
  <c r="H221" i="17"/>
  <c r="H222" i="17"/>
  <c r="H223" i="17"/>
  <c r="H224" i="17"/>
  <c r="H225" i="17"/>
  <c r="H226" i="17"/>
  <c r="H227" i="17"/>
  <c r="H228" i="17"/>
  <c r="H229" i="17"/>
  <c r="H230" i="17"/>
  <c r="H231" i="17"/>
  <c r="H232" i="17"/>
  <c r="H233" i="17"/>
  <c r="H234" i="17"/>
  <c r="H235" i="17"/>
  <c r="H236" i="17"/>
  <c r="H237" i="17"/>
  <c r="H238" i="17"/>
  <c r="H239" i="17"/>
  <c r="H240" i="17"/>
  <c r="H241" i="17"/>
  <c r="H242" i="17"/>
  <c r="H243" i="17"/>
  <c r="H244" i="17"/>
  <c r="H245" i="17"/>
  <c r="H246" i="17"/>
  <c r="H247" i="17"/>
  <c r="H248" i="17"/>
  <c r="H249" i="17"/>
  <c r="H250" i="17"/>
  <c r="H251" i="17"/>
  <c r="H252" i="17"/>
  <c r="H253" i="17"/>
  <c r="H254" i="17"/>
  <c r="H255" i="17"/>
  <c r="H256" i="17"/>
  <c r="H257" i="17"/>
  <c r="H258" i="17"/>
  <c r="H259" i="17"/>
  <c r="H260" i="17"/>
  <c r="H261" i="17"/>
  <c r="H262" i="17"/>
  <c r="H263" i="17"/>
  <c r="H264" i="17"/>
  <c r="H265" i="17"/>
  <c r="H266" i="17"/>
  <c r="H267" i="17"/>
  <c r="H268" i="17"/>
  <c r="H269" i="17"/>
  <c r="H270" i="17"/>
  <c r="H271" i="17"/>
  <c r="H272" i="17"/>
  <c r="H273" i="17"/>
  <c r="H274" i="17"/>
  <c r="H275" i="17"/>
  <c r="H276" i="17"/>
  <c r="H277" i="17"/>
  <c r="H278" i="17"/>
  <c r="H279" i="17"/>
  <c r="H280" i="17"/>
  <c r="H281" i="17"/>
  <c r="H282" i="17"/>
  <c r="H283" i="17"/>
  <c r="H284" i="17"/>
  <c r="H285" i="17"/>
  <c r="H286" i="17"/>
  <c r="H287" i="17"/>
  <c r="H288" i="17"/>
  <c r="H289" i="17"/>
  <c r="H290" i="17"/>
  <c r="H291" i="17"/>
  <c r="H292" i="17"/>
  <c r="H293" i="17"/>
  <c r="H294" i="17"/>
  <c r="H295" i="17"/>
  <c r="H296" i="17"/>
  <c r="H297" i="17"/>
  <c r="H298" i="17"/>
  <c r="H299" i="17"/>
  <c r="H300" i="17"/>
  <c r="H301" i="17"/>
  <c r="H302" i="17"/>
  <c r="H303" i="17"/>
  <c r="H304" i="17"/>
  <c r="H305" i="17"/>
  <c r="H306" i="17"/>
  <c r="H307" i="17"/>
  <c r="H308" i="17"/>
  <c r="H309" i="17"/>
  <c r="H310" i="17"/>
  <c r="H311" i="17"/>
  <c r="H312" i="17"/>
  <c r="H313" i="17"/>
  <c r="H314" i="17"/>
  <c r="H315" i="17"/>
  <c r="H316" i="17"/>
  <c r="H317" i="17"/>
  <c r="H318" i="17"/>
  <c r="H319" i="17"/>
  <c r="H320" i="17"/>
  <c r="H321" i="17"/>
  <c r="H322" i="17"/>
  <c r="H323" i="17"/>
  <c r="H324" i="17"/>
  <c r="H325" i="17"/>
  <c r="H326" i="17"/>
  <c r="H327" i="17"/>
  <c r="H328" i="17"/>
  <c r="H329" i="17"/>
  <c r="H330" i="17"/>
  <c r="H331" i="17"/>
  <c r="H332" i="17"/>
  <c r="H333" i="17"/>
  <c r="H334" i="17"/>
  <c r="H335" i="17"/>
  <c r="H336" i="17"/>
  <c r="H337" i="17"/>
  <c r="H338" i="17"/>
  <c r="H339" i="17"/>
  <c r="H340" i="17"/>
  <c r="H341" i="17"/>
  <c r="H342" i="17"/>
  <c r="H343" i="17"/>
  <c r="H344" i="17"/>
  <c r="H345" i="17"/>
  <c r="H346" i="17"/>
  <c r="H347" i="17"/>
  <c r="H348" i="17"/>
  <c r="H349" i="17"/>
  <c r="H350" i="17"/>
  <c r="H351" i="17"/>
  <c r="H352" i="17"/>
  <c r="H353" i="17"/>
  <c r="H354" i="17"/>
  <c r="H355" i="17"/>
  <c r="H356" i="17"/>
  <c r="H357" i="17"/>
  <c r="H358" i="17"/>
  <c r="H359" i="17"/>
  <c r="H360" i="17"/>
  <c r="H361" i="17"/>
  <c r="H362" i="17"/>
  <c r="H363" i="17"/>
  <c r="H364" i="17"/>
  <c r="H365" i="17"/>
  <c r="H366" i="17"/>
  <c r="H367" i="17"/>
  <c r="H368" i="17"/>
  <c r="H369" i="17"/>
  <c r="H370" i="17"/>
  <c r="H371" i="17"/>
  <c r="H372" i="17"/>
  <c r="H373" i="17"/>
  <c r="H374" i="17"/>
  <c r="H375" i="17"/>
  <c r="H376" i="17"/>
  <c r="H377" i="17"/>
  <c r="H378" i="17"/>
  <c r="H379" i="17"/>
  <c r="H380" i="17"/>
  <c r="H381" i="17"/>
  <c r="H382" i="17"/>
  <c r="H383" i="17"/>
  <c r="H384" i="17"/>
  <c r="H385" i="17"/>
  <c r="H386" i="17"/>
  <c r="H387" i="17"/>
  <c r="H388" i="17"/>
  <c r="H389" i="17"/>
  <c r="H390" i="17"/>
  <c r="H391" i="17"/>
  <c r="H392" i="17"/>
  <c r="H393" i="17"/>
  <c r="H394" i="17"/>
  <c r="H395" i="17"/>
  <c r="H396" i="17"/>
  <c r="H397" i="17"/>
  <c r="H398" i="17"/>
  <c r="H399" i="17"/>
  <c r="H400" i="17"/>
  <c r="H401" i="17"/>
  <c r="H402" i="17"/>
  <c r="H403" i="17"/>
  <c r="H404" i="17"/>
  <c r="H405" i="17"/>
  <c r="H406" i="17"/>
  <c r="H407" i="17"/>
  <c r="H408" i="17"/>
  <c r="H409" i="17"/>
  <c r="H410" i="17"/>
  <c r="H411" i="17"/>
  <c r="H412" i="17"/>
  <c r="H413" i="17"/>
  <c r="H414" i="17"/>
  <c r="H415" i="17"/>
  <c r="H416" i="17"/>
  <c r="H417" i="17"/>
  <c r="H418" i="17"/>
  <c r="H419" i="17"/>
  <c r="H420" i="17"/>
  <c r="H421" i="17"/>
  <c r="H422" i="17"/>
  <c r="H423" i="17"/>
  <c r="H424" i="17"/>
  <c r="H425" i="17"/>
  <c r="H426" i="17"/>
  <c r="H427" i="17"/>
  <c r="H428" i="17"/>
  <c r="H429" i="17"/>
  <c r="H430" i="17"/>
  <c r="H431" i="17"/>
  <c r="H432" i="17"/>
  <c r="H433" i="17"/>
  <c r="H434" i="17"/>
  <c r="H435" i="17"/>
  <c r="H436" i="17"/>
  <c r="H437" i="17"/>
  <c r="H438" i="17"/>
  <c r="H439" i="17"/>
  <c r="H440" i="17"/>
  <c r="H441" i="17"/>
  <c r="H442" i="17"/>
  <c r="H443" i="17"/>
  <c r="H444" i="17"/>
  <c r="H445" i="17"/>
  <c r="H446" i="17"/>
  <c r="H447" i="17"/>
  <c r="H448" i="17"/>
  <c r="H449" i="17"/>
  <c r="H450" i="17"/>
  <c r="H451" i="17"/>
  <c r="H452" i="17"/>
  <c r="H453" i="17"/>
  <c r="H454" i="17"/>
  <c r="H455" i="17"/>
  <c r="H456" i="17"/>
  <c r="H457" i="17"/>
  <c r="H458" i="17"/>
  <c r="H459" i="17"/>
  <c r="H460" i="17"/>
  <c r="H461" i="17"/>
  <c r="H462" i="17"/>
  <c r="H463" i="17"/>
  <c r="H464" i="17"/>
  <c r="H465" i="17"/>
  <c r="H466" i="17"/>
  <c r="H467" i="17"/>
  <c r="H468" i="17"/>
  <c r="H469" i="17"/>
  <c r="H470" i="17"/>
  <c r="H471" i="17"/>
  <c r="H472" i="17"/>
  <c r="H473" i="17"/>
  <c r="H474" i="17"/>
  <c r="H475" i="17"/>
  <c r="H476" i="17"/>
  <c r="H477" i="17"/>
  <c r="H478" i="17"/>
  <c r="H479" i="17"/>
  <c r="H480" i="17"/>
  <c r="H481" i="17"/>
  <c r="H482" i="17"/>
  <c r="H483" i="17"/>
  <c r="H484" i="17"/>
  <c r="H485" i="17"/>
  <c r="H486" i="17"/>
  <c r="H487" i="17"/>
  <c r="H488" i="17"/>
  <c r="H489" i="17"/>
  <c r="H490" i="17"/>
  <c r="H491" i="17"/>
  <c r="H492" i="17"/>
  <c r="H493" i="17"/>
  <c r="H494" i="17"/>
  <c r="H495" i="17"/>
  <c r="H496" i="17"/>
  <c r="H497" i="17"/>
  <c r="H498" i="17"/>
  <c r="H499" i="17"/>
  <c r="H500" i="17"/>
  <c r="H501" i="17"/>
  <c r="H502" i="17"/>
  <c r="H503" i="17"/>
  <c r="H504" i="17"/>
  <c r="H505" i="17"/>
  <c r="H506" i="17"/>
  <c r="H507" i="17"/>
  <c r="H508" i="17"/>
  <c r="H509" i="17"/>
  <c r="H510" i="17"/>
  <c r="H511" i="17"/>
  <c r="H512" i="17"/>
  <c r="H513" i="17"/>
  <c r="H514" i="17"/>
  <c r="H515" i="17"/>
  <c r="H516" i="17"/>
  <c r="H517" i="17"/>
  <c r="H518" i="17"/>
  <c r="H519" i="17"/>
  <c r="H520" i="17"/>
  <c r="H521" i="17"/>
  <c r="H522" i="17"/>
  <c r="H523" i="17"/>
  <c r="H524" i="17"/>
  <c r="H525" i="17"/>
  <c r="H526" i="17"/>
  <c r="H527" i="17"/>
  <c r="H528" i="17"/>
  <c r="H529" i="17"/>
  <c r="H530" i="17"/>
  <c r="H531" i="17"/>
  <c r="H532" i="17"/>
  <c r="H533" i="17"/>
  <c r="H534" i="17"/>
  <c r="H535" i="17"/>
  <c r="H536" i="17"/>
  <c r="H537" i="17"/>
  <c r="H538" i="17"/>
  <c r="H539" i="17"/>
  <c r="H540" i="17"/>
  <c r="H541" i="17"/>
  <c r="H542" i="17"/>
  <c r="H543" i="17"/>
  <c r="H544" i="17"/>
  <c r="H545" i="17"/>
  <c r="H546" i="17"/>
  <c r="H547" i="17"/>
  <c r="H548" i="17"/>
  <c r="H549" i="17"/>
  <c r="H550" i="17"/>
  <c r="H551" i="17"/>
  <c r="H552" i="17"/>
  <c r="H553" i="17"/>
  <c r="H554" i="17"/>
  <c r="H555" i="17"/>
  <c r="H556" i="17"/>
  <c r="H557" i="17"/>
  <c r="H558" i="17"/>
  <c r="H559" i="17"/>
  <c r="H560" i="17"/>
  <c r="H561" i="17"/>
  <c r="H562" i="17"/>
  <c r="H563" i="17"/>
  <c r="H564" i="17"/>
  <c r="H565" i="17"/>
  <c r="H566" i="17"/>
  <c r="H567" i="17"/>
  <c r="H568" i="17"/>
  <c r="H569" i="17"/>
  <c r="H570" i="17"/>
  <c r="H571" i="17"/>
  <c r="H572" i="17"/>
  <c r="H573" i="17"/>
  <c r="H574" i="17"/>
  <c r="H575" i="17"/>
  <c r="H576" i="17"/>
  <c r="H577" i="17"/>
  <c r="H578" i="17"/>
  <c r="H579" i="17"/>
  <c r="H580" i="17"/>
  <c r="H581" i="17"/>
  <c r="H582" i="17"/>
  <c r="H583" i="17"/>
  <c r="H584" i="17"/>
  <c r="H5" i="17"/>
  <c r="J4" i="17"/>
  <c r="K4" i="14" l="1"/>
  <c r="L4" i="14"/>
  <c r="E6" i="17"/>
  <c r="F6" i="17"/>
  <c r="G6" i="17"/>
  <c r="U6" i="17" s="1"/>
  <c r="I6" i="17"/>
  <c r="E7" i="17"/>
  <c r="F7" i="17"/>
  <c r="G7" i="17"/>
  <c r="U7" i="17" s="1"/>
  <c r="I7" i="17"/>
  <c r="E8" i="17"/>
  <c r="F8" i="17"/>
  <c r="G8" i="17"/>
  <c r="U8" i="17" s="1"/>
  <c r="AE8" i="17" s="1"/>
  <c r="I8" i="17"/>
  <c r="E9" i="17"/>
  <c r="F9" i="17"/>
  <c r="G9" i="17"/>
  <c r="U9" i="17" s="1"/>
  <c r="AE9" i="17" s="1"/>
  <c r="I9" i="17"/>
  <c r="E10" i="17"/>
  <c r="F10" i="17"/>
  <c r="G10" i="17"/>
  <c r="U10" i="17" s="1"/>
  <c r="AE10" i="17" s="1"/>
  <c r="I10" i="17"/>
  <c r="E11" i="17"/>
  <c r="F11" i="17"/>
  <c r="G11" i="17"/>
  <c r="U11" i="17" s="1"/>
  <c r="AE11" i="17" s="1"/>
  <c r="I11" i="17"/>
  <c r="E12" i="17"/>
  <c r="F12" i="17"/>
  <c r="G12" i="17"/>
  <c r="U12" i="17" s="1"/>
  <c r="AE12" i="17" s="1"/>
  <c r="I12" i="17"/>
  <c r="E13" i="17"/>
  <c r="F13" i="17"/>
  <c r="G13" i="17"/>
  <c r="U13" i="17" s="1"/>
  <c r="AE13" i="17" s="1"/>
  <c r="I13" i="17"/>
  <c r="E14" i="17"/>
  <c r="F14" i="17"/>
  <c r="G14" i="17"/>
  <c r="U14" i="17" s="1"/>
  <c r="AE14" i="17" s="1"/>
  <c r="I14" i="17"/>
  <c r="E15" i="17"/>
  <c r="F15" i="17"/>
  <c r="G15" i="17"/>
  <c r="U15" i="17" s="1"/>
  <c r="AE15" i="17" s="1"/>
  <c r="I15" i="17"/>
  <c r="E16" i="17"/>
  <c r="F16" i="17"/>
  <c r="G16" i="17"/>
  <c r="U16" i="17" s="1"/>
  <c r="AE16" i="17" s="1"/>
  <c r="I16" i="17"/>
  <c r="E17" i="17"/>
  <c r="F17" i="17"/>
  <c r="G17" i="17"/>
  <c r="U17" i="17" s="1"/>
  <c r="AE17" i="17" s="1"/>
  <c r="I17" i="17"/>
  <c r="E18" i="17"/>
  <c r="F18" i="17"/>
  <c r="G18" i="17"/>
  <c r="U18" i="17" s="1"/>
  <c r="AE18" i="17" s="1"/>
  <c r="I18" i="17"/>
  <c r="E19" i="17"/>
  <c r="F19" i="17"/>
  <c r="G19" i="17"/>
  <c r="U19" i="17" s="1"/>
  <c r="AE19" i="17" s="1"/>
  <c r="I19" i="17"/>
  <c r="E20" i="17"/>
  <c r="F20" i="17"/>
  <c r="G20" i="17"/>
  <c r="U20" i="17" s="1"/>
  <c r="AE20" i="17" s="1"/>
  <c r="I20" i="17"/>
  <c r="E21" i="17"/>
  <c r="F21" i="17"/>
  <c r="G21" i="17"/>
  <c r="U21" i="17" s="1"/>
  <c r="AE21" i="17" s="1"/>
  <c r="I21" i="17"/>
  <c r="E22" i="17"/>
  <c r="F22" i="17"/>
  <c r="G22" i="17"/>
  <c r="U22" i="17" s="1"/>
  <c r="AE22" i="17" s="1"/>
  <c r="I22" i="17"/>
  <c r="E23" i="17"/>
  <c r="F23" i="17"/>
  <c r="G23" i="17"/>
  <c r="U23" i="17" s="1"/>
  <c r="AE23" i="17" s="1"/>
  <c r="I23" i="17"/>
  <c r="E24" i="17"/>
  <c r="F24" i="17"/>
  <c r="G24" i="17"/>
  <c r="U24" i="17" s="1"/>
  <c r="AE24" i="17" s="1"/>
  <c r="I24" i="17"/>
  <c r="E25" i="17"/>
  <c r="F25" i="17"/>
  <c r="G25" i="17"/>
  <c r="U25" i="17" s="1"/>
  <c r="AE25" i="17" s="1"/>
  <c r="I25" i="17"/>
  <c r="E26" i="17"/>
  <c r="F26" i="17"/>
  <c r="G26" i="17"/>
  <c r="U26" i="17" s="1"/>
  <c r="AE26" i="17" s="1"/>
  <c r="I26" i="17"/>
  <c r="E27" i="17"/>
  <c r="F27" i="17"/>
  <c r="G27" i="17"/>
  <c r="U27" i="17" s="1"/>
  <c r="AE27" i="17" s="1"/>
  <c r="I27" i="17"/>
  <c r="E28" i="17"/>
  <c r="F28" i="17"/>
  <c r="G28" i="17"/>
  <c r="U28" i="17" s="1"/>
  <c r="AE28" i="17" s="1"/>
  <c r="I28" i="17"/>
  <c r="E29" i="17"/>
  <c r="F29" i="17"/>
  <c r="G29" i="17"/>
  <c r="U29" i="17" s="1"/>
  <c r="AE29" i="17" s="1"/>
  <c r="I29" i="17"/>
  <c r="E30" i="17"/>
  <c r="F30" i="17"/>
  <c r="G30" i="17"/>
  <c r="U30" i="17" s="1"/>
  <c r="AE30" i="17" s="1"/>
  <c r="I30" i="17"/>
  <c r="E31" i="17"/>
  <c r="F31" i="17"/>
  <c r="G31" i="17"/>
  <c r="U31" i="17" s="1"/>
  <c r="AE31" i="17" s="1"/>
  <c r="I31" i="17"/>
  <c r="E32" i="17"/>
  <c r="F32" i="17"/>
  <c r="G32" i="17"/>
  <c r="U32" i="17" s="1"/>
  <c r="AE32" i="17" s="1"/>
  <c r="I32" i="17"/>
  <c r="E33" i="17"/>
  <c r="F33" i="17"/>
  <c r="G33" i="17"/>
  <c r="U33" i="17" s="1"/>
  <c r="AE33" i="17" s="1"/>
  <c r="I33" i="17"/>
  <c r="E34" i="17"/>
  <c r="F34" i="17"/>
  <c r="G34" i="17"/>
  <c r="U34" i="17" s="1"/>
  <c r="AE34" i="17" s="1"/>
  <c r="I34" i="17"/>
  <c r="E35" i="17"/>
  <c r="F35" i="17"/>
  <c r="G35" i="17"/>
  <c r="U35" i="17" s="1"/>
  <c r="AE35" i="17" s="1"/>
  <c r="I35" i="17"/>
  <c r="E36" i="17"/>
  <c r="F36" i="17"/>
  <c r="G36" i="17"/>
  <c r="U36" i="17" s="1"/>
  <c r="AE36" i="17" s="1"/>
  <c r="I36" i="17"/>
  <c r="E37" i="17"/>
  <c r="F37" i="17"/>
  <c r="G37" i="17"/>
  <c r="U37" i="17" s="1"/>
  <c r="AE37" i="17" s="1"/>
  <c r="I37" i="17"/>
  <c r="E38" i="17"/>
  <c r="F38" i="17"/>
  <c r="G38" i="17"/>
  <c r="U38" i="17" s="1"/>
  <c r="AE38" i="17" s="1"/>
  <c r="I38" i="17"/>
  <c r="E39" i="17"/>
  <c r="F39" i="17"/>
  <c r="G39" i="17"/>
  <c r="U39" i="17" s="1"/>
  <c r="AE39" i="17" s="1"/>
  <c r="I39" i="17"/>
  <c r="E40" i="17"/>
  <c r="F40" i="17"/>
  <c r="G40" i="17"/>
  <c r="U40" i="17" s="1"/>
  <c r="AE40" i="17" s="1"/>
  <c r="I40" i="17"/>
  <c r="E41" i="17"/>
  <c r="F41" i="17"/>
  <c r="G41" i="17"/>
  <c r="U41" i="17" s="1"/>
  <c r="AE41" i="17" s="1"/>
  <c r="I41" i="17"/>
  <c r="E42" i="17"/>
  <c r="F42" i="17"/>
  <c r="G42" i="17"/>
  <c r="U42" i="17" s="1"/>
  <c r="AE42" i="17" s="1"/>
  <c r="I42" i="17"/>
  <c r="E43" i="17"/>
  <c r="F43" i="17"/>
  <c r="G43" i="17"/>
  <c r="U43" i="17" s="1"/>
  <c r="AE43" i="17" s="1"/>
  <c r="I43" i="17"/>
  <c r="E44" i="17"/>
  <c r="F44" i="17"/>
  <c r="G44" i="17"/>
  <c r="U44" i="17" s="1"/>
  <c r="AE44" i="17" s="1"/>
  <c r="I44" i="17"/>
  <c r="E45" i="17"/>
  <c r="F45" i="17"/>
  <c r="G45" i="17"/>
  <c r="U45" i="17" s="1"/>
  <c r="AE45" i="17" s="1"/>
  <c r="I45" i="17"/>
  <c r="E46" i="17"/>
  <c r="F46" i="17"/>
  <c r="G46" i="17"/>
  <c r="U46" i="17" s="1"/>
  <c r="AE46" i="17" s="1"/>
  <c r="I46" i="17"/>
  <c r="E47" i="17"/>
  <c r="F47" i="17"/>
  <c r="G47" i="17"/>
  <c r="U47" i="17" s="1"/>
  <c r="AE47" i="17" s="1"/>
  <c r="I47" i="17"/>
  <c r="E48" i="17"/>
  <c r="F48" i="17"/>
  <c r="G48" i="17"/>
  <c r="U48" i="17" s="1"/>
  <c r="AE48" i="17" s="1"/>
  <c r="I48" i="17"/>
  <c r="E49" i="17"/>
  <c r="F49" i="17"/>
  <c r="G49" i="17"/>
  <c r="U49" i="17" s="1"/>
  <c r="AE49" i="17" s="1"/>
  <c r="I49" i="17"/>
  <c r="E50" i="17"/>
  <c r="F50" i="17"/>
  <c r="G50" i="17"/>
  <c r="U50" i="17" s="1"/>
  <c r="AE50" i="17" s="1"/>
  <c r="I50" i="17"/>
  <c r="E51" i="17"/>
  <c r="F51" i="17"/>
  <c r="G51" i="17"/>
  <c r="U51" i="17" s="1"/>
  <c r="AE51" i="17" s="1"/>
  <c r="I51" i="17"/>
  <c r="E52" i="17"/>
  <c r="F52" i="17"/>
  <c r="G52" i="17"/>
  <c r="U52" i="17" s="1"/>
  <c r="AE52" i="17" s="1"/>
  <c r="I52" i="17"/>
  <c r="E53" i="17"/>
  <c r="F53" i="17"/>
  <c r="G53" i="17"/>
  <c r="U53" i="17" s="1"/>
  <c r="AE53" i="17" s="1"/>
  <c r="I53" i="17"/>
  <c r="E54" i="17"/>
  <c r="F54" i="17"/>
  <c r="G54" i="17"/>
  <c r="U54" i="17" s="1"/>
  <c r="AE54" i="17" s="1"/>
  <c r="I54" i="17"/>
  <c r="E55" i="17"/>
  <c r="F55" i="17"/>
  <c r="G55" i="17"/>
  <c r="U55" i="17" s="1"/>
  <c r="AE55" i="17" s="1"/>
  <c r="I55" i="17"/>
  <c r="E56" i="17"/>
  <c r="F56" i="17"/>
  <c r="G56" i="17"/>
  <c r="U56" i="17" s="1"/>
  <c r="AE56" i="17" s="1"/>
  <c r="I56" i="17"/>
  <c r="E57" i="17"/>
  <c r="F57" i="17"/>
  <c r="G57" i="17"/>
  <c r="U57" i="17" s="1"/>
  <c r="AE57" i="17" s="1"/>
  <c r="I57" i="17"/>
  <c r="E58" i="17"/>
  <c r="F58" i="17"/>
  <c r="G58" i="17"/>
  <c r="U58" i="17" s="1"/>
  <c r="AE58" i="17" s="1"/>
  <c r="I58" i="17"/>
  <c r="E59" i="17"/>
  <c r="F59" i="17"/>
  <c r="G59" i="17"/>
  <c r="U59" i="17" s="1"/>
  <c r="AE59" i="17" s="1"/>
  <c r="I59" i="17"/>
  <c r="E60" i="17"/>
  <c r="F60" i="17"/>
  <c r="G60" i="17"/>
  <c r="U60" i="17" s="1"/>
  <c r="AE60" i="17" s="1"/>
  <c r="I60" i="17"/>
  <c r="E61" i="17"/>
  <c r="F61" i="17"/>
  <c r="G61" i="17"/>
  <c r="U61" i="17" s="1"/>
  <c r="AE61" i="17" s="1"/>
  <c r="I61" i="17"/>
  <c r="E62" i="17"/>
  <c r="F62" i="17"/>
  <c r="G62" i="17"/>
  <c r="U62" i="17" s="1"/>
  <c r="AE62" i="17" s="1"/>
  <c r="I62" i="17"/>
  <c r="E63" i="17"/>
  <c r="F63" i="17"/>
  <c r="G63" i="17"/>
  <c r="U63" i="17" s="1"/>
  <c r="AE63" i="17" s="1"/>
  <c r="I63" i="17"/>
  <c r="E64" i="17"/>
  <c r="F64" i="17"/>
  <c r="G64" i="17"/>
  <c r="U64" i="17" s="1"/>
  <c r="AE64" i="17" s="1"/>
  <c r="I64" i="17"/>
  <c r="E65" i="17"/>
  <c r="F65" i="17"/>
  <c r="G65" i="17"/>
  <c r="U65" i="17" s="1"/>
  <c r="AE65" i="17" s="1"/>
  <c r="I65" i="17"/>
  <c r="E66" i="17"/>
  <c r="F66" i="17"/>
  <c r="G66" i="17"/>
  <c r="U66" i="17" s="1"/>
  <c r="AE66" i="17" s="1"/>
  <c r="I66" i="17"/>
  <c r="E67" i="17"/>
  <c r="F67" i="17"/>
  <c r="G67" i="17"/>
  <c r="U67" i="17" s="1"/>
  <c r="AE67" i="17" s="1"/>
  <c r="I67" i="17"/>
  <c r="E68" i="17"/>
  <c r="F68" i="17"/>
  <c r="G68" i="17"/>
  <c r="U68" i="17" s="1"/>
  <c r="AE68" i="17" s="1"/>
  <c r="I68" i="17"/>
  <c r="E69" i="17"/>
  <c r="F69" i="17"/>
  <c r="G69" i="17"/>
  <c r="U69" i="17" s="1"/>
  <c r="AE69" i="17" s="1"/>
  <c r="I69" i="17"/>
  <c r="E70" i="17"/>
  <c r="F70" i="17"/>
  <c r="G70" i="17"/>
  <c r="U70" i="17" s="1"/>
  <c r="AE70" i="17" s="1"/>
  <c r="I70" i="17"/>
  <c r="E71" i="17"/>
  <c r="F71" i="17"/>
  <c r="G71" i="17"/>
  <c r="U71" i="17" s="1"/>
  <c r="AE71" i="17" s="1"/>
  <c r="I71" i="17"/>
  <c r="E72" i="17"/>
  <c r="F72" i="17"/>
  <c r="G72" i="17"/>
  <c r="U72" i="17" s="1"/>
  <c r="AE72" i="17" s="1"/>
  <c r="I72" i="17"/>
  <c r="E73" i="17"/>
  <c r="F73" i="17"/>
  <c r="G73" i="17"/>
  <c r="U73" i="17" s="1"/>
  <c r="AE73" i="17" s="1"/>
  <c r="I73" i="17"/>
  <c r="E74" i="17"/>
  <c r="F74" i="17"/>
  <c r="G74" i="17"/>
  <c r="U74" i="17" s="1"/>
  <c r="AE74" i="17" s="1"/>
  <c r="I74" i="17"/>
  <c r="E75" i="17"/>
  <c r="F75" i="17"/>
  <c r="G75" i="17"/>
  <c r="U75" i="17" s="1"/>
  <c r="AE75" i="17" s="1"/>
  <c r="I75" i="17"/>
  <c r="E76" i="17"/>
  <c r="F76" i="17"/>
  <c r="G76" i="17"/>
  <c r="U76" i="17" s="1"/>
  <c r="AE76" i="17" s="1"/>
  <c r="I76" i="17"/>
  <c r="E77" i="17"/>
  <c r="F77" i="17"/>
  <c r="G77" i="17"/>
  <c r="U77" i="17" s="1"/>
  <c r="AE77" i="17" s="1"/>
  <c r="I77" i="17"/>
  <c r="E78" i="17"/>
  <c r="F78" i="17"/>
  <c r="G78" i="17"/>
  <c r="U78" i="17" s="1"/>
  <c r="AE78" i="17" s="1"/>
  <c r="I78" i="17"/>
  <c r="E79" i="17"/>
  <c r="F79" i="17"/>
  <c r="G79" i="17"/>
  <c r="U79" i="17" s="1"/>
  <c r="AE79" i="17" s="1"/>
  <c r="I79" i="17"/>
  <c r="E80" i="17"/>
  <c r="F80" i="17"/>
  <c r="G80" i="17"/>
  <c r="U80" i="17" s="1"/>
  <c r="AE80" i="17" s="1"/>
  <c r="I80" i="17"/>
  <c r="E81" i="17"/>
  <c r="F81" i="17"/>
  <c r="G81" i="17"/>
  <c r="U81" i="17" s="1"/>
  <c r="AE81" i="17" s="1"/>
  <c r="I81" i="17"/>
  <c r="E82" i="17"/>
  <c r="F82" i="17"/>
  <c r="G82" i="17"/>
  <c r="U82" i="17" s="1"/>
  <c r="AE82" i="17" s="1"/>
  <c r="I82" i="17"/>
  <c r="E83" i="17"/>
  <c r="F83" i="17"/>
  <c r="G83" i="17"/>
  <c r="U83" i="17" s="1"/>
  <c r="AE83" i="17" s="1"/>
  <c r="I83" i="17"/>
  <c r="E84" i="17"/>
  <c r="F84" i="17"/>
  <c r="G84" i="17"/>
  <c r="U84" i="17" s="1"/>
  <c r="AE84" i="17" s="1"/>
  <c r="I84" i="17"/>
  <c r="E85" i="17"/>
  <c r="F85" i="17"/>
  <c r="G85" i="17"/>
  <c r="U85" i="17" s="1"/>
  <c r="AE85" i="17" s="1"/>
  <c r="I85" i="17"/>
  <c r="E86" i="17"/>
  <c r="F86" i="17"/>
  <c r="G86" i="17"/>
  <c r="U86" i="17" s="1"/>
  <c r="AE86" i="17" s="1"/>
  <c r="I86" i="17"/>
  <c r="E87" i="17"/>
  <c r="F87" i="17"/>
  <c r="G87" i="17"/>
  <c r="U87" i="17" s="1"/>
  <c r="AE87" i="17" s="1"/>
  <c r="I87" i="17"/>
  <c r="E88" i="17"/>
  <c r="F88" i="17"/>
  <c r="G88" i="17"/>
  <c r="U88" i="17" s="1"/>
  <c r="AE88" i="17" s="1"/>
  <c r="I88" i="17"/>
  <c r="E89" i="17"/>
  <c r="F89" i="17"/>
  <c r="G89" i="17"/>
  <c r="U89" i="17" s="1"/>
  <c r="AE89" i="17" s="1"/>
  <c r="I89" i="17"/>
  <c r="E90" i="17"/>
  <c r="F90" i="17"/>
  <c r="G90" i="17"/>
  <c r="U90" i="17" s="1"/>
  <c r="AE90" i="17" s="1"/>
  <c r="I90" i="17"/>
  <c r="E91" i="17"/>
  <c r="F91" i="17"/>
  <c r="G91" i="17"/>
  <c r="U91" i="17" s="1"/>
  <c r="AE91" i="17" s="1"/>
  <c r="I91" i="17"/>
  <c r="E92" i="17"/>
  <c r="F92" i="17"/>
  <c r="G92" i="17"/>
  <c r="U92" i="17" s="1"/>
  <c r="AE92" i="17" s="1"/>
  <c r="I92" i="17"/>
  <c r="E93" i="17"/>
  <c r="F93" i="17"/>
  <c r="G93" i="17"/>
  <c r="U93" i="17" s="1"/>
  <c r="AE93" i="17" s="1"/>
  <c r="I93" i="17"/>
  <c r="E94" i="17"/>
  <c r="F94" i="17"/>
  <c r="G94" i="17"/>
  <c r="U94" i="17" s="1"/>
  <c r="AE94" i="17" s="1"/>
  <c r="I94" i="17"/>
  <c r="E95" i="17"/>
  <c r="F95" i="17"/>
  <c r="G95" i="17"/>
  <c r="U95" i="17" s="1"/>
  <c r="AE95" i="17" s="1"/>
  <c r="I95" i="17"/>
  <c r="E96" i="17"/>
  <c r="F96" i="17"/>
  <c r="G96" i="17"/>
  <c r="U96" i="17" s="1"/>
  <c r="AE96" i="17" s="1"/>
  <c r="I96" i="17"/>
  <c r="E97" i="17"/>
  <c r="F97" i="17"/>
  <c r="G97" i="17"/>
  <c r="U97" i="17" s="1"/>
  <c r="AE97" i="17" s="1"/>
  <c r="I97" i="17"/>
  <c r="E98" i="17"/>
  <c r="F98" i="17"/>
  <c r="G98" i="17"/>
  <c r="U98" i="17" s="1"/>
  <c r="AE98" i="17" s="1"/>
  <c r="I98" i="17"/>
  <c r="E99" i="17"/>
  <c r="F99" i="17"/>
  <c r="G99" i="17"/>
  <c r="U99" i="17" s="1"/>
  <c r="AE99" i="17" s="1"/>
  <c r="I99" i="17"/>
  <c r="E100" i="17"/>
  <c r="F100" i="17"/>
  <c r="G100" i="17"/>
  <c r="U100" i="17" s="1"/>
  <c r="AE100" i="17" s="1"/>
  <c r="I100" i="17"/>
  <c r="E101" i="17"/>
  <c r="F101" i="17"/>
  <c r="G101" i="17"/>
  <c r="U101" i="17" s="1"/>
  <c r="AE101" i="17" s="1"/>
  <c r="I101" i="17"/>
  <c r="E102" i="17"/>
  <c r="F102" i="17"/>
  <c r="G102" i="17"/>
  <c r="U102" i="17" s="1"/>
  <c r="AE102" i="17" s="1"/>
  <c r="I102" i="17"/>
  <c r="E103" i="17"/>
  <c r="F103" i="17"/>
  <c r="G103" i="17"/>
  <c r="U103" i="17" s="1"/>
  <c r="AE103" i="17" s="1"/>
  <c r="I103" i="17"/>
  <c r="E104" i="17"/>
  <c r="F104" i="17"/>
  <c r="G104" i="17"/>
  <c r="U104" i="17" s="1"/>
  <c r="AE104" i="17" s="1"/>
  <c r="I104" i="17"/>
  <c r="E105" i="17"/>
  <c r="F105" i="17"/>
  <c r="G105" i="17"/>
  <c r="U105" i="17" s="1"/>
  <c r="AE105" i="17" s="1"/>
  <c r="I105" i="17"/>
  <c r="E106" i="17"/>
  <c r="F106" i="17"/>
  <c r="G106" i="17"/>
  <c r="U106" i="17" s="1"/>
  <c r="AE106" i="17" s="1"/>
  <c r="I106" i="17"/>
  <c r="E107" i="17"/>
  <c r="F107" i="17"/>
  <c r="G107" i="17"/>
  <c r="U107" i="17" s="1"/>
  <c r="AE107" i="17" s="1"/>
  <c r="I107" i="17"/>
  <c r="E108" i="17"/>
  <c r="F108" i="17"/>
  <c r="G108" i="17"/>
  <c r="U108" i="17" s="1"/>
  <c r="AE108" i="17" s="1"/>
  <c r="I108" i="17"/>
  <c r="E109" i="17"/>
  <c r="F109" i="17"/>
  <c r="G109" i="17"/>
  <c r="U109" i="17" s="1"/>
  <c r="AE109" i="17" s="1"/>
  <c r="I109" i="17"/>
  <c r="E110" i="17"/>
  <c r="F110" i="17"/>
  <c r="G110" i="17"/>
  <c r="U110" i="17" s="1"/>
  <c r="AE110" i="17" s="1"/>
  <c r="I110" i="17"/>
  <c r="E111" i="17"/>
  <c r="F111" i="17"/>
  <c r="G111" i="17"/>
  <c r="U111" i="17" s="1"/>
  <c r="AE111" i="17" s="1"/>
  <c r="I111" i="17"/>
  <c r="E112" i="17"/>
  <c r="F112" i="17"/>
  <c r="G112" i="17"/>
  <c r="U112" i="17" s="1"/>
  <c r="AE112" i="17" s="1"/>
  <c r="I112" i="17"/>
  <c r="E113" i="17"/>
  <c r="F113" i="17"/>
  <c r="G113" i="17"/>
  <c r="U113" i="17" s="1"/>
  <c r="AE113" i="17" s="1"/>
  <c r="I113" i="17"/>
  <c r="E114" i="17"/>
  <c r="F114" i="17"/>
  <c r="G114" i="17"/>
  <c r="U114" i="17" s="1"/>
  <c r="AE114" i="17" s="1"/>
  <c r="I114" i="17"/>
  <c r="E115" i="17"/>
  <c r="F115" i="17"/>
  <c r="G115" i="17"/>
  <c r="U115" i="17" s="1"/>
  <c r="AE115" i="17" s="1"/>
  <c r="I115" i="17"/>
  <c r="E116" i="17"/>
  <c r="F116" i="17"/>
  <c r="G116" i="17"/>
  <c r="U116" i="17" s="1"/>
  <c r="AE116" i="17" s="1"/>
  <c r="I116" i="17"/>
  <c r="E117" i="17"/>
  <c r="F117" i="17"/>
  <c r="G117" i="17"/>
  <c r="U117" i="17" s="1"/>
  <c r="AE117" i="17" s="1"/>
  <c r="I117" i="17"/>
  <c r="E118" i="17"/>
  <c r="F118" i="17"/>
  <c r="G118" i="17"/>
  <c r="U118" i="17" s="1"/>
  <c r="AE118" i="17" s="1"/>
  <c r="I118" i="17"/>
  <c r="E119" i="17"/>
  <c r="F119" i="17"/>
  <c r="G119" i="17"/>
  <c r="U119" i="17" s="1"/>
  <c r="AE119" i="17" s="1"/>
  <c r="I119" i="17"/>
  <c r="E120" i="17"/>
  <c r="F120" i="17"/>
  <c r="G120" i="17"/>
  <c r="U120" i="17" s="1"/>
  <c r="AE120" i="17" s="1"/>
  <c r="I120" i="17"/>
  <c r="E121" i="17"/>
  <c r="F121" i="17"/>
  <c r="G121" i="17"/>
  <c r="U121" i="17" s="1"/>
  <c r="AE121" i="17" s="1"/>
  <c r="I121" i="17"/>
  <c r="E122" i="17"/>
  <c r="F122" i="17"/>
  <c r="G122" i="17"/>
  <c r="U122" i="17" s="1"/>
  <c r="AE122" i="17" s="1"/>
  <c r="I122" i="17"/>
  <c r="E123" i="17"/>
  <c r="F123" i="17"/>
  <c r="G123" i="17"/>
  <c r="U123" i="17" s="1"/>
  <c r="AE123" i="17" s="1"/>
  <c r="I123" i="17"/>
  <c r="E124" i="17"/>
  <c r="F124" i="17"/>
  <c r="G124" i="17"/>
  <c r="U124" i="17" s="1"/>
  <c r="AE124" i="17" s="1"/>
  <c r="I124" i="17"/>
  <c r="E125" i="17"/>
  <c r="F125" i="17"/>
  <c r="G125" i="17"/>
  <c r="U125" i="17" s="1"/>
  <c r="AE125" i="17" s="1"/>
  <c r="I125" i="17"/>
  <c r="E126" i="17"/>
  <c r="F126" i="17"/>
  <c r="G126" i="17"/>
  <c r="U126" i="17" s="1"/>
  <c r="AE126" i="17" s="1"/>
  <c r="I126" i="17"/>
  <c r="E127" i="17"/>
  <c r="F127" i="17"/>
  <c r="G127" i="17"/>
  <c r="U127" i="17" s="1"/>
  <c r="AE127" i="17" s="1"/>
  <c r="I127" i="17"/>
  <c r="E128" i="17"/>
  <c r="F128" i="17"/>
  <c r="G128" i="17"/>
  <c r="U128" i="17" s="1"/>
  <c r="AE128" i="17" s="1"/>
  <c r="I128" i="17"/>
  <c r="E129" i="17"/>
  <c r="F129" i="17"/>
  <c r="G129" i="17"/>
  <c r="U129" i="17" s="1"/>
  <c r="AE129" i="17" s="1"/>
  <c r="I129" i="17"/>
  <c r="E130" i="17"/>
  <c r="F130" i="17"/>
  <c r="G130" i="17"/>
  <c r="U130" i="17" s="1"/>
  <c r="AE130" i="17" s="1"/>
  <c r="I130" i="17"/>
  <c r="E131" i="17"/>
  <c r="F131" i="17"/>
  <c r="G131" i="17"/>
  <c r="U131" i="17" s="1"/>
  <c r="AE131" i="17" s="1"/>
  <c r="I131" i="17"/>
  <c r="E132" i="17"/>
  <c r="F132" i="17"/>
  <c r="G132" i="17"/>
  <c r="U132" i="17" s="1"/>
  <c r="AE132" i="17" s="1"/>
  <c r="I132" i="17"/>
  <c r="E133" i="17"/>
  <c r="F133" i="17"/>
  <c r="G133" i="17"/>
  <c r="U133" i="17" s="1"/>
  <c r="AE133" i="17" s="1"/>
  <c r="I133" i="17"/>
  <c r="E134" i="17"/>
  <c r="F134" i="17"/>
  <c r="G134" i="17"/>
  <c r="U134" i="17" s="1"/>
  <c r="AE134" i="17" s="1"/>
  <c r="I134" i="17"/>
  <c r="E135" i="17"/>
  <c r="F135" i="17"/>
  <c r="G135" i="17"/>
  <c r="U135" i="17" s="1"/>
  <c r="AE135" i="17" s="1"/>
  <c r="I135" i="17"/>
  <c r="E136" i="17"/>
  <c r="F136" i="17"/>
  <c r="G136" i="17"/>
  <c r="U136" i="17" s="1"/>
  <c r="AE136" i="17" s="1"/>
  <c r="I136" i="17"/>
  <c r="E137" i="17"/>
  <c r="F137" i="17"/>
  <c r="G137" i="17"/>
  <c r="U137" i="17" s="1"/>
  <c r="AE137" i="17" s="1"/>
  <c r="I137" i="17"/>
  <c r="E138" i="17"/>
  <c r="F138" i="17"/>
  <c r="G138" i="17"/>
  <c r="U138" i="17" s="1"/>
  <c r="AE138" i="17" s="1"/>
  <c r="I138" i="17"/>
  <c r="E139" i="17"/>
  <c r="F139" i="17"/>
  <c r="G139" i="17"/>
  <c r="U139" i="17" s="1"/>
  <c r="AE139" i="17" s="1"/>
  <c r="I139" i="17"/>
  <c r="E140" i="17"/>
  <c r="F140" i="17"/>
  <c r="G140" i="17"/>
  <c r="U140" i="17" s="1"/>
  <c r="AE140" i="17" s="1"/>
  <c r="I140" i="17"/>
  <c r="E141" i="17"/>
  <c r="F141" i="17"/>
  <c r="G141" i="17"/>
  <c r="U141" i="17" s="1"/>
  <c r="AE141" i="17" s="1"/>
  <c r="I141" i="17"/>
  <c r="E142" i="17"/>
  <c r="F142" i="17"/>
  <c r="G142" i="17"/>
  <c r="U142" i="17" s="1"/>
  <c r="AE142" i="17" s="1"/>
  <c r="I142" i="17"/>
  <c r="E143" i="17"/>
  <c r="F143" i="17"/>
  <c r="G143" i="17"/>
  <c r="U143" i="17" s="1"/>
  <c r="AE143" i="17" s="1"/>
  <c r="I143" i="17"/>
  <c r="E144" i="17"/>
  <c r="F144" i="17"/>
  <c r="G144" i="17"/>
  <c r="U144" i="17" s="1"/>
  <c r="AE144" i="17" s="1"/>
  <c r="I144" i="17"/>
  <c r="E145" i="17"/>
  <c r="F145" i="17"/>
  <c r="G145" i="17"/>
  <c r="U145" i="17" s="1"/>
  <c r="AE145" i="17" s="1"/>
  <c r="I145" i="17"/>
  <c r="E146" i="17"/>
  <c r="F146" i="17"/>
  <c r="G146" i="17"/>
  <c r="U146" i="17" s="1"/>
  <c r="AE146" i="17" s="1"/>
  <c r="I146" i="17"/>
  <c r="E147" i="17"/>
  <c r="F147" i="17"/>
  <c r="G147" i="17"/>
  <c r="U147" i="17" s="1"/>
  <c r="AE147" i="17" s="1"/>
  <c r="I147" i="17"/>
  <c r="E148" i="17"/>
  <c r="F148" i="17"/>
  <c r="G148" i="17"/>
  <c r="U148" i="17" s="1"/>
  <c r="AE148" i="17" s="1"/>
  <c r="I148" i="17"/>
  <c r="E149" i="17"/>
  <c r="F149" i="17"/>
  <c r="G149" i="17"/>
  <c r="U149" i="17" s="1"/>
  <c r="AE149" i="17" s="1"/>
  <c r="I149" i="17"/>
  <c r="E150" i="17"/>
  <c r="F150" i="17"/>
  <c r="G150" i="17"/>
  <c r="U150" i="17" s="1"/>
  <c r="AE150" i="17" s="1"/>
  <c r="I150" i="17"/>
  <c r="E151" i="17"/>
  <c r="F151" i="17"/>
  <c r="G151" i="17"/>
  <c r="U151" i="17" s="1"/>
  <c r="AE151" i="17" s="1"/>
  <c r="I151" i="17"/>
  <c r="E152" i="17"/>
  <c r="F152" i="17"/>
  <c r="G152" i="17"/>
  <c r="U152" i="17" s="1"/>
  <c r="AE152" i="17" s="1"/>
  <c r="I152" i="17"/>
  <c r="E153" i="17"/>
  <c r="F153" i="17"/>
  <c r="G153" i="17"/>
  <c r="U153" i="17" s="1"/>
  <c r="AE153" i="17" s="1"/>
  <c r="I153" i="17"/>
  <c r="E154" i="17"/>
  <c r="F154" i="17"/>
  <c r="G154" i="17"/>
  <c r="U154" i="17" s="1"/>
  <c r="AE154" i="17" s="1"/>
  <c r="I154" i="17"/>
  <c r="E155" i="17"/>
  <c r="F155" i="17"/>
  <c r="G155" i="17"/>
  <c r="U155" i="17" s="1"/>
  <c r="AE155" i="17" s="1"/>
  <c r="I155" i="17"/>
  <c r="E156" i="17"/>
  <c r="F156" i="17"/>
  <c r="G156" i="17"/>
  <c r="U156" i="17" s="1"/>
  <c r="AE156" i="17" s="1"/>
  <c r="I156" i="17"/>
  <c r="E157" i="17"/>
  <c r="F157" i="17"/>
  <c r="G157" i="17"/>
  <c r="U157" i="17" s="1"/>
  <c r="AE157" i="17" s="1"/>
  <c r="I157" i="17"/>
  <c r="E158" i="17"/>
  <c r="F158" i="17"/>
  <c r="G158" i="17"/>
  <c r="U158" i="17" s="1"/>
  <c r="AE158" i="17" s="1"/>
  <c r="I158" i="17"/>
  <c r="E159" i="17"/>
  <c r="F159" i="17"/>
  <c r="G159" i="17"/>
  <c r="U159" i="17" s="1"/>
  <c r="AE159" i="17" s="1"/>
  <c r="I159" i="17"/>
  <c r="E160" i="17"/>
  <c r="F160" i="17"/>
  <c r="G160" i="17"/>
  <c r="U160" i="17" s="1"/>
  <c r="AE160" i="17" s="1"/>
  <c r="I160" i="17"/>
  <c r="E161" i="17"/>
  <c r="F161" i="17"/>
  <c r="G161" i="17"/>
  <c r="U161" i="17" s="1"/>
  <c r="AE161" i="17" s="1"/>
  <c r="I161" i="17"/>
  <c r="E162" i="17"/>
  <c r="F162" i="17"/>
  <c r="G162" i="17"/>
  <c r="U162" i="17" s="1"/>
  <c r="AE162" i="17" s="1"/>
  <c r="I162" i="17"/>
  <c r="E163" i="17"/>
  <c r="F163" i="17"/>
  <c r="G163" i="17"/>
  <c r="U163" i="17" s="1"/>
  <c r="AE163" i="17" s="1"/>
  <c r="I163" i="17"/>
  <c r="E164" i="17"/>
  <c r="F164" i="17"/>
  <c r="G164" i="17"/>
  <c r="U164" i="17" s="1"/>
  <c r="AE164" i="17" s="1"/>
  <c r="I164" i="17"/>
  <c r="E165" i="17"/>
  <c r="F165" i="17"/>
  <c r="G165" i="17"/>
  <c r="U165" i="17" s="1"/>
  <c r="AE165" i="17" s="1"/>
  <c r="I165" i="17"/>
  <c r="E166" i="17"/>
  <c r="F166" i="17"/>
  <c r="G166" i="17"/>
  <c r="U166" i="17" s="1"/>
  <c r="AE166" i="17" s="1"/>
  <c r="I166" i="17"/>
  <c r="E167" i="17"/>
  <c r="F167" i="17"/>
  <c r="G167" i="17"/>
  <c r="U167" i="17" s="1"/>
  <c r="AE167" i="17" s="1"/>
  <c r="I167" i="17"/>
  <c r="E168" i="17"/>
  <c r="F168" i="17"/>
  <c r="G168" i="17"/>
  <c r="U168" i="17" s="1"/>
  <c r="AE168" i="17" s="1"/>
  <c r="I168" i="17"/>
  <c r="E169" i="17"/>
  <c r="F169" i="17"/>
  <c r="G169" i="17"/>
  <c r="U169" i="17" s="1"/>
  <c r="AE169" i="17" s="1"/>
  <c r="I169" i="17"/>
  <c r="E170" i="17"/>
  <c r="F170" i="17"/>
  <c r="G170" i="17"/>
  <c r="U170" i="17" s="1"/>
  <c r="AE170" i="17" s="1"/>
  <c r="I170" i="17"/>
  <c r="E171" i="17"/>
  <c r="F171" i="17"/>
  <c r="G171" i="17"/>
  <c r="U171" i="17" s="1"/>
  <c r="AE171" i="17" s="1"/>
  <c r="I171" i="17"/>
  <c r="E172" i="17"/>
  <c r="F172" i="17"/>
  <c r="G172" i="17"/>
  <c r="U172" i="17" s="1"/>
  <c r="AE172" i="17" s="1"/>
  <c r="I172" i="17"/>
  <c r="E173" i="17"/>
  <c r="F173" i="17"/>
  <c r="G173" i="17"/>
  <c r="U173" i="17" s="1"/>
  <c r="AE173" i="17" s="1"/>
  <c r="I173" i="17"/>
  <c r="E174" i="17"/>
  <c r="F174" i="17"/>
  <c r="G174" i="17"/>
  <c r="U174" i="17" s="1"/>
  <c r="AE174" i="17" s="1"/>
  <c r="I174" i="17"/>
  <c r="E175" i="17"/>
  <c r="F175" i="17"/>
  <c r="G175" i="17"/>
  <c r="U175" i="17" s="1"/>
  <c r="AE175" i="17" s="1"/>
  <c r="I175" i="17"/>
  <c r="E176" i="17"/>
  <c r="F176" i="17"/>
  <c r="G176" i="17"/>
  <c r="U176" i="17" s="1"/>
  <c r="AE176" i="17" s="1"/>
  <c r="I176" i="17"/>
  <c r="E177" i="17"/>
  <c r="F177" i="17"/>
  <c r="G177" i="17"/>
  <c r="U177" i="17" s="1"/>
  <c r="AE177" i="17" s="1"/>
  <c r="I177" i="17"/>
  <c r="E178" i="17"/>
  <c r="F178" i="17"/>
  <c r="G178" i="17"/>
  <c r="U178" i="17" s="1"/>
  <c r="AE178" i="17" s="1"/>
  <c r="I178" i="17"/>
  <c r="E179" i="17"/>
  <c r="F179" i="17"/>
  <c r="G179" i="17"/>
  <c r="U179" i="17" s="1"/>
  <c r="AE179" i="17" s="1"/>
  <c r="I179" i="17"/>
  <c r="E180" i="17"/>
  <c r="F180" i="17"/>
  <c r="G180" i="17"/>
  <c r="U180" i="17" s="1"/>
  <c r="AE180" i="17" s="1"/>
  <c r="I180" i="17"/>
  <c r="E181" i="17"/>
  <c r="F181" i="17"/>
  <c r="G181" i="17"/>
  <c r="U181" i="17" s="1"/>
  <c r="AE181" i="17" s="1"/>
  <c r="I181" i="17"/>
  <c r="E182" i="17"/>
  <c r="F182" i="17"/>
  <c r="G182" i="17"/>
  <c r="U182" i="17" s="1"/>
  <c r="AE182" i="17" s="1"/>
  <c r="I182" i="17"/>
  <c r="E183" i="17"/>
  <c r="F183" i="17"/>
  <c r="G183" i="17"/>
  <c r="U183" i="17" s="1"/>
  <c r="AE183" i="17" s="1"/>
  <c r="I183" i="17"/>
  <c r="E184" i="17"/>
  <c r="F184" i="17"/>
  <c r="G184" i="17"/>
  <c r="U184" i="17" s="1"/>
  <c r="AE184" i="17" s="1"/>
  <c r="I184" i="17"/>
  <c r="E185" i="17"/>
  <c r="F185" i="17"/>
  <c r="G185" i="17"/>
  <c r="U185" i="17" s="1"/>
  <c r="AE185" i="17" s="1"/>
  <c r="I185" i="17"/>
  <c r="E186" i="17"/>
  <c r="F186" i="17"/>
  <c r="G186" i="17"/>
  <c r="U186" i="17" s="1"/>
  <c r="AE186" i="17" s="1"/>
  <c r="I186" i="17"/>
  <c r="E187" i="17"/>
  <c r="F187" i="17"/>
  <c r="G187" i="17"/>
  <c r="U187" i="17" s="1"/>
  <c r="AE187" i="17" s="1"/>
  <c r="I187" i="17"/>
  <c r="E188" i="17"/>
  <c r="F188" i="17"/>
  <c r="G188" i="17"/>
  <c r="U188" i="17" s="1"/>
  <c r="AE188" i="17" s="1"/>
  <c r="I188" i="17"/>
  <c r="E189" i="17"/>
  <c r="F189" i="17"/>
  <c r="G189" i="17"/>
  <c r="U189" i="17" s="1"/>
  <c r="AE189" i="17" s="1"/>
  <c r="I189" i="17"/>
  <c r="E190" i="17"/>
  <c r="F190" i="17"/>
  <c r="G190" i="17"/>
  <c r="U190" i="17" s="1"/>
  <c r="AE190" i="17" s="1"/>
  <c r="I190" i="17"/>
  <c r="E191" i="17"/>
  <c r="F191" i="17"/>
  <c r="G191" i="17"/>
  <c r="U191" i="17" s="1"/>
  <c r="AE191" i="17" s="1"/>
  <c r="I191" i="17"/>
  <c r="E192" i="17"/>
  <c r="F192" i="17"/>
  <c r="G192" i="17"/>
  <c r="U192" i="17" s="1"/>
  <c r="AE192" i="17" s="1"/>
  <c r="I192" i="17"/>
  <c r="E193" i="17"/>
  <c r="F193" i="17"/>
  <c r="G193" i="17"/>
  <c r="U193" i="17" s="1"/>
  <c r="AE193" i="17" s="1"/>
  <c r="I193" i="17"/>
  <c r="E194" i="17"/>
  <c r="F194" i="17"/>
  <c r="G194" i="17"/>
  <c r="U194" i="17" s="1"/>
  <c r="AE194" i="17" s="1"/>
  <c r="I194" i="17"/>
  <c r="E195" i="17"/>
  <c r="F195" i="17"/>
  <c r="G195" i="17"/>
  <c r="U195" i="17" s="1"/>
  <c r="AE195" i="17" s="1"/>
  <c r="I195" i="17"/>
  <c r="E196" i="17"/>
  <c r="F196" i="17"/>
  <c r="G196" i="17"/>
  <c r="U196" i="17" s="1"/>
  <c r="AE196" i="17" s="1"/>
  <c r="I196" i="17"/>
  <c r="E197" i="17"/>
  <c r="F197" i="17"/>
  <c r="G197" i="17"/>
  <c r="U197" i="17" s="1"/>
  <c r="AE197" i="17" s="1"/>
  <c r="I197" i="17"/>
  <c r="E198" i="17"/>
  <c r="F198" i="17"/>
  <c r="G198" i="17"/>
  <c r="U198" i="17" s="1"/>
  <c r="AE198" i="17" s="1"/>
  <c r="I198" i="17"/>
  <c r="E199" i="17"/>
  <c r="F199" i="17"/>
  <c r="G199" i="17"/>
  <c r="U199" i="17" s="1"/>
  <c r="AE199" i="17" s="1"/>
  <c r="I199" i="17"/>
  <c r="E200" i="17"/>
  <c r="F200" i="17"/>
  <c r="G200" i="17"/>
  <c r="U200" i="17" s="1"/>
  <c r="AE200" i="17" s="1"/>
  <c r="I200" i="17"/>
  <c r="E201" i="17"/>
  <c r="F201" i="17"/>
  <c r="G201" i="17"/>
  <c r="U201" i="17" s="1"/>
  <c r="AE201" i="17" s="1"/>
  <c r="I201" i="17"/>
  <c r="E202" i="17"/>
  <c r="F202" i="17"/>
  <c r="G202" i="17"/>
  <c r="U202" i="17" s="1"/>
  <c r="AE202" i="17" s="1"/>
  <c r="I202" i="17"/>
  <c r="E203" i="17"/>
  <c r="F203" i="17"/>
  <c r="G203" i="17"/>
  <c r="U203" i="17" s="1"/>
  <c r="AE203" i="17" s="1"/>
  <c r="I203" i="17"/>
  <c r="E204" i="17"/>
  <c r="F204" i="17"/>
  <c r="G204" i="17"/>
  <c r="U204" i="17" s="1"/>
  <c r="AE204" i="17" s="1"/>
  <c r="I204" i="17"/>
  <c r="E205" i="17"/>
  <c r="F205" i="17"/>
  <c r="G205" i="17"/>
  <c r="U205" i="17" s="1"/>
  <c r="AE205" i="17" s="1"/>
  <c r="I205" i="17"/>
  <c r="E206" i="17"/>
  <c r="F206" i="17"/>
  <c r="G206" i="17"/>
  <c r="U206" i="17" s="1"/>
  <c r="AE206" i="17" s="1"/>
  <c r="I206" i="17"/>
  <c r="E207" i="17"/>
  <c r="F207" i="17"/>
  <c r="G207" i="17"/>
  <c r="U207" i="17" s="1"/>
  <c r="AE207" i="17" s="1"/>
  <c r="I207" i="17"/>
  <c r="E208" i="17"/>
  <c r="F208" i="17"/>
  <c r="G208" i="17"/>
  <c r="U208" i="17" s="1"/>
  <c r="AE208" i="17" s="1"/>
  <c r="I208" i="17"/>
  <c r="E209" i="17"/>
  <c r="F209" i="17"/>
  <c r="G209" i="17"/>
  <c r="U209" i="17" s="1"/>
  <c r="AE209" i="17" s="1"/>
  <c r="I209" i="17"/>
  <c r="E210" i="17"/>
  <c r="F210" i="17"/>
  <c r="G210" i="17"/>
  <c r="U210" i="17" s="1"/>
  <c r="AE210" i="17" s="1"/>
  <c r="I210" i="17"/>
  <c r="E211" i="17"/>
  <c r="F211" i="17"/>
  <c r="G211" i="17"/>
  <c r="U211" i="17" s="1"/>
  <c r="AE211" i="17" s="1"/>
  <c r="I211" i="17"/>
  <c r="E212" i="17"/>
  <c r="F212" i="17"/>
  <c r="G212" i="17"/>
  <c r="U212" i="17" s="1"/>
  <c r="AE212" i="17" s="1"/>
  <c r="I212" i="17"/>
  <c r="E213" i="17"/>
  <c r="F213" i="17"/>
  <c r="G213" i="17"/>
  <c r="U213" i="17" s="1"/>
  <c r="AE213" i="17" s="1"/>
  <c r="I213" i="17"/>
  <c r="E214" i="17"/>
  <c r="F214" i="17"/>
  <c r="G214" i="17"/>
  <c r="U214" i="17" s="1"/>
  <c r="AE214" i="17" s="1"/>
  <c r="I214" i="17"/>
  <c r="E215" i="17"/>
  <c r="F215" i="17"/>
  <c r="G215" i="17"/>
  <c r="U215" i="17" s="1"/>
  <c r="AE215" i="17" s="1"/>
  <c r="I215" i="17"/>
  <c r="E216" i="17"/>
  <c r="F216" i="17"/>
  <c r="G216" i="17"/>
  <c r="U216" i="17" s="1"/>
  <c r="AE216" i="17" s="1"/>
  <c r="I216" i="17"/>
  <c r="E217" i="17"/>
  <c r="F217" i="17"/>
  <c r="G217" i="17"/>
  <c r="U217" i="17" s="1"/>
  <c r="AE217" i="17" s="1"/>
  <c r="I217" i="17"/>
  <c r="E218" i="17"/>
  <c r="F218" i="17"/>
  <c r="G218" i="17"/>
  <c r="U218" i="17" s="1"/>
  <c r="AE218" i="17" s="1"/>
  <c r="I218" i="17"/>
  <c r="E219" i="17"/>
  <c r="F219" i="17"/>
  <c r="G219" i="17"/>
  <c r="U219" i="17" s="1"/>
  <c r="AE219" i="17" s="1"/>
  <c r="I219" i="17"/>
  <c r="E220" i="17"/>
  <c r="F220" i="17"/>
  <c r="G220" i="17"/>
  <c r="U220" i="17" s="1"/>
  <c r="AE220" i="17" s="1"/>
  <c r="I220" i="17"/>
  <c r="E221" i="17"/>
  <c r="F221" i="17"/>
  <c r="G221" i="17"/>
  <c r="U221" i="17" s="1"/>
  <c r="AE221" i="17" s="1"/>
  <c r="I221" i="17"/>
  <c r="E222" i="17"/>
  <c r="F222" i="17"/>
  <c r="G222" i="17"/>
  <c r="U222" i="17" s="1"/>
  <c r="AE222" i="17" s="1"/>
  <c r="I222" i="17"/>
  <c r="E223" i="17"/>
  <c r="F223" i="17"/>
  <c r="G223" i="17"/>
  <c r="U223" i="17" s="1"/>
  <c r="AE223" i="17" s="1"/>
  <c r="I223" i="17"/>
  <c r="E224" i="17"/>
  <c r="F224" i="17"/>
  <c r="G224" i="17"/>
  <c r="U224" i="17" s="1"/>
  <c r="AE224" i="17" s="1"/>
  <c r="I224" i="17"/>
  <c r="E225" i="17"/>
  <c r="F225" i="17"/>
  <c r="G225" i="17"/>
  <c r="U225" i="17" s="1"/>
  <c r="AE225" i="17" s="1"/>
  <c r="I225" i="17"/>
  <c r="E226" i="17"/>
  <c r="F226" i="17"/>
  <c r="G226" i="17"/>
  <c r="U226" i="17" s="1"/>
  <c r="AE226" i="17" s="1"/>
  <c r="I226" i="17"/>
  <c r="E227" i="17"/>
  <c r="F227" i="17"/>
  <c r="G227" i="17"/>
  <c r="U227" i="17" s="1"/>
  <c r="AE227" i="17" s="1"/>
  <c r="I227" i="17"/>
  <c r="E228" i="17"/>
  <c r="F228" i="17"/>
  <c r="G228" i="17"/>
  <c r="U228" i="17" s="1"/>
  <c r="AE228" i="17" s="1"/>
  <c r="I228" i="17"/>
  <c r="E229" i="17"/>
  <c r="F229" i="17"/>
  <c r="G229" i="17"/>
  <c r="U229" i="17" s="1"/>
  <c r="AE229" i="17" s="1"/>
  <c r="I229" i="17"/>
  <c r="E230" i="17"/>
  <c r="F230" i="17"/>
  <c r="G230" i="17"/>
  <c r="U230" i="17" s="1"/>
  <c r="AE230" i="17" s="1"/>
  <c r="I230" i="17"/>
  <c r="E231" i="17"/>
  <c r="F231" i="17"/>
  <c r="G231" i="17"/>
  <c r="U231" i="17" s="1"/>
  <c r="AE231" i="17" s="1"/>
  <c r="I231" i="17"/>
  <c r="E232" i="17"/>
  <c r="F232" i="17"/>
  <c r="G232" i="17"/>
  <c r="U232" i="17" s="1"/>
  <c r="AE232" i="17" s="1"/>
  <c r="I232" i="17"/>
  <c r="E233" i="17"/>
  <c r="F233" i="17"/>
  <c r="G233" i="17"/>
  <c r="U233" i="17" s="1"/>
  <c r="AE233" i="17" s="1"/>
  <c r="I233" i="17"/>
  <c r="E234" i="17"/>
  <c r="F234" i="17"/>
  <c r="G234" i="17"/>
  <c r="U234" i="17" s="1"/>
  <c r="AE234" i="17" s="1"/>
  <c r="I234" i="17"/>
  <c r="E235" i="17"/>
  <c r="F235" i="17"/>
  <c r="G235" i="17"/>
  <c r="U235" i="17" s="1"/>
  <c r="AE235" i="17" s="1"/>
  <c r="I235" i="17"/>
  <c r="E236" i="17"/>
  <c r="F236" i="17"/>
  <c r="G236" i="17"/>
  <c r="U236" i="17" s="1"/>
  <c r="AE236" i="17" s="1"/>
  <c r="I236" i="17"/>
  <c r="E237" i="17"/>
  <c r="F237" i="17"/>
  <c r="G237" i="17"/>
  <c r="U237" i="17" s="1"/>
  <c r="AE237" i="17" s="1"/>
  <c r="I237" i="17"/>
  <c r="E238" i="17"/>
  <c r="F238" i="17"/>
  <c r="G238" i="17"/>
  <c r="U238" i="17" s="1"/>
  <c r="AE238" i="17" s="1"/>
  <c r="I238" i="17"/>
  <c r="E239" i="17"/>
  <c r="F239" i="17"/>
  <c r="G239" i="17"/>
  <c r="U239" i="17" s="1"/>
  <c r="AE239" i="17" s="1"/>
  <c r="I239" i="17"/>
  <c r="E240" i="17"/>
  <c r="F240" i="17"/>
  <c r="G240" i="17"/>
  <c r="U240" i="17" s="1"/>
  <c r="AE240" i="17" s="1"/>
  <c r="I240" i="17"/>
  <c r="E241" i="17"/>
  <c r="F241" i="17"/>
  <c r="G241" i="17"/>
  <c r="U241" i="17" s="1"/>
  <c r="AE241" i="17" s="1"/>
  <c r="I241" i="17"/>
  <c r="E242" i="17"/>
  <c r="F242" i="17"/>
  <c r="G242" i="17"/>
  <c r="U242" i="17" s="1"/>
  <c r="AE242" i="17" s="1"/>
  <c r="I242" i="17"/>
  <c r="E243" i="17"/>
  <c r="F243" i="17"/>
  <c r="G243" i="17"/>
  <c r="U243" i="17" s="1"/>
  <c r="AE243" i="17" s="1"/>
  <c r="I243" i="17"/>
  <c r="E244" i="17"/>
  <c r="F244" i="17"/>
  <c r="G244" i="17"/>
  <c r="U244" i="17" s="1"/>
  <c r="AE244" i="17" s="1"/>
  <c r="I244" i="17"/>
  <c r="E245" i="17"/>
  <c r="F245" i="17"/>
  <c r="G245" i="17"/>
  <c r="U245" i="17" s="1"/>
  <c r="AE245" i="17" s="1"/>
  <c r="I245" i="17"/>
  <c r="E246" i="17"/>
  <c r="F246" i="17"/>
  <c r="G246" i="17"/>
  <c r="U246" i="17" s="1"/>
  <c r="AE246" i="17" s="1"/>
  <c r="I246" i="17"/>
  <c r="E247" i="17"/>
  <c r="F247" i="17"/>
  <c r="G247" i="17"/>
  <c r="U247" i="17" s="1"/>
  <c r="AE247" i="17" s="1"/>
  <c r="I247" i="17"/>
  <c r="E248" i="17"/>
  <c r="F248" i="17"/>
  <c r="G248" i="17"/>
  <c r="U248" i="17" s="1"/>
  <c r="AE248" i="17" s="1"/>
  <c r="I248" i="17"/>
  <c r="E249" i="17"/>
  <c r="F249" i="17"/>
  <c r="G249" i="17"/>
  <c r="U249" i="17" s="1"/>
  <c r="AE249" i="17" s="1"/>
  <c r="I249" i="17"/>
  <c r="E250" i="17"/>
  <c r="F250" i="17"/>
  <c r="G250" i="17"/>
  <c r="U250" i="17" s="1"/>
  <c r="AE250" i="17" s="1"/>
  <c r="I250" i="17"/>
  <c r="E251" i="17"/>
  <c r="F251" i="17"/>
  <c r="G251" i="17"/>
  <c r="U251" i="17" s="1"/>
  <c r="AE251" i="17" s="1"/>
  <c r="I251" i="17"/>
  <c r="E252" i="17"/>
  <c r="F252" i="17"/>
  <c r="G252" i="17"/>
  <c r="U252" i="17" s="1"/>
  <c r="AE252" i="17" s="1"/>
  <c r="I252" i="17"/>
  <c r="E253" i="17"/>
  <c r="F253" i="17"/>
  <c r="G253" i="17"/>
  <c r="U253" i="17" s="1"/>
  <c r="AE253" i="17" s="1"/>
  <c r="I253" i="17"/>
  <c r="E254" i="17"/>
  <c r="F254" i="17"/>
  <c r="G254" i="17"/>
  <c r="U254" i="17" s="1"/>
  <c r="AE254" i="17" s="1"/>
  <c r="I254" i="17"/>
  <c r="E255" i="17"/>
  <c r="F255" i="17"/>
  <c r="G255" i="17"/>
  <c r="U255" i="17" s="1"/>
  <c r="AE255" i="17" s="1"/>
  <c r="I255" i="17"/>
  <c r="E256" i="17"/>
  <c r="F256" i="17"/>
  <c r="G256" i="17"/>
  <c r="U256" i="17" s="1"/>
  <c r="AE256" i="17" s="1"/>
  <c r="I256" i="17"/>
  <c r="E257" i="17"/>
  <c r="F257" i="17"/>
  <c r="G257" i="17"/>
  <c r="U257" i="17" s="1"/>
  <c r="AE257" i="17" s="1"/>
  <c r="I257" i="17"/>
  <c r="E258" i="17"/>
  <c r="F258" i="17"/>
  <c r="G258" i="17"/>
  <c r="U258" i="17" s="1"/>
  <c r="AE258" i="17" s="1"/>
  <c r="I258" i="17"/>
  <c r="E259" i="17"/>
  <c r="F259" i="17"/>
  <c r="G259" i="17"/>
  <c r="U259" i="17" s="1"/>
  <c r="AE259" i="17" s="1"/>
  <c r="I259" i="17"/>
  <c r="E260" i="17"/>
  <c r="F260" i="17"/>
  <c r="G260" i="17"/>
  <c r="U260" i="17" s="1"/>
  <c r="AE260" i="17" s="1"/>
  <c r="I260" i="17"/>
  <c r="E261" i="17"/>
  <c r="F261" i="17"/>
  <c r="G261" i="17"/>
  <c r="U261" i="17" s="1"/>
  <c r="AE261" i="17" s="1"/>
  <c r="I261" i="17"/>
  <c r="E262" i="17"/>
  <c r="F262" i="17"/>
  <c r="G262" i="17"/>
  <c r="U262" i="17" s="1"/>
  <c r="AE262" i="17" s="1"/>
  <c r="I262" i="17"/>
  <c r="E263" i="17"/>
  <c r="F263" i="17"/>
  <c r="G263" i="17"/>
  <c r="U263" i="17" s="1"/>
  <c r="AE263" i="17" s="1"/>
  <c r="I263" i="17"/>
  <c r="E264" i="17"/>
  <c r="F264" i="17"/>
  <c r="G264" i="17"/>
  <c r="U264" i="17" s="1"/>
  <c r="AE264" i="17" s="1"/>
  <c r="I264" i="17"/>
  <c r="E265" i="17"/>
  <c r="F265" i="17"/>
  <c r="G265" i="17"/>
  <c r="U265" i="17" s="1"/>
  <c r="AE265" i="17" s="1"/>
  <c r="I265" i="17"/>
  <c r="E266" i="17"/>
  <c r="F266" i="17"/>
  <c r="G266" i="17"/>
  <c r="U266" i="17" s="1"/>
  <c r="AE266" i="17" s="1"/>
  <c r="I266" i="17"/>
  <c r="E267" i="17"/>
  <c r="F267" i="17"/>
  <c r="G267" i="17"/>
  <c r="U267" i="17" s="1"/>
  <c r="AE267" i="17" s="1"/>
  <c r="I267" i="17"/>
  <c r="E268" i="17"/>
  <c r="F268" i="17"/>
  <c r="G268" i="17"/>
  <c r="U268" i="17" s="1"/>
  <c r="AE268" i="17" s="1"/>
  <c r="I268" i="17"/>
  <c r="E269" i="17"/>
  <c r="F269" i="17"/>
  <c r="G269" i="17"/>
  <c r="U269" i="17" s="1"/>
  <c r="AE269" i="17" s="1"/>
  <c r="I269" i="17"/>
  <c r="E270" i="17"/>
  <c r="F270" i="17"/>
  <c r="G270" i="17"/>
  <c r="U270" i="17" s="1"/>
  <c r="AE270" i="17" s="1"/>
  <c r="I270" i="17"/>
  <c r="E271" i="17"/>
  <c r="F271" i="17"/>
  <c r="G271" i="17"/>
  <c r="U271" i="17" s="1"/>
  <c r="AE271" i="17" s="1"/>
  <c r="I271" i="17"/>
  <c r="E272" i="17"/>
  <c r="F272" i="17"/>
  <c r="G272" i="17"/>
  <c r="U272" i="17" s="1"/>
  <c r="AE272" i="17" s="1"/>
  <c r="I272" i="17"/>
  <c r="E273" i="17"/>
  <c r="F273" i="17"/>
  <c r="G273" i="17"/>
  <c r="U273" i="17" s="1"/>
  <c r="AE273" i="17" s="1"/>
  <c r="I273" i="17"/>
  <c r="E274" i="17"/>
  <c r="F274" i="17"/>
  <c r="G274" i="17"/>
  <c r="U274" i="17" s="1"/>
  <c r="AE274" i="17" s="1"/>
  <c r="I274" i="17"/>
  <c r="E275" i="17"/>
  <c r="F275" i="17"/>
  <c r="G275" i="17"/>
  <c r="U275" i="17" s="1"/>
  <c r="AE275" i="17" s="1"/>
  <c r="I275" i="17"/>
  <c r="E276" i="17"/>
  <c r="F276" i="17"/>
  <c r="G276" i="17"/>
  <c r="U276" i="17" s="1"/>
  <c r="AE276" i="17" s="1"/>
  <c r="I276" i="17"/>
  <c r="E277" i="17"/>
  <c r="F277" i="17"/>
  <c r="G277" i="17"/>
  <c r="U277" i="17" s="1"/>
  <c r="AE277" i="17" s="1"/>
  <c r="I277" i="17"/>
  <c r="E278" i="17"/>
  <c r="F278" i="17"/>
  <c r="G278" i="17"/>
  <c r="U278" i="17" s="1"/>
  <c r="AE278" i="17" s="1"/>
  <c r="I278" i="17"/>
  <c r="E279" i="17"/>
  <c r="F279" i="17"/>
  <c r="G279" i="17"/>
  <c r="U279" i="17" s="1"/>
  <c r="AE279" i="17" s="1"/>
  <c r="I279" i="17"/>
  <c r="E280" i="17"/>
  <c r="F280" i="17"/>
  <c r="G280" i="17"/>
  <c r="U280" i="17" s="1"/>
  <c r="AE280" i="17" s="1"/>
  <c r="I280" i="17"/>
  <c r="E281" i="17"/>
  <c r="F281" i="17"/>
  <c r="G281" i="17"/>
  <c r="U281" i="17" s="1"/>
  <c r="AE281" i="17" s="1"/>
  <c r="I281" i="17"/>
  <c r="E282" i="17"/>
  <c r="F282" i="17"/>
  <c r="G282" i="17"/>
  <c r="U282" i="17" s="1"/>
  <c r="AE282" i="17" s="1"/>
  <c r="I282" i="17"/>
  <c r="E283" i="17"/>
  <c r="F283" i="17"/>
  <c r="G283" i="17"/>
  <c r="U283" i="17" s="1"/>
  <c r="AE283" i="17" s="1"/>
  <c r="I283" i="17"/>
  <c r="E284" i="17"/>
  <c r="F284" i="17"/>
  <c r="G284" i="17"/>
  <c r="U284" i="17" s="1"/>
  <c r="AE284" i="17" s="1"/>
  <c r="I284" i="17"/>
  <c r="E285" i="17"/>
  <c r="F285" i="17"/>
  <c r="G285" i="17"/>
  <c r="U285" i="17" s="1"/>
  <c r="AE285" i="17" s="1"/>
  <c r="I285" i="17"/>
  <c r="E286" i="17"/>
  <c r="F286" i="17"/>
  <c r="G286" i="17"/>
  <c r="U286" i="17" s="1"/>
  <c r="AE286" i="17" s="1"/>
  <c r="I286" i="17"/>
  <c r="E287" i="17"/>
  <c r="F287" i="17"/>
  <c r="G287" i="17"/>
  <c r="U287" i="17" s="1"/>
  <c r="AE287" i="17" s="1"/>
  <c r="I287" i="17"/>
  <c r="E288" i="17"/>
  <c r="F288" i="17"/>
  <c r="G288" i="17"/>
  <c r="U288" i="17" s="1"/>
  <c r="AE288" i="17" s="1"/>
  <c r="I288" i="17"/>
  <c r="E289" i="17"/>
  <c r="F289" i="17"/>
  <c r="G289" i="17"/>
  <c r="U289" i="17" s="1"/>
  <c r="AE289" i="17" s="1"/>
  <c r="I289" i="17"/>
  <c r="E290" i="17"/>
  <c r="F290" i="17"/>
  <c r="G290" i="17"/>
  <c r="U290" i="17" s="1"/>
  <c r="AE290" i="17" s="1"/>
  <c r="I290" i="17"/>
  <c r="E291" i="17"/>
  <c r="F291" i="17"/>
  <c r="G291" i="17"/>
  <c r="U291" i="17" s="1"/>
  <c r="AE291" i="17" s="1"/>
  <c r="I291" i="17"/>
  <c r="E292" i="17"/>
  <c r="F292" i="17"/>
  <c r="G292" i="17"/>
  <c r="U292" i="17" s="1"/>
  <c r="AE292" i="17" s="1"/>
  <c r="I292" i="17"/>
  <c r="E293" i="17"/>
  <c r="F293" i="17"/>
  <c r="G293" i="17"/>
  <c r="U293" i="17" s="1"/>
  <c r="AE293" i="17" s="1"/>
  <c r="I293" i="17"/>
  <c r="E294" i="17"/>
  <c r="F294" i="17"/>
  <c r="G294" i="17"/>
  <c r="U294" i="17" s="1"/>
  <c r="AE294" i="17" s="1"/>
  <c r="I294" i="17"/>
  <c r="E295" i="17"/>
  <c r="F295" i="17"/>
  <c r="G295" i="17"/>
  <c r="U295" i="17" s="1"/>
  <c r="AE295" i="17" s="1"/>
  <c r="I295" i="17"/>
  <c r="E296" i="17"/>
  <c r="F296" i="17"/>
  <c r="G296" i="17"/>
  <c r="U296" i="17" s="1"/>
  <c r="AE296" i="17" s="1"/>
  <c r="I296" i="17"/>
  <c r="E297" i="17"/>
  <c r="F297" i="17"/>
  <c r="G297" i="17"/>
  <c r="U297" i="17" s="1"/>
  <c r="AE297" i="17" s="1"/>
  <c r="I297" i="17"/>
  <c r="E298" i="17"/>
  <c r="F298" i="17"/>
  <c r="G298" i="17"/>
  <c r="U298" i="17" s="1"/>
  <c r="AE298" i="17" s="1"/>
  <c r="I298" i="17"/>
  <c r="E299" i="17"/>
  <c r="F299" i="17"/>
  <c r="G299" i="17"/>
  <c r="U299" i="17" s="1"/>
  <c r="AE299" i="17" s="1"/>
  <c r="I299" i="17"/>
  <c r="E300" i="17"/>
  <c r="F300" i="17"/>
  <c r="G300" i="17"/>
  <c r="U300" i="17" s="1"/>
  <c r="AE300" i="17" s="1"/>
  <c r="I300" i="17"/>
  <c r="E301" i="17"/>
  <c r="F301" i="17"/>
  <c r="G301" i="17"/>
  <c r="U301" i="17" s="1"/>
  <c r="AE301" i="17" s="1"/>
  <c r="I301" i="17"/>
  <c r="E302" i="17"/>
  <c r="F302" i="17"/>
  <c r="G302" i="17"/>
  <c r="U302" i="17" s="1"/>
  <c r="AE302" i="17" s="1"/>
  <c r="I302" i="17"/>
  <c r="E303" i="17"/>
  <c r="F303" i="17"/>
  <c r="G303" i="17"/>
  <c r="U303" i="17" s="1"/>
  <c r="AE303" i="17" s="1"/>
  <c r="I303" i="17"/>
  <c r="E304" i="17"/>
  <c r="F304" i="17"/>
  <c r="G304" i="17"/>
  <c r="U304" i="17" s="1"/>
  <c r="AE304" i="17" s="1"/>
  <c r="I304" i="17"/>
  <c r="E305" i="17"/>
  <c r="F305" i="17"/>
  <c r="G305" i="17"/>
  <c r="U305" i="17" s="1"/>
  <c r="AE305" i="17" s="1"/>
  <c r="I305" i="17"/>
  <c r="E306" i="17"/>
  <c r="F306" i="17"/>
  <c r="G306" i="17"/>
  <c r="U306" i="17" s="1"/>
  <c r="AE306" i="17" s="1"/>
  <c r="I306" i="17"/>
  <c r="E307" i="17"/>
  <c r="F307" i="17"/>
  <c r="G307" i="17"/>
  <c r="U307" i="17" s="1"/>
  <c r="AE307" i="17" s="1"/>
  <c r="I307" i="17"/>
  <c r="E308" i="17"/>
  <c r="F308" i="17"/>
  <c r="G308" i="17"/>
  <c r="U308" i="17" s="1"/>
  <c r="AE308" i="17" s="1"/>
  <c r="I308" i="17"/>
  <c r="E309" i="17"/>
  <c r="F309" i="17"/>
  <c r="G309" i="17"/>
  <c r="U309" i="17" s="1"/>
  <c r="AE309" i="17" s="1"/>
  <c r="I309" i="17"/>
  <c r="E310" i="17"/>
  <c r="F310" i="17"/>
  <c r="G310" i="17"/>
  <c r="U310" i="17" s="1"/>
  <c r="AE310" i="17" s="1"/>
  <c r="I310" i="17"/>
  <c r="E311" i="17"/>
  <c r="F311" i="17"/>
  <c r="G311" i="17"/>
  <c r="U311" i="17" s="1"/>
  <c r="AE311" i="17" s="1"/>
  <c r="I311" i="17"/>
  <c r="E312" i="17"/>
  <c r="F312" i="17"/>
  <c r="G312" i="17"/>
  <c r="U312" i="17" s="1"/>
  <c r="AE312" i="17" s="1"/>
  <c r="I312" i="17"/>
  <c r="E313" i="17"/>
  <c r="F313" i="17"/>
  <c r="G313" i="17"/>
  <c r="U313" i="17" s="1"/>
  <c r="AE313" i="17" s="1"/>
  <c r="I313" i="17"/>
  <c r="E314" i="17"/>
  <c r="F314" i="17"/>
  <c r="G314" i="17"/>
  <c r="U314" i="17" s="1"/>
  <c r="AE314" i="17" s="1"/>
  <c r="I314" i="17"/>
  <c r="E315" i="17"/>
  <c r="F315" i="17"/>
  <c r="G315" i="17"/>
  <c r="U315" i="17" s="1"/>
  <c r="AE315" i="17" s="1"/>
  <c r="I315" i="17"/>
  <c r="E316" i="17"/>
  <c r="F316" i="17"/>
  <c r="G316" i="17"/>
  <c r="U316" i="17" s="1"/>
  <c r="AE316" i="17" s="1"/>
  <c r="I316" i="17"/>
  <c r="E317" i="17"/>
  <c r="F317" i="17"/>
  <c r="G317" i="17"/>
  <c r="U317" i="17" s="1"/>
  <c r="AE317" i="17" s="1"/>
  <c r="I317" i="17"/>
  <c r="E318" i="17"/>
  <c r="F318" i="17"/>
  <c r="G318" i="17"/>
  <c r="U318" i="17" s="1"/>
  <c r="AE318" i="17" s="1"/>
  <c r="I318" i="17"/>
  <c r="E319" i="17"/>
  <c r="F319" i="17"/>
  <c r="G319" i="17"/>
  <c r="U319" i="17" s="1"/>
  <c r="AE319" i="17" s="1"/>
  <c r="I319" i="17"/>
  <c r="E320" i="17"/>
  <c r="F320" i="17"/>
  <c r="G320" i="17"/>
  <c r="U320" i="17" s="1"/>
  <c r="AE320" i="17" s="1"/>
  <c r="I320" i="17"/>
  <c r="E321" i="17"/>
  <c r="F321" i="17"/>
  <c r="G321" i="17"/>
  <c r="U321" i="17" s="1"/>
  <c r="AE321" i="17" s="1"/>
  <c r="I321" i="17"/>
  <c r="E322" i="17"/>
  <c r="F322" i="17"/>
  <c r="G322" i="17"/>
  <c r="U322" i="17" s="1"/>
  <c r="AE322" i="17" s="1"/>
  <c r="I322" i="17"/>
  <c r="E323" i="17"/>
  <c r="F323" i="17"/>
  <c r="G323" i="17"/>
  <c r="U323" i="17" s="1"/>
  <c r="AE323" i="17" s="1"/>
  <c r="I323" i="17"/>
  <c r="E324" i="17"/>
  <c r="F324" i="17"/>
  <c r="G324" i="17"/>
  <c r="U324" i="17" s="1"/>
  <c r="AE324" i="17" s="1"/>
  <c r="I324" i="17"/>
  <c r="E325" i="17"/>
  <c r="F325" i="17"/>
  <c r="G325" i="17"/>
  <c r="U325" i="17" s="1"/>
  <c r="AE325" i="17" s="1"/>
  <c r="I325" i="17"/>
  <c r="E326" i="17"/>
  <c r="F326" i="17"/>
  <c r="G326" i="17"/>
  <c r="U326" i="17" s="1"/>
  <c r="AE326" i="17" s="1"/>
  <c r="I326" i="17"/>
  <c r="E327" i="17"/>
  <c r="F327" i="17"/>
  <c r="G327" i="17"/>
  <c r="U327" i="17" s="1"/>
  <c r="AE327" i="17" s="1"/>
  <c r="I327" i="17"/>
  <c r="E328" i="17"/>
  <c r="F328" i="17"/>
  <c r="G328" i="17"/>
  <c r="U328" i="17" s="1"/>
  <c r="AE328" i="17" s="1"/>
  <c r="I328" i="17"/>
  <c r="E329" i="17"/>
  <c r="F329" i="17"/>
  <c r="G329" i="17"/>
  <c r="U329" i="17" s="1"/>
  <c r="AE329" i="17" s="1"/>
  <c r="I329" i="17"/>
  <c r="E330" i="17"/>
  <c r="F330" i="17"/>
  <c r="G330" i="17"/>
  <c r="U330" i="17" s="1"/>
  <c r="AE330" i="17" s="1"/>
  <c r="I330" i="17"/>
  <c r="E331" i="17"/>
  <c r="F331" i="17"/>
  <c r="G331" i="17"/>
  <c r="U331" i="17" s="1"/>
  <c r="AE331" i="17" s="1"/>
  <c r="I331" i="17"/>
  <c r="E332" i="17"/>
  <c r="F332" i="17"/>
  <c r="G332" i="17"/>
  <c r="U332" i="17" s="1"/>
  <c r="AE332" i="17" s="1"/>
  <c r="I332" i="17"/>
  <c r="E333" i="17"/>
  <c r="F333" i="17"/>
  <c r="G333" i="17"/>
  <c r="U333" i="17" s="1"/>
  <c r="AE333" i="17" s="1"/>
  <c r="I333" i="17"/>
  <c r="E334" i="17"/>
  <c r="F334" i="17"/>
  <c r="G334" i="17"/>
  <c r="U334" i="17" s="1"/>
  <c r="AE334" i="17" s="1"/>
  <c r="I334" i="17"/>
  <c r="E335" i="17"/>
  <c r="F335" i="17"/>
  <c r="G335" i="17"/>
  <c r="U335" i="17" s="1"/>
  <c r="AE335" i="17" s="1"/>
  <c r="I335" i="17"/>
  <c r="E336" i="17"/>
  <c r="F336" i="17"/>
  <c r="G336" i="17"/>
  <c r="U336" i="17" s="1"/>
  <c r="AE336" i="17" s="1"/>
  <c r="I336" i="17"/>
  <c r="E337" i="17"/>
  <c r="F337" i="17"/>
  <c r="G337" i="17"/>
  <c r="U337" i="17" s="1"/>
  <c r="AE337" i="17" s="1"/>
  <c r="I337" i="17"/>
  <c r="E338" i="17"/>
  <c r="F338" i="17"/>
  <c r="G338" i="17"/>
  <c r="U338" i="17" s="1"/>
  <c r="AE338" i="17" s="1"/>
  <c r="I338" i="17"/>
  <c r="E339" i="17"/>
  <c r="F339" i="17"/>
  <c r="G339" i="17"/>
  <c r="U339" i="17" s="1"/>
  <c r="AE339" i="17" s="1"/>
  <c r="I339" i="17"/>
  <c r="E340" i="17"/>
  <c r="F340" i="17"/>
  <c r="G340" i="17"/>
  <c r="U340" i="17" s="1"/>
  <c r="AE340" i="17" s="1"/>
  <c r="I340" i="17"/>
  <c r="E341" i="17"/>
  <c r="F341" i="17"/>
  <c r="G341" i="17"/>
  <c r="U341" i="17" s="1"/>
  <c r="AE341" i="17" s="1"/>
  <c r="I341" i="17"/>
  <c r="E342" i="17"/>
  <c r="F342" i="17"/>
  <c r="G342" i="17"/>
  <c r="U342" i="17" s="1"/>
  <c r="AE342" i="17" s="1"/>
  <c r="I342" i="17"/>
  <c r="E343" i="17"/>
  <c r="F343" i="17"/>
  <c r="G343" i="17"/>
  <c r="U343" i="17" s="1"/>
  <c r="AE343" i="17" s="1"/>
  <c r="I343" i="17"/>
  <c r="E344" i="17"/>
  <c r="F344" i="17"/>
  <c r="G344" i="17"/>
  <c r="U344" i="17" s="1"/>
  <c r="AE344" i="17" s="1"/>
  <c r="I344" i="17"/>
  <c r="E345" i="17"/>
  <c r="F345" i="17"/>
  <c r="G345" i="17"/>
  <c r="U345" i="17" s="1"/>
  <c r="AE345" i="17" s="1"/>
  <c r="I345" i="17"/>
  <c r="E346" i="17"/>
  <c r="F346" i="17"/>
  <c r="G346" i="17"/>
  <c r="U346" i="17" s="1"/>
  <c r="AE346" i="17" s="1"/>
  <c r="I346" i="17"/>
  <c r="E347" i="17"/>
  <c r="F347" i="17"/>
  <c r="G347" i="17"/>
  <c r="U347" i="17" s="1"/>
  <c r="AE347" i="17" s="1"/>
  <c r="I347" i="17"/>
  <c r="E348" i="17"/>
  <c r="F348" i="17"/>
  <c r="G348" i="17"/>
  <c r="U348" i="17" s="1"/>
  <c r="AE348" i="17" s="1"/>
  <c r="I348" i="17"/>
  <c r="E349" i="17"/>
  <c r="F349" i="17"/>
  <c r="G349" i="17"/>
  <c r="U349" i="17" s="1"/>
  <c r="AE349" i="17" s="1"/>
  <c r="I349" i="17"/>
  <c r="E350" i="17"/>
  <c r="F350" i="17"/>
  <c r="G350" i="17"/>
  <c r="U350" i="17" s="1"/>
  <c r="AE350" i="17" s="1"/>
  <c r="I350" i="17"/>
  <c r="E351" i="17"/>
  <c r="F351" i="17"/>
  <c r="G351" i="17"/>
  <c r="U351" i="17" s="1"/>
  <c r="AE351" i="17" s="1"/>
  <c r="I351" i="17"/>
  <c r="E352" i="17"/>
  <c r="F352" i="17"/>
  <c r="G352" i="17"/>
  <c r="U352" i="17" s="1"/>
  <c r="AE352" i="17" s="1"/>
  <c r="I352" i="17"/>
  <c r="E353" i="17"/>
  <c r="F353" i="17"/>
  <c r="G353" i="17"/>
  <c r="U353" i="17" s="1"/>
  <c r="AE353" i="17" s="1"/>
  <c r="I353" i="17"/>
  <c r="E354" i="17"/>
  <c r="F354" i="17"/>
  <c r="G354" i="17"/>
  <c r="U354" i="17" s="1"/>
  <c r="AE354" i="17" s="1"/>
  <c r="I354" i="17"/>
  <c r="E355" i="17"/>
  <c r="F355" i="17"/>
  <c r="G355" i="17"/>
  <c r="U355" i="17" s="1"/>
  <c r="AE355" i="17" s="1"/>
  <c r="I355" i="17"/>
  <c r="E356" i="17"/>
  <c r="F356" i="17"/>
  <c r="G356" i="17"/>
  <c r="U356" i="17" s="1"/>
  <c r="AE356" i="17" s="1"/>
  <c r="I356" i="17"/>
  <c r="E357" i="17"/>
  <c r="F357" i="17"/>
  <c r="G357" i="17"/>
  <c r="U357" i="17" s="1"/>
  <c r="AE357" i="17" s="1"/>
  <c r="I357" i="17"/>
  <c r="E358" i="17"/>
  <c r="F358" i="17"/>
  <c r="G358" i="17"/>
  <c r="U358" i="17" s="1"/>
  <c r="AE358" i="17" s="1"/>
  <c r="I358" i="17"/>
  <c r="E359" i="17"/>
  <c r="F359" i="17"/>
  <c r="G359" i="17"/>
  <c r="U359" i="17" s="1"/>
  <c r="AE359" i="17" s="1"/>
  <c r="I359" i="17"/>
  <c r="E360" i="17"/>
  <c r="F360" i="17"/>
  <c r="G360" i="17"/>
  <c r="U360" i="17" s="1"/>
  <c r="AE360" i="17" s="1"/>
  <c r="I360" i="17"/>
  <c r="E361" i="17"/>
  <c r="F361" i="17"/>
  <c r="G361" i="17"/>
  <c r="U361" i="17" s="1"/>
  <c r="AE361" i="17" s="1"/>
  <c r="I361" i="17"/>
  <c r="E362" i="17"/>
  <c r="F362" i="17"/>
  <c r="G362" i="17"/>
  <c r="U362" i="17" s="1"/>
  <c r="AE362" i="17" s="1"/>
  <c r="I362" i="17"/>
  <c r="E363" i="17"/>
  <c r="F363" i="17"/>
  <c r="G363" i="17"/>
  <c r="U363" i="17" s="1"/>
  <c r="AE363" i="17" s="1"/>
  <c r="I363" i="17"/>
  <c r="E364" i="17"/>
  <c r="F364" i="17"/>
  <c r="G364" i="17"/>
  <c r="U364" i="17" s="1"/>
  <c r="AE364" i="17" s="1"/>
  <c r="I364" i="17"/>
  <c r="E365" i="17"/>
  <c r="F365" i="17"/>
  <c r="G365" i="17"/>
  <c r="U365" i="17" s="1"/>
  <c r="AE365" i="17" s="1"/>
  <c r="I365" i="17"/>
  <c r="E366" i="17"/>
  <c r="F366" i="17"/>
  <c r="G366" i="17"/>
  <c r="U366" i="17" s="1"/>
  <c r="AE366" i="17" s="1"/>
  <c r="I366" i="17"/>
  <c r="E367" i="17"/>
  <c r="F367" i="17"/>
  <c r="G367" i="17"/>
  <c r="U367" i="17" s="1"/>
  <c r="AE367" i="17" s="1"/>
  <c r="I367" i="17"/>
  <c r="E368" i="17"/>
  <c r="F368" i="17"/>
  <c r="G368" i="17"/>
  <c r="U368" i="17" s="1"/>
  <c r="AE368" i="17" s="1"/>
  <c r="I368" i="17"/>
  <c r="E369" i="17"/>
  <c r="F369" i="17"/>
  <c r="G369" i="17"/>
  <c r="U369" i="17" s="1"/>
  <c r="AE369" i="17" s="1"/>
  <c r="I369" i="17"/>
  <c r="E370" i="17"/>
  <c r="F370" i="17"/>
  <c r="G370" i="17"/>
  <c r="U370" i="17" s="1"/>
  <c r="AE370" i="17" s="1"/>
  <c r="I370" i="17"/>
  <c r="E371" i="17"/>
  <c r="F371" i="17"/>
  <c r="G371" i="17"/>
  <c r="U371" i="17" s="1"/>
  <c r="AE371" i="17" s="1"/>
  <c r="I371" i="17"/>
  <c r="E372" i="17"/>
  <c r="F372" i="17"/>
  <c r="G372" i="17"/>
  <c r="U372" i="17" s="1"/>
  <c r="AE372" i="17" s="1"/>
  <c r="I372" i="17"/>
  <c r="E373" i="17"/>
  <c r="F373" i="17"/>
  <c r="G373" i="17"/>
  <c r="U373" i="17" s="1"/>
  <c r="AE373" i="17" s="1"/>
  <c r="I373" i="17"/>
  <c r="E374" i="17"/>
  <c r="F374" i="17"/>
  <c r="G374" i="17"/>
  <c r="U374" i="17" s="1"/>
  <c r="AE374" i="17" s="1"/>
  <c r="I374" i="17"/>
  <c r="E375" i="17"/>
  <c r="F375" i="17"/>
  <c r="G375" i="17"/>
  <c r="U375" i="17" s="1"/>
  <c r="AE375" i="17" s="1"/>
  <c r="I375" i="17"/>
  <c r="E376" i="17"/>
  <c r="F376" i="17"/>
  <c r="G376" i="17"/>
  <c r="U376" i="17" s="1"/>
  <c r="AE376" i="17" s="1"/>
  <c r="I376" i="17"/>
  <c r="E377" i="17"/>
  <c r="F377" i="17"/>
  <c r="G377" i="17"/>
  <c r="U377" i="17" s="1"/>
  <c r="AE377" i="17" s="1"/>
  <c r="I377" i="17"/>
  <c r="E378" i="17"/>
  <c r="F378" i="17"/>
  <c r="G378" i="17"/>
  <c r="U378" i="17" s="1"/>
  <c r="AE378" i="17" s="1"/>
  <c r="I378" i="17"/>
  <c r="E379" i="17"/>
  <c r="F379" i="17"/>
  <c r="G379" i="17"/>
  <c r="U379" i="17" s="1"/>
  <c r="AE379" i="17" s="1"/>
  <c r="I379" i="17"/>
  <c r="E380" i="17"/>
  <c r="F380" i="17"/>
  <c r="G380" i="17"/>
  <c r="U380" i="17" s="1"/>
  <c r="AE380" i="17" s="1"/>
  <c r="I380" i="17"/>
  <c r="E381" i="17"/>
  <c r="F381" i="17"/>
  <c r="G381" i="17"/>
  <c r="U381" i="17" s="1"/>
  <c r="AE381" i="17" s="1"/>
  <c r="I381" i="17"/>
  <c r="E382" i="17"/>
  <c r="F382" i="17"/>
  <c r="G382" i="17"/>
  <c r="U382" i="17" s="1"/>
  <c r="AE382" i="17" s="1"/>
  <c r="I382" i="17"/>
  <c r="E383" i="17"/>
  <c r="F383" i="17"/>
  <c r="G383" i="17"/>
  <c r="U383" i="17" s="1"/>
  <c r="AE383" i="17" s="1"/>
  <c r="I383" i="17"/>
  <c r="E384" i="17"/>
  <c r="F384" i="17"/>
  <c r="G384" i="17"/>
  <c r="U384" i="17" s="1"/>
  <c r="AE384" i="17" s="1"/>
  <c r="I384" i="17"/>
  <c r="E385" i="17"/>
  <c r="F385" i="17"/>
  <c r="G385" i="17"/>
  <c r="U385" i="17" s="1"/>
  <c r="AE385" i="17" s="1"/>
  <c r="I385" i="17"/>
  <c r="E386" i="17"/>
  <c r="F386" i="17"/>
  <c r="G386" i="17"/>
  <c r="U386" i="17" s="1"/>
  <c r="AE386" i="17" s="1"/>
  <c r="I386" i="17"/>
  <c r="E387" i="17"/>
  <c r="F387" i="17"/>
  <c r="G387" i="17"/>
  <c r="U387" i="17" s="1"/>
  <c r="AE387" i="17" s="1"/>
  <c r="I387" i="17"/>
  <c r="E388" i="17"/>
  <c r="F388" i="17"/>
  <c r="G388" i="17"/>
  <c r="U388" i="17" s="1"/>
  <c r="AE388" i="17" s="1"/>
  <c r="I388" i="17"/>
  <c r="E389" i="17"/>
  <c r="F389" i="17"/>
  <c r="G389" i="17"/>
  <c r="U389" i="17" s="1"/>
  <c r="AE389" i="17" s="1"/>
  <c r="I389" i="17"/>
  <c r="E390" i="17"/>
  <c r="F390" i="17"/>
  <c r="G390" i="17"/>
  <c r="U390" i="17" s="1"/>
  <c r="AE390" i="17" s="1"/>
  <c r="I390" i="17"/>
  <c r="E391" i="17"/>
  <c r="F391" i="17"/>
  <c r="G391" i="17"/>
  <c r="U391" i="17" s="1"/>
  <c r="AE391" i="17" s="1"/>
  <c r="I391" i="17"/>
  <c r="E392" i="17"/>
  <c r="F392" i="17"/>
  <c r="G392" i="17"/>
  <c r="U392" i="17" s="1"/>
  <c r="AE392" i="17" s="1"/>
  <c r="I392" i="17"/>
  <c r="E393" i="17"/>
  <c r="F393" i="17"/>
  <c r="G393" i="17"/>
  <c r="U393" i="17" s="1"/>
  <c r="AE393" i="17" s="1"/>
  <c r="I393" i="17"/>
  <c r="E394" i="17"/>
  <c r="F394" i="17"/>
  <c r="G394" i="17"/>
  <c r="U394" i="17" s="1"/>
  <c r="AE394" i="17" s="1"/>
  <c r="I394" i="17"/>
  <c r="E395" i="17"/>
  <c r="F395" i="17"/>
  <c r="G395" i="17"/>
  <c r="U395" i="17" s="1"/>
  <c r="AE395" i="17" s="1"/>
  <c r="I395" i="17"/>
  <c r="E396" i="17"/>
  <c r="F396" i="17"/>
  <c r="G396" i="17"/>
  <c r="U396" i="17" s="1"/>
  <c r="AE396" i="17" s="1"/>
  <c r="I396" i="17"/>
  <c r="E397" i="17"/>
  <c r="F397" i="17"/>
  <c r="G397" i="17"/>
  <c r="U397" i="17" s="1"/>
  <c r="AE397" i="17" s="1"/>
  <c r="I397" i="17"/>
  <c r="E398" i="17"/>
  <c r="F398" i="17"/>
  <c r="G398" i="17"/>
  <c r="U398" i="17" s="1"/>
  <c r="AE398" i="17" s="1"/>
  <c r="I398" i="17"/>
  <c r="E399" i="17"/>
  <c r="F399" i="17"/>
  <c r="G399" i="17"/>
  <c r="U399" i="17" s="1"/>
  <c r="AE399" i="17" s="1"/>
  <c r="I399" i="17"/>
  <c r="E400" i="17"/>
  <c r="F400" i="17"/>
  <c r="G400" i="17"/>
  <c r="U400" i="17" s="1"/>
  <c r="AE400" i="17" s="1"/>
  <c r="I400" i="17"/>
  <c r="E401" i="17"/>
  <c r="F401" i="17"/>
  <c r="G401" i="17"/>
  <c r="U401" i="17" s="1"/>
  <c r="AE401" i="17" s="1"/>
  <c r="I401" i="17"/>
  <c r="E402" i="17"/>
  <c r="F402" i="17"/>
  <c r="G402" i="17"/>
  <c r="U402" i="17" s="1"/>
  <c r="AE402" i="17" s="1"/>
  <c r="I402" i="17"/>
  <c r="E403" i="17"/>
  <c r="F403" i="17"/>
  <c r="G403" i="17"/>
  <c r="U403" i="17" s="1"/>
  <c r="AE403" i="17" s="1"/>
  <c r="I403" i="17"/>
  <c r="E404" i="17"/>
  <c r="F404" i="17"/>
  <c r="G404" i="17"/>
  <c r="U404" i="17" s="1"/>
  <c r="AE404" i="17" s="1"/>
  <c r="I404" i="17"/>
  <c r="E405" i="17"/>
  <c r="F405" i="17"/>
  <c r="G405" i="17"/>
  <c r="U405" i="17" s="1"/>
  <c r="AE405" i="17" s="1"/>
  <c r="I405" i="17"/>
  <c r="E406" i="17"/>
  <c r="F406" i="17"/>
  <c r="G406" i="17"/>
  <c r="U406" i="17" s="1"/>
  <c r="AE406" i="17" s="1"/>
  <c r="I406" i="17"/>
  <c r="E407" i="17"/>
  <c r="F407" i="17"/>
  <c r="G407" i="17"/>
  <c r="U407" i="17" s="1"/>
  <c r="AE407" i="17" s="1"/>
  <c r="I407" i="17"/>
  <c r="E408" i="17"/>
  <c r="F408" i="17"/>
  <c r="G408" i="17"/>
  <c r="U408" i="17" s="1"/>
  <c r="AE408" i="17" s="1"/>
  <c r="I408" i="17"/>
  <c r="E409" i="17"/>
  <c r="F409" i="17"/>
  <c r="G409" i="17"/>
  <c r="U409" i="17" s="1"/>
  <c r="AE409" i="17" s="1"/>
  <c r="I409" i="17"/>
  <c r="E410" i="17"/>
  <c r="F410" i="17"/>
  <c r="G410" i="17"/>
  <c r="U410" i="17" s="1"/>
  <c r="AE410" i="17" s="1"/>
  <c r="I410" i="17"/>
  <c r="E411" i="17"/>
  <c r="F411" i="17"/>
  <c r="G411" i="17"/>
  <c r="U411" i="17" s="1"/>
  <c r="AE411" i="17" s="1"/>
  <c r="I411" i="17"/>
  <c r="E412" i="17"/>
  <c r="F412" i="17"/>
  <c r="G412" i="17"/>
  <c r="U412" i="17" s="1"/>
  <c r="AE412" i="17" s="1"/>
  <c r="I412" i="17"/>
  <c r="E413" i="17"/>
  <c r="F413" i="17"/>
  <c r="G413" i="17"/>
  <c r="U413" i="17" s="1"/>
  <c r="AE413" i="17" s="1"/>
  <c r="I413" i="17"/>
  <c r="E414" i="17"/>
  <c r="F414" i="17"/>
  <c r="G414" i="17"/>
  <c r="U414" i="17" s="1"/>
  <c r="AE414" i="17" s="1"/>
  <c r="I414" i="17"/>
  <c r="E415" i="17"/>
  <c r="F415" i="17"/>
  <c r="G415" i="17"/>
  <c r="U415" i="17" s="1"/>
  <c r="AE415" i="17" s="1"/>
  <c r="I415" i="17"/>
  <c r="E416" i="17"/>
  <c r="F416" i="17"/>
  <c r="G416" i="17"/>
  <c r="U416" i="17" s="1"/>
  <c r="AE416" i="17" s="1"/>
  <c r="I416" i="17"/>
  <c r="E417" i="17"/>
  <c r="F417" i="17"/>
  <c r="G417" i="17"/>
  <c r="U417" i="17" s="1"/>
  <c r="AE417" i="17" s="1"/>
  <c r="I417" i="17"/>
  <c r="E418" i="17"/>
  <c r="F418" i="17"/>
  <c r="G418" i="17"/>
  <c r="U418" i="17" s="1"/>
  <c r="AE418" i="17" s="1"/>
  <c r="I418" i="17"/>
  <c r="E419" i="17"/>
  <c r="F419" i="17"/>
  <c r="G419" i="17"/>
  <c r="U419" i="17" s="1"/>
  <c r="AE419" i="17" s="1"/>
  <c r="I419" i="17"/>
  <c r="E420" i="17"/>
  <c r="F420" i="17"/>
  <c r="G420" i="17"/>
  <c r="U420" i="17" s="1"/>
  <c r="AE420" i="17" s="1"/>
  <c r="I420" i="17"/>
  <c r="E421" i="17"/>
  <c r="F421" i="17"/>
  <c r="G421" i="17"/>
  <c r="U421" i="17" s="1"/>
  <c r="AE421" i="17" s="1"/>
  <c r="I421" i="17"/>
  <c r="E422" i="17"/>
  <c r="F422" i="17"/>
  <c r="G422" i="17"/>
  <c r="U422" i="17" s="1"/>
  <c r="AE422" i="17" s="1"/>
  <c r="I422" i="17"/>
  <c r="E423" i="17"/>
  <c r="F423" i="17"/>
  <c r="G423" i="17"/>
  <c r="U423" i="17" s="1"/>
  <c r="AE423" i="17" s="1"/>
  <c r="I423" i="17"/>
  <c r="E424" i="17"/>
  <c r="F424" i="17"/>
  <c r="G424" i="17"/>
  <c r="U424" i="17" s="1"/>
  <c r="AE424" i="17" s="1"/>
  <c r="I424" i="17"/>
  <c r="E425" i="17"/>
  <c r="F425" i="17"/>
  <c r="G425" i="17"/>
  <c r="U425" i="17" s="1"/>
  <c r="AE425" i="17" s="1"/>
  <c r="I425" i="17"/>
  <c r="E426" i="17"/>
  <c r="F426" i="17"/>
  <c r="G426" i="17"/>
  <c r="U426" i="17" s="1"/>
  <c r="AE426" i="17" s="1"/>
  <c r="I426" i="17"/>
  <c r="E427" i="17"/>
  <c r="F427" i="17"/>
  <c r="G427" i="17"/>
  <c r="U427" i="17" s="1"/>
  <c r="AE427" i="17" s="1"/>
  <c r="I427" i="17"/>
  <c r="E428" i="17"/>
  <c r="F428" i="17"/>
  <c r="G428" i="17"/>
  <c r="U428" i="17" s="1"/>
  <c r="AE428" i="17" s="1"/>
  <c r="I428" i="17"/>
  <c r="E429" i="17"/>
  <c r="F429" i="17"/>
  <c r="G429" i="17"/>
  <c r="U429" i="17" s="1"/>
  <c r="AE429" i="17" s="1"/>
  <c r="I429" i="17"/>
  <c r="E430" i="17"/>
  <c r="F430" i="17"/>
  <c r="G430" i="17"/>
  <c r="U430" i="17" s="1"/>
  <c r="AE430" i="17" s="1"/>
  <c r="I430" i="17"/>
  <c r="E431" i="17"/>
  <c r="F431" i="17"/>
  <c r="G431" i="17"/>
  <c r="U431" i="17" s="1"/>
  <c r="AE431" i="17" s="1"/>
  <c r="I431" i="17"/>
  <c r="E432" i="17"/>
  <c r="F432" i="17"/>
  <c r="G432" i="17"/>
  <c r="U432" i="17" s="1"/>
  <c r="AE432" i="17" s="1"/>
  <c r="I432" i="17"/>
  <c r="E433" i="17"/>
  <c r="F433" i="17"/>
  <c r="G433" i="17"/>
  <c r="U433" i="17" s="1"/>
  <c r="AE433" i="17" s="1"/>
  <c r="I433" i="17"/>
  <c r="E434" i="17"/>
  <c r="F434" i="17"/>
  <c r="G434" i="17"/>
  <c r="U434" i="17" s="1"/>
  <c r="AE434" i="17" s="1"/>
  <c r="I434" i="17"/>
  <c r="E435" i="17"/>
  <c r="F435" i="17"/>
  <c r="G435" i="17"/>
  <c r="U435" i="17" s="1"/>
  <c r="AE435" i="17" s="1"/>
  <c r="I435" i="17"/>
  <c r="E436" i="17"/>
  <c r="F436" i="17"/>
  <c r="G436" i="17"/>
  <c r="U436" i="17" s="1"/>
  <c r="AE436" i="17" s="1"/>
  <c r="I436" i="17"/>
  <c r="E437" i="17"/>
  <c r="F437" i="17"/>
  <c r="G437" i="17"/>
  <c r="U437" i="17" s="1"/>
  <c r="AE437" i="17" s="1"/>
  <c r="I437" i="17"/>
  <c r="E438" i="17"/>
  <c r="F438" i="17"/>
  <c r="G438" i="17"/>
  <c r="U438" i="17" s="1"/>
  <c r="AE438" i="17" s="1"/>
  <c r="I438" i="17"/>
  <c r="E439" i="17"/>
  <c r="F439" i="17"/>
  <c r="G439" i="17"/>
  <c r="U439" i="17" s="1"/>
  <c r="AE439" i="17" s="1"/>
  <c r="I439" i="17"/>
  <c r="E440" i="17"/>
  <c r="F440" i="17"/>
  <c r="G440" i="17"/>
  <c r="U440" i="17" s="1"/>
  <c r="AE440" i="17" s="1"/>
  <c r="I440" i="17"/>
  <c r="E441" i="17"/>
  <c r="F441" i="17"/>
  <c r="G441" i="17"/>
  <c r="U441" i="17" s="1"/>
  <c r="AE441" i="17" s="1"/>
  <c r="I441" i="17"/>
  <c r="E442" i="17"/>
  <c r="F442" i="17"/>
  <c r="G442" i="17"/>
  <c r="U442" i="17" s="1"/>
  <c r="AE442" i="17" s="1"/>
  <c r="I442" i="17"/>
  <c r="E443" i="17"/>
  <c r="F443" i="17"/>
  <c r="G443" i="17"/>
  <c r="U443" i="17" s="1"/>
  <c r="AE443" i="17" s="1"/>
  <c r="I443" i="17"/>
  <c r="E444" i="17"/>
  <c r="F444" i="17"/>
  <c r="G444" i="17"/>
  <c r="U444" i="17" s="1"/>
  <c r="AE444" i="17" s="1"/>
  <c r="I444" i="17"/>
  <c r="E445" i="17"/>
  <c r="F445" i="17"/>
  <c r="G445" i="17"/>
  <c r="U445" i="17" s="1"/>
  <c r="AE445" i="17" s="1"/>
  <c r="I445" i="17"/>
  <c r="E446" i="17"/>
  <c r="F446" i="17"/>
  <c r="G446" i="17"/>
  <c r="U446" i="17" s="1"/>
  <c r="AE446" i="17" s="1"/>
  <c r="I446" i="17"/>
  <c r="E447" i="17"/>
  <c r="F447" i="17"/>
  <c r="G447" i="17"/>
  <c r="U447" i="17" s="1"/>
  <c r="AE447" i="17" s="1"/>
  <c r="I447" i="17"/>
  <c r="E448" i="17"/>
  <c r="F448" i="17"/>
  <c r="G448" i="17"/>
  <c r="U448" i="17" s="1"/>
  <c r="AE448" i="17" s="1"/>
  <c r="I448" i="17"/>
  <c r="E449" i="17"/>
  <c r="F449" i="17"/>
  <c r="G449" i="17"/>
  <c r="U449" i="17" s="1"/>
  <c r="AE449" i="17" s="1"/>
  <c r="I449" i="17"/>
  <c r="E450" i="17"/>
  <c r="F450" i="17"/>
  <c r="G450" i="17"/>
  <c r="U450" i="17" s="1"/>
  <c r="AE450" i="17" s="1"/>
  <c r="I450" i="17"/>
  <c r="E451" i="17"/>
  <c r="F451" i="17"/>
  <c r="G451" i="17"/>
  <c r="U451" i="17" s="1"/>
  <c r="AE451" i="17" s="1"/>
  <c r="I451" i="17"/>
  <c r="E452" i="17"/>
  <c r="F452" i="17"/>
  <c r="G452" i="17"/>
  <c r="U452" i="17" s="1"/>
  <c r="AE452" i="17" s="1"/>
  <c r="I452" i="17"/>
  <c r="E453" i="17"/>
  <c r="F453" i="17"/>
  <c r="G453" i="17"/>
  <c r="U453" i="17" s="1"/>
  <c r="AE453" i="17" s="1"/>
  <c r="I453" i="17"/>
  <c r="E454" i="17"/>
  <c r="F454" i="17"/>
  <c r="G454" i="17"/>
  <c r="U454" i="17" s="1"/>
  <c r="AE454" i="17" s="1"/>
  <c r="I454" i="17"/>
  <c r="E455" i="17"/>
  <c r="F455" i="17"/>
  <c r="G455" i="17"/>
  <c r="U455" i="17" s="1"/>
  <c r="AE455" i="17" s="1"/>
  <c r="I455" i="17"/>
  <c r="E456" i="17"/>
  <c r="F456" i="17"/>
  <c r="G456" i="17"/>
  <c r="U456" i="17" s="1"/>
  <c r="AE456" i="17" s="1"/>
  <c r="I456" i="17"/>
  <c r="E457" i="17"/>
  <c r="F457" i="17"/>
  <c r="G457" i="17"/>
  <c r="U457" i="17" s="1"/>
  <c r="AE457" i="17" s="1"/>
  <c r="I457" i="17"/>
  <c r="E458" i="17"/>
  <c r="F458" i="17"/>
  <c r="G458" i="17"/>
  <c r="U458" i="17" s="1"/>
  <c r="AE458" i="17" s="1"/>
  <c r="I458" i="17"/>
  <c r="E459" i="17"/>
  <c r="F459" i="17"/>
  <c r="G459" i="17"/>
  <c r="U459" i="17" s="1"/>
  <c r="AE459" i="17" s="1"/>
  <c r="I459" i="17"/>
  <c r="E460" i="17"/>
  <c r="F460" i="17"/>
  <c r="G460" i="17"/>
  <c r="U460" i="17" s="1"/>
  <c r="AE460" i="17" s="1"/>
  <c r="I460" i="17"/>
  <c r="E461" i="17"/>
  <c r="F461" i="17"/>
  <c r="G461" i="17"/>
  <c r="U461" i="17" s="1"/>
  <c r="AE461" i="17" s="1"/>
  <c r="I461" i="17"/>
  <c r="E462" i="17"/>
  <c r="F462" i="17"/>
  <c r="G462" i="17"/>
  <c r="U462" i="17" s="1"/>
  <c r="AE462" i="17" s="1"/>
  <c r="I462" i="17"/>
  <c r="E463" i="17"/>
  <c r="F463" i="17"/>
  <c r="G463" i="17"/>
  <c r="U463" i="17" s="1"/>
  <c r="AE463" i="17" s="1"/>
  <c r="I463" i="17"/>
  <c r="E464" i="17"/>
  <c r="F464" i="17"/>
  <c r="G464" i="17"/>
  <c r="U464" i="17" s="1"/>
  <c r="AE464" i="17" s="1"/>
  <c r="I464" i="17"/>
  <c r="E465" i="17"/>
  <c r="F465" i="17"/>
  <c r="G465" i="17"/>
  <c r="U465" i="17" s="1"/>
  <c r="AE465" i="17" s="1"/>
  <c r="I465" i="17"/>
  <c r="E466" i="17"/>
  <c r="F466" i="17"/>
  <c r="G466" i="17"/>
  <c r="U466" i="17" s="1"/>
  <c r="AE466" i="17" s="1"/>
  <c r="I466" i="17"/>
  <c r="E467" i="17"/>
  <c r="F467" i="17"/>
  <c r="G467" i="17"/>
  <c r="U467" i="17" s="1"/>
  <c r="AE467" i="17" s="1"/>
  <c r="I467" i="17"/>
  <c r="E468" i="17"/>
  <c r="F468" i="17"/>
  <c r="G468" i="17"/>
  <c r="U468" i="17" s="1"/>
  <c r="AE468" i="17" s="1"/>
  <c r="I468" i="17"/>
  <c r="E469" i="17"/>
  <c r="F469" i="17"/>
  <c r="G469" i="17"/>
  <c r="U469" i="17" s="1"/>
  <c r="AE469" i="17" s="1"/>
  <c r="I469" i="17"/>
  <c r="E470" i="17"/>
  <c r="F470" i="17"/>
  <c r="G470" i="17"/>
  <c r="U470" i="17" s="1"/>
  <c r="AE470" i="17" s="1"/>
  <c r="I470" i="17"/>
  <c r="E471" i="17"/>
  <c r="F471" i="17"/>
  <c r="G471" i="17"/>
  <c r="U471" i="17" s="1"/>
  <c r="AE471" i="17" s="1"/>
  <c r="I471" i="17"/>
  <c r="E472" i="17"/>
  <c r="F472" i="17"/>
  <c r="G472" i="17"/>
  <c r="U472" i="17" s="1"/>
  <c r="AE472" i="17" s="1"/>
  <c r="I472" i="17"/>
  <c r="E473" i="17"/>
  <c r="F473" i="17"/>
  <c r="G473" i="17"/>
  <c r="U473" i="17" s="1"/>
  <c r="AE473" i="17" s="1"/>
  <c r="I473" i="17"/>
  <c r="E474" i="17"/>
  <c r="F474" i="17"/>
  <c r="G474" i="17"/>
  <c r="U474" i="17" s="1"/>
  <c r="AE474" i="17" s="1"/>
  <c r="I474" i="17"/>
  <c r="E475" i="17"/>
  <c r="F475" i="17"/>
  <c r="G475" i="17"/>
  <c r="U475" i="17" s="1"/>
  <c r="AE475" i="17" s="1"/>
  <c r="I475" i="17"/>
  <c r="E476" i="17"/>
  <c r="F476" i="17"/>
  <c r="G476" i="17"/>
  <c r="U476" i="17" s="1"/>
  <c r="AE476" i="17" s="1"/>
  <c r="I476" i="17"/>
  <c r="E477" i="17"/>
  <c r="F477" i="17"/>
  <c r="G477" i="17"/>
  <c r="U477" i="17" s="1"/>
  <c r="AE477" i="17" s="1"/>
  <c r="I477" i="17"/>
  <c r="E478" i="17"/>
  <c r="F478" i="17"/>
  <c r="G478" i="17"/>
  <c r="U478" i="17" s="1"/>
  <c r="AE478" i="17" s="1"/>
  <c r="I478" i="17"/>
  <c r="E479" i="17"/>
  <c r="F479" i="17"/>
  <c r="G479" i="17"/>
  <c r="U479" i="17" s="1"/>
  <c r="AE479" i="17" s="1"/>
  <c r="I479" i="17"/>
  <c r="E480" i="17"/>
  <c r="F480" i="17"/>
  <c r="G480" i="17"/>
  <c r="U480" i="17" s="1"/>
  <c r="AE480" i="17" s="1"/>
  <c r="I480" i="17"/>
  <c r="E481" i="17"/>
  <c r="F481" i="17"/>
  <c r="G481" i="17"/>
  <c r="U481" i="17" s="1"/>
  <c r="AE481" i="17" s="1"/>
  <c r="I481" i="17"/>
  <c r="E482" i="17"/>
  <c r="F482" i="17"/>
  <c r="G482" i="17"/>
  <c r="U482" i="17" s="1"/>
  <c r="AE482" i="17" s="1"/>
  <c r="I482" i="17"/>
  <c r="E483" i="17"/>
  <c r="F483" i="17"/>
  <c r="G483" i="17"/>
  <c r="U483" i="17" s="1"/>
  <c r="AE483" i="17" s="1"/>
  <c r="I483" i="17"/>
  <c r="E484" i="17"/>
  <c r="F484" i="17"/>
  <c r="G484" i="17"/>
  <c r="U484" i="17" s="1"/>
  <c r="AE484" i="17" s="1"/>
  <c r="I484" i="17"/>
  <c r="E485" i="17"/>
  <c r="F485" i="17"/>
  <c r="G485" i="17"/>
  <c r="U485" i="17" s="1"/>
  <c r="AE485" i="17" s="1"/>
  <c r="I485" i="17"/>
  <c r="E486" i="17"/>
  <c r="F486" i="17"/>
  <c r="G486" i="17"/>
  <c r="U486" i="17" s="1"/>
  <c r="AE486" i="17" s="1"/>
  <c r="I486" i="17"/>
  <c r="E487" i="17"/>
  <c r="F487" i="17"/>
  <c r="G487" i="17"/>
  <c r="U487" i="17" s="1"/>
  <c r="AE487" i="17" s="1"/>
  <c r="I487" i="17"/>
  <c r="E488" i="17"/>
  <c r="F488" i="17"/>
  <c r="G488" i="17"/>
  <c r="U488" i="17" s="1"/>
  <c r="AE488" i="17" s="1"/>
  <c r="I488" i="17"/>
  <c r="E489" i="17"/>
  <c r="F489" i="17"/>
  <c r="G489" i="17"/>
  <c r="U489" i="17" s="1"/>
  <c r="AE489" i="17" s="1"/>
  <c r="I489" i="17"/>
  <c r="E490" i="17"/>
  <c r="F490" i="17"/>
  <c r="G490" i="17"/>
  <c r="U490" i="17" s="1"/>
  <c r="AE490" i="17" s="1"/>
  <c r="I490" i="17"/>
  <c r="E491" i="17"/>
  <c r="F491" i="17"/>
  <c r="G491" i="17"/>
  <c r="U491" i="17" s="1"/>
  <c r="AE491" i="17" s="1"/>
  <c r="I491" i="17"/>
  <c r="E492" i="17"/>
  <c r="F492" i="17"/>
  <c r="G492" i="17"/>
  <c r="U492" i="17" s="1"/>
  <c r="AE492" i="17" s="1"/>
  <c r="I492" i="17"/>
  <c r="E493" i="17"/>
  <c r="F493" i="17"/>
  <c r="G493" i="17"/>
  <c r="U493" i="17" s="1"/>
  <c r="AE493" i="17" s="1"/>
  <c r="I493" i="17"/>
  <c r="E494" i="17"/>
  <c r="F494" i="17"/>
  <c r="G494" i="17"/>
  <c r="U494" i="17" s="1"/>
  <c r="AE494" i="17" s="1"/>
  <c r="I494" i="17"/>
  <c r="E495" i="17"/>
  <c r="F495" i="17"/>
  <c r="G495" i="17"/>
  <c r="U495" i="17" s="1"/>
  <c r="AE495" i="17" s="1"/>
  <c r="I495" i="17"/>
  <c r="E496" i="17"/>
  <c r="F496" i="17"/>
  <c r="G496" i="17"/>
  <c r="U496" i="17" s="1"/>
  <c r="AE496" i="17" s="1"/>
  <c r="I496" i="17"/>
  <c r="E497" i="17"/>
  <c r="F497" i="17"/>
  <c r="G497" i="17"/>
  <c r="U497" i="17" s="1"/>
  <c r="AE497" i="17" s="1"/>
  <c r="I497" i="17"/>
  <c r="E498" i="17"/>
  <c r="F498" i="17"/>
  <c r="G498" i="17"/>
  <c r="U498" i="17" s="1"/>
  <c r="AE498" i="17" s="1"/>
  <c r="I498" i="17"/>
  <c r="E499" i="17"/>
  <c r="F499" i="17"/>
  <c r="G499" i="17"/>
  <c r="U499" i="17" s="1"/>
  <c r="AE499" i="17" s="1"/>
  <c r="I499" i="17"/>
  <c r="E500" i="17"/>
  <c r="F500" i="17"/>
  <c r="G500" i="17"/>
  <c r="U500" i="17" s="1"/>
  <c r="AE500" i="17" s="1"/>
  <c r="I500" i="17"/>
  <c r="E501" i="17"/>
  <c r="F501" i="17"/>
  <c r="G501" i="17"/>
  <c r="U501" i="17" s="1"/>
  <c r="AE501" i="17" s="1"/>
  <c r="I501" i="17"/>
  <c r="E502" i="17"/>
  <c r="F502" i="17"/>
  <c r="G502" i="17"/>
  <c r="U502" i="17" s="1"/>
  <c r="AE502" i="17" s="1"/>
  <c r="I502" i="17"/>
  <c r="E503" i="17"/>
  <c r="F503" i="17"/>
  <c r="G503" i="17"/>
  <c r="U503" i="17" s="1"/>
  <c r="AE503" i="17" s="1"/>
  <c r="I503" i="17"/>
  <c r="E504" i="17"/>
  <c r="F504" i="17"/>
  <c r="G504" i="17"/>
  <c r="U504" i="17" s="1"/>
  <c r="AE504" i="17" s="1"/>
  <c r="I504" i="17"/>
  <c r="E505" i="17"/>
  <c r="F505" i="17"/>
  <c r="G505" i="17"/>
  <c r="U505" i="17" s="1"/>
  <c r="AE505" i="17" s="1"/>
  <c r="I505" i="17"/>
  <c r="E506" i="17"/>
  <c r="F506" i="17"/>
  <c r="G506" i="17"/>
  <c r="U506" i="17" s="1"/>
  <c r="AE506" i="17" s="1"/>
  <c r="I506" i="17"/>
  <c r="E507" i="17"/>
  <c r="F507" i="17"/>
  <c r="G507" i="17"/>
  <c r="U507" i="17" s="1"/>
  <c r="AE507" i="17" s="1"/>
  <c r="I507" i="17"/>
  <c r="E508" i="17"/>
  <c r="F508" i="17"/>
  <c r="G508" i="17"/>
  <c r="U508" i="17" s="1"/>
  <c r="AE508" i="17" s="1"/>
  <c r="I508" i="17"/>
  <c r="E509" i="17"/>
  <c r="F509" i="17"/>
  <c r="G509" i="17"/>
  <c r="U509" i="17" s="1"/>
  <c r="AE509" i="17" s="1"/>
  <c r="I509" i="17"/>
  <c r="E510" i="17"/>
  <c r="F510" i="17"/>
  <c r="G510" i="17"/>
  <c r="U510" i="17" s="1"/>
  <c r="AE510" i="17" s="1"/>
  <c r="I510" i="17"/>
  <c r="E511" i="17"/>
  <c r="F511" i="17"/>
  <c r="G511" i="17"/>
  <c r="U511" i="17" s="1"/>
  <c r="AE511" i="17" s="1"/>
  <c r="I511" i="17"/>
  <c r="E512" i="17"/>
  <c r="F512" i="17"/>
  <c r="G512" i="17"/>
  <c r="U512" i="17" s="1"/>
  <c r="AE512" i="17" s="1"/>
  <c r="I512" i="17"/>
  <c r="E513" i="17"/>
  <c r="F513" i="17"/>
  <c r="G513" i="17"/>
  <c r="U513" i="17" s="1"/>
  <c r="AE513" i="17" s="1"/>
  <c r="I513" i="17"/>
  <c r="E514" i="17"/>
  <c r="F514" i="17"/>
  <c r="G514" i="17"/>
  <c r="U514" i="17" s="1"/>
  <c r="AE514" i="17" s="1"/>
  <c r="I514" i="17"/>
  <c r="E515" i="17"/>
  <c r="F515" i="17"/>
  <c r="G515" i="17"/>
  <c r="U515" i="17" s="1"/>
  <c r="AE515" i="17" s="1"/>
  <c r="I515" i="17"/>
  <c r="E516" i="17"/>
  <c r="F516" i="17"/>
  <c r="G516" i="17"/>
  <c r="U516" i="17" s="1"/>
  <c r="AE516" i="17" s="1"/>
  <c r="I516" i="17"/>
  <c r="E517" i="17"/>
  <c r="F517" i="17"/>
  <c r="G517" i="17"/>
  <c r="U517" i="17" s="1"/>
  <c r="AE517" i="17" s="1"/>
  <c r="I517" i="17"/>
  <c r="E518" i="17"/>
  <c r="F518" i="17"/>
  <c r="G518" i="17"/>
  <c r="U518" i="17" s="1"/>
  <c r="AE518" i="17" s="1"/>
  <c r="I518" i="17"/>
  <c r="E519" i="17"/>
  <c r="F519" i="17"/>
  <c r="G519" i="17"/>
  <c r="U519" i="17" s="1"/>
  <c r="AE519" i="17" s="1"/>
  <c r="I519" i="17"/>
  <c r="E520" i="17"/>
  <c r="F520" i="17"/>
  <c r="G520" i="17"/>
  <c r="U520" i="17" s="1"/>
  <c r="AE520" i="17" s="1"/>
  <c r="I520" i="17"/>
  <c r="E521" i="17"/>
  <c r="F521" i="17"/>
  <c r="G521" i="17"/>
  <c r="U521" i="17" s="1"/>
  <c r="AE521" i="17" s="1"/>
  <c r="I521" i="17"/>
  <c r="E522" i="17"/>
  <c r="F522" i="17"/>
  <c r="G522" i="17"/>
  <c r="U522" i="17" s="1"/>
  <c r="AE522" i="17" s="1"/>
  <c r="I522" i="17"/>
  <c r="E523" i="17"/>
  <c r="F523" i="17"/>
  <c r="G523" i="17"/>
  <c r="U523" i="17" s="1"/>
  <c r="AE523" i="17" s="1"/>
  <c r="I523" i="17"/>
  <c r="E524" i="17"/>
  <c r="F524" i="17"/>
  <c r="G524" i="17"/>
  <c r="U524" i="17" s="1"/>
  <c r="AE524" i="17" s="1"/>
  <c r="I524" i="17"/>
  <c r="E525" i="17"/>
  <c r="F525" i="17"/>
  <c r="G525" i="17"/>
  <c r="U525" i="17" s="1"/>
  <c r="AE525" i="17" s="1"/>
  <c r="I525" i="17"/>
  <c r="E526" i="17"/>
  <c r="F526" i="17"/>
  <c r="G526" i="17"/>
  <c r="U526" i="17" s="1"/>
  <c r="AE526" i="17" s="1"/>
  <c r="I526" i="17"/>
  <c r="E527" i="17"/>
  <c r="F527" i="17"/>
  <c r="G527" i="17"/>
  <c r="U527" i="17" s="1"/>
  <c r="AE527" i="17" s="1"/>
  <c r="I527" i="17"/>
  <c r="E528" i="17"/>
  <c r="F528" i="17"/>
  <c r="G528" i="17"/>
  <c r="U528" i="17" s="1"/>
  <c r="AE528" i="17" s="1"/>
  <c r="I528" i="17"/>
  <c r="E529" i="17"/>
  <c r="F529" i="17"/>
  <c r="G529" i="17"/>
  <c r="U529" i="17" s="1"/>
  <c r="AE529" i="17" s="1"/>
  <c r="I529" i="17"/>
  <c r="E530" i="17"/>
  <c r="F530" i="17"/>
  <c r="G530" i="17"/>
  <c r="U530" i="17" s="1"/>
  <c r="AE530" i="17" s="1"/>
  <c r="I530" i="17"/>
  <c r="E531" i="17"/>
  <c r="F531" i="17"/>
  <c r="G531" i="17"/>
  <c r="U531" i="17" s="1"/>
  <c r="AE531" i="17" s="1"/>
  <c r="I531" i="17"/>
  <c r="E532" i="17"/>
  <c r="F532" i="17"/>
  <c r="G532" i="17"/>
  <c r="U532" i="17" s="1"/>
  <c r="AE532" i="17" s="1"/>
  <c r="I532" i="17"/>
  <c r="E533" i="17"/>
  <c r="F533" i="17"/>
  <c r="G533" i="17"/>
  <c r="U533" i="17" s="1"/>
  <c r="AE533" i="17" s="1"/>
  <c r="I533" i="17"/>
  <c r="E534" i="17"/>
  <c r="F534" i="17"/>
  <c r="G534" i="17"/>
  <c r="U534" i="17" s="1"/>
  <c r="AE534" i="17" s="1"/>
  <c r="I534" i="17"/>
  <c r="E535" i="17"/>
  <c r="F535" i="17"/>
  <c r="G535" i="17"/>
  <c r="U535" i="17" s="1"/>
  <c r="AE535" i="17" s="1"/>
  <c r="I535" i="17"/>
  <c r="E536" i="17"/>
  <c r="F536" i="17"/>
  <c r="G536" i="17"/>
  <c r="U536" i="17" s="1"/>
  <c r="AE536" i="17" s="1"/>
  <c r="I536" i="17"/>
  <c r="E537" i="17"/>
  <c r="F537" i="17"/>
  <c r="G537" i="17"/>
  <c r="U537" i="17" s="1"/>
  <c r="AE537" i="17" s="1"/>
  <c r="I537" i="17"/>
  <c r="E538" i="17"/>
  <c r="F538" i="17"/>
  <c r="G538" i="17"/>
  <c r="U538" i="17" s="1"/>
  <c r="AE538" i="17" s="1"/>
  <c r="I538" i="17"/>
  <c r="E539" i="17"/>
  <c r="F539" i="17"/>
  <c r="G539" i="17"/>
  <c r="U539" i="17" s="1"/>
  <c r="AE539" i="17" s="1"/>
  <c r="I539" i="17"/>
  <c r="E540" i="17"/>
  <c r="F540" i="17"/>
  <c r="G540" i="17"/>
  <c r="U540" i="17" s="1"/>
  <c r="AE540" i="17" s="1"/>
  <c r="I540" i="17"/>
  <c r="E541" i="17"/>
  <c r="F541" i="17"/>
  <c r="G541" i="17"/>
  <c r="U541" i="17" s="1"/>
  <c r="AE541" i="17" s="1"/>
  <c r="I541" i="17"/>
  <c r="E542" i="17"/>
  <c r="F542" i="17"/>
  <c r="G542" i="17"/>
  <c r="U542" i="17" s="1"/>
  <c r="AE542" i="17" s="1"/>
  <c r="I542" i="17"/>
  <c r="E543" i="17"/>
  <c r="F543" i="17"/>
  <c r="G543" i="17"/>
  <c r="U543" i="17" s="1"/>
  <c r="AE543" i="17" s="1"/>
  <c r="I543" i="17"/>
  <c r="E544" i="17"/>
  <c r="F544" i="17"/>
  <c r="G544" i="17"/>
  <c r="U544" i="17" s="1"/>
  <c r="AE544" i="17" s="1"/>
  <c r="I544" i="17"/>
  <c r="E545" i="17"/>
  <c r="F545" i="17"/>
  <c r="G545" i="17"/>
  <c r="U545" i="17" s="1"/>
  <c r="AE545" i="17" s="1"/>
  <c r="I545" i="17"/>
  <c r="E546" i="17"/>
  <c r="F546" i="17"/>
  <c r="G546" i="17"/>
  <c r="U546" i="17" s="1"/>
  <c r="AE546" i="17" s="1"/>
  <c r="I546" i="17"/>
  <c r="E547" i="17"/>
  <c r="F547" i="17"/>
  <c r="G547" i="17"/>
  <c r="U547" i="17" s="1"/>
  <c r="AE547" i="17" s="1"/>
  <c r="I547" i="17"/>
  <c r="E548" i="17"/>
  <c r="F548" i="17"/>
  <c r="G548" i="17"/>
  <c r="U548" i="17" s="1"/>
  <c r="AE548" i="17" s="1"/>
  <c r="I548" i="17"/>
  <c r="E549" i="17"/>
  <c r="F549" i="17"/>
  <c r="G549" i="17"/>
  <c r="U549" i="17" s="1"/>
  <c r="AE549" i="17" s="1"/>
  <c r="I549" i="17"/>
  <c r="E550" i="17"/>
  <c r="F550" i="17"/>
  <c r="G550" i="17"/>
  <c r="U550" i="17" s="1"/>
  <c r="AE550" i="17" s="1"/>
  <c r="I550" i="17"/>
  <c r="E551" i="17"/>
  <c r="F551" i="17"/>
  <c r="G551" i="17"/>
  <c r="U551" i="17" s="1"/>
  <c r="AE551" i="17" s="1"/>
  <c r="I551" i="17"/>
  <c r="E552" i="17"/>
  <c r="F552" i="17"/>
  <c r="G552" i="17"/>
  <c r="U552" i="17" s="1"/>
  <c r="AE552" i="17" s="1"/>
  <c r="I552" i="17"/>
  <c r="E553" i="17"/>
  <c r="F553" i="17"/>
  <c r="G553" i="17"/>
  <c r="U553" i="17" s="1"/>
  <c r="AE553" i="17" s="1"/>
  <c r="I553" i="17"/>
  <c r="E554" i="17"/>
  <c r="F554" i="17"/>
  <c r="G554" i="17"/>
  <c r="U554" i="17" s="1"/>
  <c r="AE554" i="17" s="1"/>
  <c r="I554" i="17"/>
  <c r="E555" i="17"/>
  <c r="F555" i="17"/>
  <c r="G555" i="17"/>
  <c r="U555" i="17" s="1"/>
  <c r="AE555" i="17" s="1"/>
  <c r="I555" i="17"/>
  <c r="E556" i="17"/>
  <c r="F556" i="17"/>
  <c r="G556" i="17"/>
  <c r="U556" i="17" s="1"/>
  <c r="AE556" i="17" s="1"/>
  <c r="I556" i="17"/>
  <c r="E557" i="17"/>
  <c r="F557" i="17"/>
  <c r="G557" i="17"/>
  <c r="U557" i="17" s="1"/>
  <c r="AE557" i="17" s="1"/>
  <c r="I557" i="17"/>
  <c r="E558" i="17"/>
  <c r="F558" i="17"/>
  <c r="G558" i="17"/>
  <c r="U558" i="17" s="1"/>
  <c r="AE558" i="17" s="1"/>
  <c r="I558" i="17"/>
  <c r="E559" i="17"/>
  <c r="F559" i="17"/>
  <c r="G559" i="17"/>
  <c r="U559" i="17" s="1"/>
  <c r="AE559" i="17" s="1"/>
  <c r="I559" i="17"/>
  <c r="E560" i="17"/>
  <c r="F560" i="17"/>
  <c r="G560" i="17"/>
  <c r="U560" i="17" s="1"/>
  <c r="AE560" i="17" s="1"/>
  <c r="I560" i="17"/>
  <c r="E561" i="17"/>
  <c r="F561" i="17"/>
  <c r="G561" i="17"/>
  <c r="U561" i="17" s="1"/>
  <c r="AE561" i="17" s="1"/>
  <c r="I561" i="17"/>
  <c r="E562" i="17"/>
  <c r="F562" i="17"/>
  <c r="G562" i="17"/>
  <c r="U562" i="17" s="1"/>
  <c r="AE562" i="17" s="1"/>
  <c r="I562" i="17"/>
  <c r="E563" i="17"/>
  <c r="F563" i="17"/>
  <c r="G563" i="17"/>
  <c r="U563" i="17" s="1"/>
  <c r="AE563" i="17" s="1"/>
  <c r="I563" i="17"/>
  <c r="E564" i="17"/>
  <c r="F564" i="17"/>
  <c r="G564" i="17"/>
  <c r="U564" i="17" s="1"/>
  <c r="AE564" i="17" s="1"/>
  <c r="I564" i="17"/>
  <c r="E565" i="17"/>
  <c r="F565" i="17"/>
  <c r="G565" i="17"/>
  <c r="U565" i="17" s="1"/>
  <c r="AE565" i="17" s="1"/>
  <c r="I565" i="17"/>
  <c r="E566" i="17"/>
  <c r="F566" i="17"/>
  <c r="G566" i="17"/>
  <c r="U566" i="17" s="1"/>
  <c r="AE566" i="17" s="1"/>
  <c r="I566" i="17"/>
  <c r="E567" i="17"/>
  <c r="F567" i="17"/>
  <c r="G567" i="17"/>
  <c r="U567" i="17" s="1"/>
  <c r="AE567" i="17" s="1"/>
  <c r="I567" i="17"/>
  <c r="E568" i="17"/>
  <c r="F568" i="17"/>
  <c r="G568" i="17"/>
  <c r="U568" i="17" s="1"/>
  <c r="AE568" i="17" s="1"/>
  <c r="I568" i="17"/>
  <c r="E569" i="17"/>
  <c r="F569" i="17"/>
  <c r="G569" i="17"/>
  <c r="U569" i="17" s="1"/>
  <c r="AE569" i="17" s="1"/>
  <c r="I569" i="17"/>
  <c r="E570" i="17"/>
  <c r="F570" i="17"/>
  <c r="G570" i="17"/>
  <c r="U570" i="17" s="1"/>
  <c r="AE570" i="17" s="1"/>
  <c r="I570" i="17"/>
  <c r="E571" i="17"/>
  <c r="F571" i="17"/>
  <c r="G571" i="17"/>
  <c r="U571" i="17" s="1"/>
  <c r="AE571" i="17" s="1"/>
  <c r="I571" i="17"/>
  <c r="E572" i="17"/>
  <c r="F572" i="17"/>
  <c r="G572" i="17"/>
  <c r="U572" i="17" s="1"/>
  <c r="AE572" i="17" s="1"/>
  <c r="I572" i="17"/>
  <c r="E573" i="17"/>
  <c r="F573" i="17"/>
  <c r="G573" i="17"/>
  <c r="U573" i="17" s="1"/>
  <c r="AE573" i="17" s="1"/>
  <c r="I573" i="17"/>
  <c r="E574" i="17"/>
  <c r="F574" i="17"/>
  <c r="G574" i="17"/>
  <c r="U574" i="17" s="1"/>
  <c r="AE574" i="17" s="1"/>
  <c r="I574" i="17"/>
  <c r="E575" i="17"/>
  <c r="F575" i="17"/>
  <c r="G575" i="17"/>
  <c r="U575" i="17" s="1"/>
  <c r="AE575" i="17" s="1"/>
  <c r="I575" i="17"/>
  <c r="E576" i="17"/>
  <c r="F576" i="17"/>
  <c r="G576" i="17"/>
  <c r="U576" i="17" s="1"/>
  <c r="AE576" i="17" s="1"/>
  <c r="I576" i="17"/>
  <c r="E577" i="17"/>
  <c r="F577" i="17"/>
  <c r="G577" i="17"/>
  <c r="U577" i="17" s="1"/>
  <c r="AE577" i="17" s="1"/>
  <c r="I577" i="17"/>
  <c r="E578" i="17"/>
  <c r="F578" i="17"/>
  <c r="G578" i="17"/>
  <c r="U578" i="17" s="1"/>
  <c r="AE578" i="17" s="1"/>
  <c r="I578" i="17"/>
  <c r="E579" i="17"/>
  <c r="F579" i="17"/>
  <c r="G579" i="17"/>
  <c r="U579" i="17" s="1"/>
  <c r="AE579" i="17" s="1"/>
  <c r="I579" i="17"/>
  <c r="E580" i="17"/>
  <c r="F580" i="17"/>
  <c r="G580" i="17"/>
  <c r="U580" i="17" s="1"/>
  <c r="AE580" i="17" s="1"/>
  <c r="I580" i="17"/>
  <c r="E581" i="17"/>
  <c r="F581" i="17"/>
  <c r="G581" i="17"/>
  <c r="U581" i="17" s="1"/>
  <c r="AE581" i="17" s="1"/>
  <c r="I581" i="17"/>
  <c r="E582" i="17"/>
  <c r="F582" i="17"/>
  <c r="G582" i="17"/>
  <c r="U582" i="17" s="1"/>
  <c r="AE582" i="17" s="1"/>
  <c r="I582" i="17"/>
  <c r="E583" i="17"/>
  <c r="F583" i="17"/>
  <c r="G583" i="17"/>
  <c r="U583" i="17" s="1"/>
  <c r="AE583" i="17" s="1"/>
  <c r="I583" i="17"/>
  <c r="E584" i="17"/>
  <c r="F584" i="17"/>
  <c r="G584" i="17"/>
  <c r="U584" i="17" s="1"/>
  <c r="AE584" i="17" s="1"/>
  <c r="I584" i="17"/>
  <c r="I5" i="17"/>
  <c r="G5" i="17"/>
  <c r="U5" i="17" s="1"/>
  <c r="W5" i="17" s="1"/>
  <c r="F5" i="17"/>
  <c r="E5" i="17"/>
  <c r="AD582" i="17" l="1"/>
  <c r="AD580" i="17"/>
  <c r="AD578" i="17"/>
  <c r="AD575" i="17"/>
  <c r="AD573" i="17"/>
  <c r="AD569" i="17"/>
  <c r="AD566" i="17"/>
  <c r="AD564" i="17"/>
  <c r="AD562" i="17"/>
  <c r="AD559" i="17"/>
  <c r="AD555" i="17"/>
  <c r="AD552" i="17"/>
  <c r="AD550" i="17"/>
  <c r="AD548" i="17"/>
  <c r="AD545" i="17"/>
  <c r="AD542" i="17"/>
  <c r="AD538" i="17"/>
  <c r="AD535" i="17"/>
  <c r="AD531" i="17"/>
  <c r="AD528" i="17"/>
  <c r="AD526" i="17"/>
  <c r="AD524" i="17"/>
  <c r="AD521" i="17"/>
  <c r="AD520" i="17"/>
  <c r="AD517" i="17"/>
  <c r="AD514" i="17"/>
  <c r="AD511" i="17"/>
  <c r="AD509" i="17"/>
  <c r="AD506" i="17"/>
  <c r="AD504" i="17"/>
  <c r="AD503" i="17"/>
  <c r="AD500" i="17"/>
  <c r="AD498" i="17"/>
  <c r="AD495" i="17"/>
  <c r="AD493" i="17"/>
  <c r="AD491" i="17"/>
  <c r="AD490" i="17"/>
  <c r="AD488" i="17"/>
  <c r="AD486" i="17"/>
  <c r="AD484" i="17"/>
  <c r="AD483" i="17"/>
  <c r="AD479" i="17"/>
  <c r="AD463" i="17"/>
  <c r="AD584" i="17"/>
  <c r="AD581" i="17"/>
  <c r="AD577" i="17"/>
  <c r="AD574" i="17"/>
  <c r="AD571" i="17"/>
  <c r="AD570" i="17"/>
  <c r="AD565" i="17"/>
  <c r="AD561" i="17"/>
  <c r="AD558" i="17"/>
  <c r="AD556" i="17"/>
  <c r="AD554" i="17"/>
  <c r="AD551" i="17"/>
  <c r="AD547" i="17"/>
  <c r="AD544" i="17"/>
  <c r="AD541" i="17"/>
  <c r="AD540" i="17"/>
  <c r="AD537" i="17"/>
  <c r="AD534" i="17"/>
  <c r="AD532" i="17"/>
  <c r="AD529" i="17"/>
  <c r="AD525" i="17"/>
  <c r="AD522" i="17"/>
  <c r="AD518" i="17"/>
  <c r="AD515" i="17"/>
  <c r="AD512" i="17"/>
  <c r="AD510" i="17"/>
  <c r="AD507" i="17"/>
  <c r="AD501" i="17"/>
  <c r="AD481" i="17"/>
  <c r="AD583" i="17"/>
  <c r="AD579" i="17"/>
  <c r="AD576" i="17"/>
  <c r="AD572" i="17"/>
  <c r="AD568" i="17"/>
  <c r="AD567" i="17"/>
  <c r="AD563" i="17"/>
  <c r="AD560" i="17"/>
  <c r="AD557" i="17"/>
  <c r="AD553" i="17"/>
  <c r="AD549" i="17"/>
  <c r="AD546" i="17"/>
  <c r="AD543" i="17"/>
  <c r="AD539" i="17"/>
  <c r="AD536" i="17"/>
  <c r="AD533" i="17"/>
  <c r="AD530" i="17"/>
  <c r="AD527" i="17"/>
  <c r="AD523" i="17"/>
  <c r="AD519" i="17"/>
  <c r="AD516" i="17"/>
  <c r="AD513" i="17"/>
  <c r="AD508" i="17"/>
  <c r="AD505" i="17"/>
  <c r="AD502" i="17"/>
  <c r="AD499" i="17"/>
  <c r="AD497" i="17"/>
  <c r="AD496" i="17"/>
  <c r="AD494" i="17"/>
  <c r="AD492" i="17"/>
  <c r="AD489" i="17"/>
  <c r="AD487" i="17"/>
  <c r="AD485" i="17"/>
  <c r="AD482" i="17"/>
  <c r="AD480" i="17"/>
  <c r="AD478" i="17"/>
  <c r="AD477" i="17"/>
  <c r="AD476" i="17"/>
  <c r="AD475" i="17"/>
  <c r="AD474" i="17"/>
  <c r="AD473" i="17"/>
  <c r="AD472" i="17"/>
  <c r="AD471" i="17"/>
  <c r="AD470" i="17"/>
  <c r="AD469" i="17"/>
  <c r="AD468" i="17"/>
  <c r="AD467" i="17"/>
  <c r="AD466" i="17"/>
  <c r="AD465" i="17"/>
  <c r="AD464" i="17"/>
  <c r="AD462" i="17"/>
  <c r="AD461" i="17"/>
  <c r="AD460" i="17"/>
  <c r="AD459" i="17"/>
  <c r="AD458" i="17"/>
  <c r="AD457" i="17"/>
  <c r="AD456" i="17"/>
  <c r="AD455" i="17"/>
  <c r="AD454" i="17"/>
  <c r="AD453" i="17"/>
  <c r="AD452" i="17"/>
  <c r="AD451" i="17"/>
  <c r="AD450" i="17"/>
  <c r="AD449" i="17"/>
  <c r="AD448" i="17"/>
  <c r="AD447" i="17"/>
  <c r="AD446" i="17"/>
  <c r="AD445" i="17"/>
  <c r="AD444" i="17"/>
  <c r="AD443" i="17"/>
  <c r="AD442" i="17"/>
  <c r="AD441" i="17"/>
  <c r="AD440" i="17"/>
  <c r="AD439" i="17"/>
  <c r="AD438" i="17"/>
  <c r="AD437" i="17"/>
  <c r="AD436" i="17"/>
  <c r="AD435" i="17"/>
  <c r="AD434" i="17"/>
  <c r="AD433" i="17"/>
  <c r="AD432" i="17"/>
  <c r="AD431" i="17"/>
  <c r="AD430" i="17"/>
  <c r="AD429" i="17"/>
  <c r="AD428" i="17"/>
  <c r="AD427" i="17"/>
  <c r="AD426" i="17"/>
  <c r="AD425" i="17"/>
  <c r="AD424" i="17"/>
  <c r="AD423" i="17"/>
  <c r="AD422" i="17"/>
  <c r="AD421" i="17"/>
  <c r="AD420" i="17"/>
  <c r="AD419" i="17"/>
  <c r="AD418" i="17"/>
  <c r="AD417" i="17"/>
  <c r="AD416" i="17"/>
  <c r="AD415" i="17"/>
  <c r="AD414" i="17"/>
  <c r="AD413" i="17"/>
  <c r="AD412" i="17"/>
  <c r="AD411" i="17"/>
  <c r="AD410" i="17"/>
  <c r="AD409" i="17"/>
  <c r="AD408" i="17"/>
  <c r="AD407" i="17"/>
  <c r="AD406" i="17"/>
  <c r="AD405" i="17"/>
  <c r="AD404" i="17"/>
  <c r="AD403" i="17"/>
  <c r="AD402" i="17"/>
  <c r="AD401" i="17"/>
  <c r="AD400" i="17"/>
  <c r="AD399" i="17"/>
  <c r="AD398" i="17"/>
  <c r="AD397" i="17"/>
  <c r="AD396" i="17"/>
  <c r="AD395" i="17"/>
  <c r="AD394" i="17"/>
  <c r="AD393" i="17"/>
  <c r="AD392" i="17"/>
  <c r="AD391" i="17"/>
  <c r="AD390" i="17"/>
  <c r="AD389" i="17"/>
  <c r="AD388" i="17"/>
  <c r="AD387" i="17"/>
  <c r="AD386" i="17"/>
  <c r="AD385" i="17"/>
  <c r="AD384" i="17"/>
  <c r="AD383" i="17"/>
  <c r="AD382" i="17"/>
  <c r="AD381" i="17"/>
  <c r="AD380" i="17"/>
  <c r="AD379" i="17"/>
  <c r="AD378" i="17"/>
  <c r="AD377" i="17"/>
  <c r="AD376" i="17"/>
  <c r="AD375" i="17"/>
  <c r="AD374" i="17"/>
  <c r="AD373" i="17"/>
  <c r="AD372" i="17"/>
  <c r="AD371" i="17"/>
  <c r="AD370" i="17"/>
  <c r="AD369" i="17"/>
  <c r="AD368" i="17"/>
  <c r="AD367" i="17"/>
  <c r="AD366" i="17"/>
  <c r="AD365" i="17"/>
  <c r="AD364" i="17"/>
  <c r="AD363" i="17"/>
  <c r="AD362" i="17"/>
  <c r="AD361" i="17"/>
  <c r="AD360" i="17"/>
  <c r="AD359" i="17"/>
  <c r="AD358" i="17"/>
  <c r="AD357" i="17"/>
  <c r="AD356" i="17"/>
  <c r="AD355" i="17"/>
  <c r="AD354" i="17"/>
  <c r="AD353" i="17"/>
  <c r="AD352" i="17"/>
  <c r="AD351" i="17"/>
  <c r="AD350" i="17"/>
  <c r="AD349" i="17"/>
  <c r="AD348" i="17"/>
  <c r="AD347" i="17"/>
  <c r="AD346" i="17"/>
  <c r="AD345" i="17"/>
  <c r="AD344" i="17"/>
  <c r="AD343" i="17"/>
  <c r="AD342" i="17"/>
  <c r="AD341" i="17"/>
  <c r="AD340" i="17"/>
  <c r="AD339" i="17"/>
  <c r="AD338" i="17"/>
  <c r="AD337" i="17"/>
  <c r="AD336" i="17"/>
  <c r="AD335" i="17"/>
  <c r="AD334" i="17"/>
  <c r="AD333" i="17"/>
  <c r="AD332" i="17"/>
  <c r="AD331" i="17"/>
  <c r="AD330" i="17"/>
  <c r="AD329" i="17"/>
  <c r="AD328" i="17"/>
  <c r="AD327" i="17"/>
  <c r="AD326" i="17"/>
  <c r="AD325" i="17"/>
  <c r="AD324" i="17"/>
  <c r="AD323" i="17"/>
  <c r="AD322" i="17"/>
  <c r="AD321" i="17"/>
  <c r="AD320" i="17"/>
  <c r="AD319" i="17"/>
  <c r="AD318" i="17"/>
  <c r="AD317" i="17"/>
  <c r="AD316" i="17"/>
  <c r="AD315" i="17"/>
  <c r="AD314" i="17"/>
  <c r="AD313" i="17"/>
  <c r="AD312" i="17"/>
  <c r="AD311" i="17"/>
  <c r="AD310" i="17"/>
  <c r="AD309" i="17"/>
  <c r="AD308" i="17"/>
  <c r="AD307" i="17"/>
  <c r="AD306" i="17"/>
  <c r="AD305" i="17"/>
  <c r="AD304" i="17"/>
  <c r="AD303" i="17"/>
  <c r="AD302" i="17"/>
  <c r="AD301" i="17"/>
  <c r="AD300" i="17"/>
  <c r="AD299" i="17"/>
  <c r="AD298" i="17"/>
  <c r="AD297" i="17"/>
  <c r="AD296" i="17"/>
  <c r="AD295" i="17"/>
  <c r="AD294" i="17"/>
  <c r="AD293" i="17"/>
  <c r="AD292" i="17"/>
  <c r="AD291" i="17"/>
  <c r="AD290" i="17"/>
  <c r="AD289" i="17"/>
  <c r="AD288" i="17"/>
  <c r="AD287" i="17"/>
  <c r="AD286" i="17"/>
  <c r="AD285" i="17"/>
  <c r="AD284" i="17"/>
  <c r="AD283" i="17"/>
  <c r="AD282" i="17"/>
  <c r="AD281" i="17"/>
  <c r="AD280" i="17"/>
  <c r="AD279" i="17"/>
  <c r="AD278" i="17"/>
  <c r="AD277" i="17"/>
  <c r="AD276" i="17"/>
  <c r="AD275" i="17"/>
  <c r="AD274" i="17"/>
  <c r="AD273" i="17"/>
  <c r="AD272" i="17"/>
  <c r="AD271" i="17"/>
  <c r="AD270" i="17"/>
  <c r="AD269" i="17"/>
  <c r="AD268" i="17"/>
  <c r="AD267" i="17"/>
  <c r="AD266" i="17"/>
  <c r="AD265" i="17"/>
  <c r="AD264" i="17"/>
  <c r="AD263" i="17"/>
  <c r="AD262" i="17"/>
  <c r="AD261" i="17"/>
  <c r="AD260" i="17"/>
  <c r="AD259" i="17"/>
  <c r="AD258" i="17"/>
  <c r="AD257" i="17"/>
  <c r="AD256" i="17"/>
  <c r="AD255" i="17"/>
  <c r="AD254" i="17"/>
  <c r="AD253" i="17"/>
  <c r="AD252" i="17"/>
  <c r="AD251" i="17"/>
  <c r="AD250" i="17"/>
  <c r="AD249" i="17"/>
  <c r="AD248" i="17"/>
  <c r="AD247" i="17"/>
  <c r="AD246" i="17"/>
  <c r="AD245" i="17"/>
  <c r="AD244" i="17"/>
  <c r="AD243" i="17"/>
  <c r="AD242" i="17"/>
  <c r="AD241" i="17"/>
  <c r="AD240" i="17"/>
  <c r="AD239" i="17"/>
  <c r="AD238" i="17"/>
  <c r="AD237" i="17"/>
  <c r="AD236" i="17"/>
  <c r="AD235" i="17"/>
  <c r="AD234" i="17"/>
  <c r="AD233" i="17"/>
  <c r="AD232" i="17"/>
  <c r="AD231" i="17"/>
  <c r="AD230" i="17"/>
  <c r="AD229" i="17"/>
  <c r="AD228" i="17"/>
  <c r="AD227" i="17"/>
  <c r="AD226" i="17"/>
  <c r="AD225" i="17"/>
  <c r="AD224" i="17"/>
  <c r="AD223" i="17"/>
  <c r="AD222" i="17"/>
  <c r="AD221" i="17"/>
  <c r="AD220" i="17"/>
  <c r="AD219" i="17"/>
  <c r="AD218" i="17"/>
  <c r="AD217" i="17"/>
  <c r="AD216" i="17"/>
  <c r="AD215" i="17"/>
  <c r="AD214" i="17"/>
  <c r="AD213" i="17"/>
  <c r="AD212" i="17"/>
  <c r="AD211" i="17"/>
  <c r="AD210" i="17"/>
  <c r="AD209" i="17"/>
  <c r="AD208" i="17"/>
  <c r="AD207" i="17"/>
  <c r="AD206" i="17"/>
  <c r="AD205" i="17"/>
  <c r="AD204" i="17"/>
  <c r="AD203" i="17"/>
  <c r="AD202" i="17"/>
  <c r="AD201" i="17"/>
  <c r="AD200" i="17"/>
  <c r="AD199" i="17"/>
  <c r="AD198" i="17"/>
  <c r="AD197" i="17"/>
  <c r="AD196" i="17"/>
  <c r="AD195" i="17"/>
  <c r="AD194" i="17"/>
  <c r="AD193" i="17"/>
  <c r="AD192" i="17"/>
  <c r="AD191" i="17"/>
  <c r="AD190" i="17"/>
  <c r="AD189" i="17"/>
  <c r="AD188" i="17"/>
  <c r="AD187" i="17"/>
  <c r="AD186" i="17"/>
  <c r="AD185" i="17"/>
  <c r="AD184" i="17"/>
  <c r="AD183" i="17"/>
  <c r="AD182" i="17"/>
  <c r="AD181" i="17"/>
  <c r="AD180" i="17"/>
  <c r="AD179" i="17"/>
  <c r="AD178" i="17"/>
  <c r="AD177" i="17"/>
  <c r="AD176" i="17"/>
  <c r="AD175" i="17"/>
  <c r="AD174" i="17"/>
  <c r="AD173" i="17"/>
  <c r="AD172" i="17"/>
  <c r="AD171" i="17"/>
  <c r="AD170" i="17"/>
  <c r="AD169" i="17"/>
  <c r="AD168" i="17"/>
  <c r="AD167" i="17"/>
  <c r="AD166" i="17"/>
  <c r="AD165" i="17"/>
  <c r="AD164" i="17"/>
  <c r="AD163" i="17"/>
  <c r="AD162" i="17"/>
  <c r="AD161" i="17"/>
  <c r="AD160" i="17"/>
  <c r="AD159" i="17"/>
  <c r="AD158" i="17"/>
  <c r="AD157" i="17"/>
  <c r="AD156" i="17"/>
  <c r="AD155" i="17"/>
  <c r="AD154" i="17"/>
  <c r="AD153" i="17"/>
  <c r="AD152" i="17"/>
  <c r="AD151" i="17"/>
  <c r="AD150" i="17"/>
  <c r="AD149" i="17"/>
  <c r="AD148" i="17"/>
  <c r="AD147" i="17"/>
  <c r="AD146" i="17"/>
  <c r="AD145" i="17"/>
  <c r="AD144" i="17"/>
  <c r="AD143" i="17"/>
  <c r="AD142" i="17"/>
  <c r="AD141" i="17"/>
  <c r="AD140" i="17"/>
  <c r="AD139" i="17"/>
  <c r="AD138" i="17"/>
  <c r="AD137" i="17"/>
  <c r="AD136" i="17"/>
  <c r="AD135" i="17"/>
  <c r="AD134" i="17"/>
  <c r="AD133" i="17"/>
  <c r="AD132" i="17"/>
  <c r="AD131" i="17"/>
  <c r="AD130" i="17"/>
  <c r="AD129" i="17"/>
  <c r="AD128" i="17"/>
  <c r="AD127" i="17"/>
  <c r="AD126" i="17"/>
  <c r="AD125" i="17"/>
  <c r="AD124" i="17"/>
  <c r="AD123" i="17"/>
  <c r="AD122" i="17"/>
  <c r="AD121" i="17"/>
  <c r="AD120" i="17"/>
  <c r="AD119" i="17"/>
  <c r="AD118" i="17"/>
  <c r="AD117" i="17"/>
  <c r="AD116" i="17"/>
  <c r="AD115" i="17"/>
  <c r="AD114" i="17"/>
  <c r="AD113" i="17"/>
  <c r="AD112" i="17"/>
  <c r="AD111" i="17"/>
  <c r="AD110" i="17"/>
  <c r="AD109" i="17"/>
  <c r="AD108" i="17"/>
  <c r="AD107" i="17"/>
  <c r="AD106" i="17"/>
  <c r="AD105" i="17"/>
  <c r="AD104" i="17"/>
  <c r="AD103" i="17"/>
  <c r="AD102" i="17"/>
  <c r="AD101" i="17"/>
  <c r="AD100" i="17"/>
  <c r="AD99" i="17"/>
  <c r="AD98" i="17"/>
  <c r="AD97" i="17"/>
  <c r="AD96" i="17"/>
  <c r="AD95" i="17"/>
  <c r="AD94" i="17"/>
  <c r="AD93" i="17"/>
  <c r="AD92" i="17"/>
  <c r="AD91" i="17"/>
  <c r="AD90" i="17"/>
  <c r="AD89" i="17"/>
  <c r="AD88" i="17"/>
  <c r="AD87" i="17"/>
  <c r="AD86" i="17"/>
  <c r="AD85" i="17"/>
  <c r="AD84" i="17"/>
  <c r="AD83" i="17"/>
  <c r="AD82" i="17"/>
  <c r="AD81" i="17"/>
  <c r="AD80" i="17"/>
  <c r="AD79" i="17"/>
  <c r="AD78" i="17"/>
  <c r="AD77" i="17"/>
  <c r="AD76" i="17"/>
  <c r="AD75" i="17"/>
  <c r="AD74" i="17"/>
  <c r="AD73" i="17"/>
  <c r="AD72" i="17"/>
  <c r="AD71" i="17"/>
  <c r="AD70" i="17"/>
  <c r="AD69" i="17"/>
  <c r="AD68" i="17"/>
  <c r="AD67" i="17"/>
  <c r="AD66" i="17"/>
  <c r="AD65" i="17"/>
  <c r="AD64" i="17"/>
  <c r="AD63" i="17"/>
  <c r="AD62" i="17"/>
  <c r="AD61" i="17"/>
  <c r="AD60" i="17"/>
  <c r="AD59" i="17"/>
  <c r="AD58" i="17"/>
  <c r="AD57" i="17"/>
  <c r="AD56" i="17"/>
  <c r="AD55" i="17"/>
  <c r="AD54" i="17"/>
  <c r="AD53" i="17"/>
  <c r="AD52" i="17"/>
  <c r="AD51" i="17"/>
  <c r="AD50" i="17"/>
  <c r="AD49" i="17"/>
  <c r="AD48" i="17"/>
  <c r="AD4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D26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V584" i="17"/>
  <c r="W584" i="17"/>
  <c r="W583" i="17"/>
  <c r="V583" i="17"/>
  <c r="V582" i="17"/>
  <c r="W582" i="17"/>
  <c r="W581" i="17"/>
  <c r="V581" i="17"/>
  <c r="V580" i="17"/>
  <c r="W580" i="17"/>
  <c r="W579" i="17"/>
  <c r="V579" i="17"/>
  <c r="V578" i="17"/>
  <c r="W578" i="17"/>
  <c r="W577" i="17"/>
  <c r="V577" i="17"/>
  <c r="V576" i="17"/>
  <c r="W576" i="17"/>
  <c r="W575" i="17"/>
  <c r="V575" i="17"/>
  <c r="V574" i="17"/>
  <c r="W574" i="17"/>
  <c r="W573" i="17"/>
  <c r="V573" i="17"/>
  <c r="V572" i="17"/>
  <c r="W572" i="17"/>
  <c r="W571" i="17"/>
  <c r="V571" i="17"/>
  <c r="V570" i="17"/>
  <c r="W570" i="17"/>
  <c r="W569" i="17"/>
  <c r="V569" i="17"/>
  <c r="V568" i="17"/>
  <c r="W568" i="17"/>
  <c r="W567" i="17"/>
  <c r="V567" i="17"/>
  <c r="V566" i="17"/>
  <c r="W566" i="17"/>
  <c r="W565" i="17"/>
  <c r="V565" i="17"/>
  <c r="V564" i="17"/>
  <c r="W564" i="17"/>
  <c r="W563" i="17"/>
  <c r="V563" i="17"/>
  <c r="V562" i="17"/>
  <c r="W562" i="17"/>
  <c r="W561" i="17"/>
  <c r="V561" i="17"/>
  <c r="V560" i="17"/>
  <c r="W560" i="17"/>
  <c r="W559" i="17"/>
  <c r="V559" i="17"/>
  <c r="V558" i="17"/>
  <c r="W558" i="17"/>
  <c r="W557" i="17"/>
  <c r="V557" i="17"/>
  <c r="V556" i="17"/>
  <c r="W556" i="17"/>
  <c r="W555" i="17"/>
  <c r="V555" i="17"/>
  <c r="V554" i="17"/>
  <c r="W554" i="17"/>
  <c r="W553" i="17"/>
  <c r="V553" i="17"/>
  <c r="V552" i="17"/>
  <c r="W552" i="17"/>
  <c r="W551" i="17"/>
  <c r="V551" i="17"/>
  <c r="V550" i="17"/>
  <c r="W550" i="17"/>
  <c r="W549" i="17"/>
  <c r="V549" i="17"/>
  <c r="V548" i="17"/>
  <c r="W548" i="17"/>
  <c r="W547" i="17"/>
  <c r="V547" i="17"/>
  <c r="V546" i="17"/>
  <c r="W546" i="17"/>
  <c r="W545" i="17"/>
  <c r="V545" i="17"/>
  <c r="V544" i="17"/>
  <c r="W544" i="17"/>
  <c r="W543" i="17"/>
  <c r="V543" i="17"/>
  <c r="V542" i="17"/>
  <c r="W542" i="17"/>
  <c r="W541" i="17"/>
  <c r="V541" i="17"/>
  <c r="V540" i="17"/>
  <c r="W540" i="17"/>
  <c r="W539" i="17"/>
  <c r="V539" i="17"/>
  <c r="V538" i="17"/>
  <c r="W538" i="17"/>
  <c r="W537" i="17"/>
  <c r="V537" i="17"/>
  <c r="V536" i="17"/>
  <c r="W536" i="17"/>
  <c r="W535" i="17"/>
  <c r="V535" i="17"/>
  <c r="V534" i="17"/>
  <c r="W534" i="17"/>
  <c r="W533" i="17"/>
  <c r="V533" i="17"/>
  <c r="V532" i="17"/>
  <c r="W532" i="17"/>
  <c r="W531" i="17"/>
  <c r="V531" i="17"/>
  <c r="V530" i="17"/>
  <c r="W530" i="17"/>
  <c r="W529" i="17"/>
  <c r="V529" i="17"/>
  <c r="V528" i="17"/>
  <c r="W528" i="17"/>
  <c r="W527" i="17"/>
  <c r="V527" i="17"/>
  <c r="V526" i="17"/>
  <c r="W526" i="17"/>
  <c r="W525" i="17"/>
  <c r="V525" i="17"/>
  <c r="V524" i="17"/>
  <c r="W524" i="17"/>
  <c r="W523" i="17"/>
  <c r="V523" i="17"/>
  <c r="V522" i="17"/>
  <c r="W522" i="17"/>
  <c r="W521" i="17"/>
  <c r="V521" i="17"/>
  <c r="V520" i="17"/>
  <c r="W520" i="17"/>
  <c r="W519" i="17"/>
  <c r="V519" i="17"/>
  <c r="V518" i="17"/>
  <c r="W518" i="17"/>
  <c r="W517" i="17"/>
  <c r="V517" i="17"/>
  <c r="V516" i="17"/>
  <c r="W516" i="17"/>
  <c r="W515" i="17"/>
  <c r="V515" i="17"/>
  <c r="V514" i="17"/>
  <c r="W514" i="17"/>
  <c r="W513" i="17"/>
  <c r="V513" i="17"/>
  <c r="V512" i="17"/>
  <c r="W512" i="17"/>
  <c r="W511" i="17"/>
  <c r="V511" i="17"/>
  <c r="V510" i="17"/>
  <c r="W510" i="17"/>
  <c r="W509" i="17"/>
  <c r="V509" i="17"/>
  <c r="V508" i="17"/>
  <c r="W508" i="17"/>
  <c r="W507" i="17"/>
  <c r="V507" i="17"/>
  <c r="V506" i="17"/>
  <c r="W506" i="17"/>
  <c r="W505" i="17"/>
  <c r="V505" i="17"/>
  <c r="V504" i="17"/>
  <c r="W504" i="17"/>
  <c r="W503" i="17"/>
  <c r="V503" i="17"/>
  <c r="V502" i="17"/>
  <c r="W502" i="17"/>
  <c r="W501" i="17"/>
  <c r="V501" i="17"/>
  <c r="V500" i="17"/>
  <c r="W500" i="17"/>
  <c r="W499" i="17"/>
  <c r="V499" i="17"/>
  <c r="V498" i="17"/>
  <c r="W498" i="17"/>
  <c r="W497" i="17"/>
  <c r="V497" i="17"/>
  <c r="V496" i="17"/>
  <c r="W496" i="17"/>
  <c r="W495" i="17"/>
  <c r="V495" i="17"/>
  <c r="V494" i="17"/>
  <c r="W494" i="17"/>
  <c r="W493" i="17"/>
  <c r="V493" i="17"/>
  <c r="V492" i="17"/>
  <c r="W492" i="17"/>
  <c r="W491" i="17"/>
  <c r="V491" i="17"/>
  <c r="V490" i="17"/>
  <c r="W490" i="17"/>
  <c r="W489" i="17"/>
  <c r="V489" i="17"/>
  <c r="V488" i="17"/>
  <c r="W488" i="17"/>
  <c r="W487" i="17"/>
  <c r="V487" i="17"/>
  <c r="V486" i="17"/>
  <c r="W486" i="17"/>
  <c r="W485" i="17"/>
  <c r="V485" i="17"/>
  <c r="V484" i="17"/>
  <c r="W484" i="17"/>
  <c r="W483" i="17"/>
  <c r="V483" i="17"/>
  <c r="V482" i="17"/>
  <c r="W482" i="17"/>
  <c r="W481" i="17"/>
  <c r="V481" i="17"/>
  <c r="V480" i="17"/>
  <c r="W480" i="17"/>
  <c r="W479" i="17"/>
  <c r="V479" i="17"/>
  <c r="V478" i="17"/>
  <c r="W478" i="17"/>
  <c r="W477" i="17"/>
  <c r="V477" i="17"/>
  <c r="V476" i="17"/>
  <c r="W476" i="17"/>
  <c r="W475" i="17"/>
  <c r="V475" i="17"/>
  <c r="V474" i="17"/>
  <c r="W474" i="17"/>
  <c r="W473" i="17"/>
  <c r="V473" i="17"/>
  <c r="V472" i="17"/>
  <c r="W472" i="17"/>
  <c r="W471" i="17"/>
  <c r="V471" i="17"/>
  <c r="V470" i="17"/>
  <c r="W470" i="17"/>
  <c r="W469" i="17"/>
  <c r="V469" i="17"/>
  <c r="V468" i="17"/>
  <c r="W468" i="17"/>
  <c r="W467" i="17"/>
  <c r="V467" i="17"/>
  <c r="V466" i="17"/>
  <c r="W466" i="17"/>
  <c r="W465" i="17"/>
  <c r="V465" i="17"/>
  <c r="V464" i="17"/>
  <c r="W464" i="17"/>
  <c r="W463" i="17"/>
  <c r="V463" i="17"/>
  <c r="V462" i="17"/>
  <c r="W462" i="17"/>
  <c r="W461" i="17"/>
  <c r="V461" i="17"/>
  <c r="V460" i="17"/>
  <c r="W460" i="17"/>
  <c r="W459" i="17"/>
  <c r="V459" i="17"/>
  <c r="V458" i="17"/>
  <c r="W458" i="17"/>
  <c r="W457" i="17"/>
  <c r="V457" i="17"/>
  <c r="V456" i="17"/>
  <c r="W456" i="17"/>
  <c r="W455" i="17"/>
  <c r="V455" i="17"/>
  <c r="V454" i="17"/>
  <c r="W454" i="17"/>
  <c r="W453" i="17"/>
  <c r="V453" i="17"/>
  <c r="V452" i="17"/>
  <c r="W452" i="17"/>
  <c r="W451" i="17"/>
  <c r="V451" i="17"/>
  <c r="V450" i="17"/>
  <c r="W450" i="17"/>
  <c r="W449" i="17"/>
  <c r="V449" i="17"/>
  <c r="V448" i="17"/>
  <c r="W448" i="17"/>
  <c r="W447" i="17"/>
  <c r="V447" i="17"/>
  <c r="V446" i="17"/>
  <c r="W446" i="17"/>
  <c r="W445" i="17"/>
  <c r="V445" i="17"/>
  <c r="V444" i="17"/>
  <c r="W444" i="17"/>
  <c r="W443" i="17"/>
  <c r="V443" i="17"/>
  <c r="V442" i="17"/>
  <c r="W442" i="17"/>
  <c r="W441" i="17"/>
  <c r="V441" i="17"/>
  <c r="V440" i="17"/>
  <c r="W440" i="17"/>
  <c r="W439" i="17"/>
  <c r="V439" i="17"/>
  <c r="V438" i="17"/>
  <c r="W438" i="17"/>
  <c r="W437" i="17"/>
  <c r="V437" i="17"/>
  <c r="V436" i="17"/>
  <c r="W436" i="17"/>
  <c r="W435" i="17"/>
  <c r="V435" i="17"/>
  <c r="V434" i="17"/>
  <c r="W434" i="17"/>
  <c r="W433" i="17"/>
  <c r="V433" i="17"/>
  <c r="W432" i="17"/>
  <c r="V432" i="17"/>
  <c r="W431" i="17"/>
  <c r="V431" i="17"/>
  <c r="V430" i="17"/>
  <c r="W430" i="17"/>
  <c r="W429" i="17"/>
  <c r="V429" i="17"/>
  <c r="W428" i="17"/>
  <c r="V428" i="17"/>
  <c r="W427" i="17"/>
  <c r="V427" i="17"/>
  <c r="V426" i="17"/>
  <c r="W426" i="17"/>
  <c r="W425" i="17"/>
  <c r="V425" i="17"/>
  <c r="W424" i="17"/>
  <c r="V424" i="17"/>
  <c r="W423" i="17"/>
  <c r="V423" i="17"/>
  <c r="V422" i="17"/>
  <c r="W422" i="17"/>
  <c r="W421" i="17"/>
  <c r="V421" i="17"/>
  <c r="W420" i="17"/>
  <c r="V420" i="17"/>
  <c r="W419" i="17"/>
  <c r="V419" i="17"/>
  <c r="V418" i="17"/>
  <c r="W418" i="17"/>
  <c r="V417" i="17"/>
  <c r="W417" i="17"/>
  <c r="W416" i="17"/>
  <c r="V416" i="17"/>
  <c r="W415" i="17"/>
  <c r="V415" i="17"/>
  <c r="W414" i="17"/>
  <c r="V414" i="17"/>
  <c r="W413" i="17"/>
  <c r="V413" i="17"/>
  <c r="W412" i="17"/>
  <c r="V412" i="17"/>
  <c r="V411" i="17"/>
  <c r="W411" i="17"/>
  <c r="V410" i="17"/>
  <c r="W410" i="17"/>
  <c r="V409" i="17"/>
  <c r="W409" i="17"/>
  <c r="W408" i="17"/>
  <c r="V408" i="17"/>
  <c r="V407" i="17"/>
  <c r="W407" i="17"/>
  <c r="W406" i="17"/>
  <c r="V406" i="17"/>
  <c r="W405" i="17"/>
  <c r="V405" i="17"/>
  <c r="V404" i="17"/>
  <c r="W404" i="17"/>
  <c r="W403" i="17"/>
  <c r="V403" i="17"/>
  <c r="W402" i="17"/>
  <c r="V402" i="17"/>
  <c r="V401" i="17"/>
  <c r="W401" i="17"/>
  <c r="W400" i="17"/>
  <c r="V400" i="17"/>
  <c r="V399" i="17"/>
  <c r="W399" i="17"/>
  <c r="W398" i="17"/>
  <c r="V398" i="17"/>
  <c r="W397" i="17"/>
  <c r="V397" i="17"/>
  <c r="V396" i="17"/>
  <c r="W396" i="17"/>
  <c r="W395" i="17"/>
  <c r="V395" i="17"/>
  <c r="W394" i="17"/>
  <c r="V394" i="17"/>
  <c r="V393" i="17"/>
  <c r="W393" i="17"/>
  <c r="W392" i="17"/>
  <c r="V392" i="17"/>
  <c r="W391" i="17"/>
  <c r="V391" i="17"/>
  <c r="W390" i="17"/>
  <c r="V390" i="17"/>
  <c r="W389" i="17"/>
  <c r="V389" i="17"/>
  <c r="W388" i="17"/>
  <c r="V388" i="17"/>
  <c r="V387" i="17"/>
  <c r="W387" i="17"/>
  <c r="V386" i="17"/>
  <c r="W386" i="17"/>
  <c r="V385" i="17"/>
  <c r="W385" i="17"/>
  <c r="W384" i="17"/>
  <c r="V384" i="17"/>
  <c r="W383" i="17"/>
  <c r="V383" i="17"/>
  <c r="V382" i="17"/>
  <c r="W382" i="17"/>
  <c r="V381" i="17"/>
  <c r="W381" i="17"/>
  <c r="W380" i="17"/>
  <c r="V380" i="17"/>
  <c r="W379" i="17"/>
  <c r="V379" i="17"/>
  <c r="V378" i="17"/>
  <c r="W378" i="17"/>
  <c r="V377" i="17"/>
  <c r="W377" i="17"/>
  <c r="W376" i="17"/>
  <c r="V376" i="17"/>
  <c r="V375" i="17"/>
  <c r="W375" i="17"/>
  <c r="V374" i="17"/>
  <c r="W374" i="17"/>
  <c r="V373" i="17"/>
  <c r="W373" i="17"/>
  <c r="W372" i="17"/>
  <c r="V372" i="17"/>
  <c r="W371" i="17"/>
  <c r="V371" i="17"/>
  <c r="V370" i="17"/>
  <c r="W370" i="17"/>
  <c r="V369" i="17"/>
  <c r="W369" i="17"/>
  <c r="W368" i="17"/>
  <c r="V368" i="17"/>
  <c r="V367" i="17"/>
  <c r="W367" i="17"/>
  <c r="V366" i="17"/>
  <c r="W366" i="17"/>
  <c r="V365" i="17"/>
  <c r="W365" i="17"/>
  <c r="W364" i="17"/>
  <c r="V364" i="17"/>
  <c r="W363" i="17"/>
  <c r="V363" i="17"/>
  <c r="W362" i="17"/>
  <c r="V362" i="17"/>
  <c r="V361" i="17"/>
  <c r="W361" i="17"/>
  <c r="W360" i="17"/>
  <c r="V360" i="17"/>
  <c r="V359" i="17"/>
  <c r="W359" i="17"/>
  <c r="W358" i="17"/>
  <c r="V358" i="17"/>
  <c r="V357" i="17"/>
  <c r="W357" i="17"/>
  <c r="W356" i="17"/>
  <c r="V356" i="17"/>
  <c r="W355" i="17"/>
  <c r="V355" i="17"/>
  <c r="W354" i="17"/>
  <c r="V354" i="17"/>
  <c r="V353" i="17"/>
  <c r="W353" i="17"/>
  <c r="W352" i="17"/>
  <c r="V352" i="17"/>
  <c r="V351" i="17"/>
  <c r="W351" i="17"/>
  <c r="W350" i="17"/>
  <c r="V350" i="17"/>
  <c r="V349" i="17"/>
  <c r="W349" i="17"/>
  <c r="W348" i="17"/>
  <c r="V348" i="17"/>
  <c r="W347" i="17"/>
  <c r="V347" i="17"/>
  <c r="W346" i="17"/>
  <c r="V346" i="17"/>
  <c r="V345" i="17"/>
  <c r="W345" i="17"/>
  <c r="W344" i="17"/>
  <c r="V344" i="17"/>
  <c r="V343" i="17"/>
  <c r="W343" i="17"/>
  <c r="W342" i="17"/>
  <c r="V342" i="17"/>
  <c r="V341" i="17"/>
  <c r="W341" i="17"/>
  <c r="W340" i="17"/>
  <c r="V340" i="17"/>
  <c r="W339" i="17"/>
  <c r="V339" i="17"/>
  <c r="W338" i="17"/>
  <c r="V338" i="17"/>
  <c r="V337" i="17"/>
  <c r="W337" i="17"/>
  <c r="W336" i="17"/>
  <c r="V336" i="17"/>
  <c r="V335" i="17"/>
  <c r="W335" i="17"/>
  <c r="W334" i="17"/>
  <c r="V334" i="17"/>
  <c r="V333" i="17"/>
  <c r="W333" i="17"/>
  <c r="W332" i="17"/>
  <c r="V332" i="17"/>
  <c r="W331" i="17"/>
  <c r="V331" i="17"/>
  <c r="W330" i="17"/>
  <c r="V330" i="17"/>
  <c r="V329" i="17"/>
  <c r="W329" i="17"/>
  <c r="W328" i="17"/>
  <c r="V328" i="17"/>
  <c r="V327" i="17"/>
  <c r="W327" i="17"/>
  <c r="W326" i="17"/>
  <c r="V326" i="17"/>
  <c r="V325" i="17"/>
  <c r="W325" i="17"/>
  <c r="W324" i="17"/>
  <c r="V324" i="17"/>
  <c r="W323" i="17"/>
  <c r="V323" i="17"/>
  <c r="W322" i="17"/>
  <c r="V322" i="17"/>
  <c r="V321" i="17"/>
  <c r="W321" i="17"/>
  <c r="W320" i="17"/>
  <c r="V320" i="17"/>
  <c r="V319" i="17"/>
  <c r="W319" i="17"/>
  <c r="W318" i="17"/>
  <c r="V318" i="17"/>
  <c r="V317" i="17"/>
  <c r="W317" i="17"/>
  <c r="W316" i="17"/>
  <c r="V316" i="17"/>
  <c r="W315" i="17"/>
  <c r="V315" i="17"/>
  <c r="W314" i="17"/>
  <c r="V314" i="17"/>
  <c r="V313" i="17"/>
  <c r="W313" i="17"/>
  <c r="W312" i="17"/>
  <c r="V312" i="17"/>
  <c r="V311" i="17"/>
  <c r="W311" i="17"/>
  <c r="W310" i="17"/>
  <c r="V310" i="17"/>
  <c r="V309" i="17"/>
  <c r="W309" i="17"/>
  <c r="W308" i="17"/>
  <c r="V308" i="17"/>
  <c r="W307" i="17"/>
  <c r="V307" i="17"/>
  <c r="W306" i="17"/>
  <c r="V306" i="17"/>
  <c r="W305" i="17"/>
  <c r="V305" i="17"/>
  <c r="V304" i="17"/>
  <c r="W304" i="17"/>
  <c r="W303" i="17"/>
  <c r="V303" i="17"/>
  <c r="V302" i="17"/>
  <c r="W302" i="17"/>
  <c r="V301" i="17"/>
  <c r="W301" i="17"/>
  <c r="V300" i="17"/>
  <c r="W300" i="17"/>
  <c r="W299" i="17"/>
  <c r="V299" i="17"/>
  <c r="V298" i="17"/>
  <c r="W298" i="17"/>
  <c r="W297" i="17"/>
  <c r="V297" i="17"/>
  <c r="V296" i="17"/>
  <c r="W296" i="17"/>
  <c r="W295" i="17"/>
  <c r="V295" i="17"/>
  <c r="V294" i="17"/>
  <c r="W294" i="17"/>
  <c r="W293" i="17"/>
  <c r="V293" i="17"/>
  <c r="V292" i="17"/>
  <c r="W292" i="17"/>
  <c r="W291" i="17"/>
  <c r="V291" i="17"/>
  <c r="V290" i="17"/>
  <c r="W290" i="17"/>
  <c r="W289" i="17"/>
  <c r="V289" i="17"/>
  <c r="W288" i="17"/>
  <c r="V288" i="17"/>
  <c r="W287" i="17"/>
  <c r="V287" i="17"/>
  <c r="W286" i="17"/>
  <c r="V286" i="17"/>
  <c r="W285" i="17"/>
  <c r="V285" i="17"/>
  <c r="V284" i="17"/>
  <c r="W284" i="17"/>
  <c r="W283" i="17"/>
  <c r="V283" i="17"/>
  <c r="V282" i="17"/>
  <c r="W282" i="17"/>
  <c r="W281" i="17"/>
  <c r="V281" i="17"/>
  <c r="V280" i="17"/>
  <c r="W280" i="17"/>
  <c r="W279" i="17"/>
  <c r="V279" i="17"/>
  <c r="V278" i="17"/>
  <c r="W278" i="17"/>
  <c r="W277" i="17"/>
  <c r="V277" i="17"/>
  <c r="V276" i="17"/>
  <c r="W276" i="17"/>
  <c r="W275" i="17"/>
  <c r="V275" i="17"/>
  <c r="V274" i="17"/>
  <c r="W274" i="17"/>
  <c r="W273" i="17"/>
  <c r="V273" i="17"/>
  <c r="W272" i="17"/>
  <c r="V272" i="17"/>
  <c r="W271" i="17"/>
  <c r="V271" i="17"/>
  <c r="W270" i="17"/>
  <c r="V270" i="17"/>
  <c r="W269" i="17"/>
  <c r="V269" i="17"/>
  <c r="V268" i="17"/>
  <c r="W268" i="17"/>
  <c r="W267" i="17"/>
  <c r="V267" i="17"/>
  <c r="V266" i="17"/>
  <c r="W266" i="17"/>
  <c r="W265" i="17"/>
  <c r="V265" i="17"/>
  <c r="V264" i="17"/>
  <c r="W264" i="17"/>
  <c r="W263" i="17"/>
  <c r="V263" i="17"/>
  <c r="V262" i="17"/>
  <c r="W262" i="17"/>
  <c r="W261" i="17"/>
  <c r="V261" i="17"/>
  <c r="V260" i="17"/>
  <c r="W260" i="17"/>
  <c r="W259" i="17"/>
  <c r="V259" i="17"/>
  <c r="V258" i="17"/>
  <c r="W258" i="17"/>
  <c r="W257" i="17"/>
  <c r="V257" i="17"/>
  <c r="V256" i="17"/>
  <c r="W256" i="17"/>
  <c r="W255" i="17"/>
  <c r="V255" i="17"/>
  <c r="V254" i="17"/>
  <c r="W254" i="17"/>
  <c r="W253" i="17"/>
  <c r="V253" i="17"/>
  <c r="V252" i="17"/>
  <c r="W252" i="17"/>
  <c r="W251" i="17"/>
  <c r="V251" i="17"/>
  <c r="V250" i="17"/>
  <c r="W250" i="17"/>
  <c r="W249" i="17"/>
  <c r="V249" i="17"/>
  <c r="V248" i="17"/>
  <c r="W248" i="17"/>
  <c r="W247" i="17"/>
  <c r="V247" i="17"/>
  <c r="V246" i="17"/>
  <c r="W246" i="17"/>
  <c r="W245" i="17"/>
  <c r="V245" i="17"/>
  <c r="V244" i="17"/>
  <c r="W244" i="17"/>
  <c r="W243" i="17"/>
  <c r="V243" i="17"/>
  <c r="V242" i="17"/>
  <c r="W242" i="17"/>
  <c r="W241" i="17"/>
  <c r="V241" i="17"/>
  <c r="V240" i="17"/>
  <c r="W240" i="17"/>
  <c r="W239" i="17"/>
  <c r="V239" i="17"/>
  <c r="V238" i="17"/>
  <c r="W238" i="17"/>
  <c r="W237" i="17"/>
  <c r="V237" i="17"/>
  <c r="V236" i="17"/>
  <c r="W236" i="17"/>
  <c r="W235" i="17"/>
  <c r="V235" i="17"/>
  <c r="V234" i="17"/>
  <c r="W234" i="17"/>
  <c r="W233" i="17"/>
  <c r="V233" i="17"/>
  <c r="V232" i="17"/>
  <c r="W232" i="17"/>
  <c r="W231" i="17"/>
  <c r="V231" i="17"/>
  <c r="W230" i="17"/>
  <c r="V230" i="17"/>
  <c r="W229" i="17"/>
  <c r="V229" i="17"/>
  <c r="W228" i="17"/>
  <c r="V228" i="17"/>
  <c r="V227" i="17"/>
  <c r="W227" i="17"/>
  <c r="V226" i="17"/>
  <c r="W226" i="17"/>
  <c r="V225" i="17"/>
  <c r="W225" i="17"/>
  <c r="W224" i="17"/>
  <c r="V224" i="17"/>
  <c r="W223" i="17"/>
  <c r="V223" i="17"/>
  <c r="W222" i="17"/>
  <c r="V222" i="17"/>
  <c r="V221" i="17"/>
  <c r="W221" i="17"/>
  <c r="W220" i="17"/>
  <c r="V220" i="17"/>
  <c r="V219" i="17"/>
  <c r="W219" i="17"/>
  <c r="V218" i="17"/>
  <c r="W218" i="17"/>
  <c r="V217" i="17"/>
  <c r="W217" i="17"/>
  <c r="W216" i="17"/>
  <c r="V216" i="17"/>
  <c r="V215" i="17"/>
  <c r="W215" i="17"/>
  <c r="W214" i="17"/>
  <c r="V214" i="17"/>
  <c r="W213" i="17"/>
  <c r="V213" i="17"/>
  <c r="W212" i="17"/>
  <c r="V212" i="17"/>
  <c r="V211" i="17"/>
  <c r="W211" i="17"/>
  <c r="V210" i="17"/>
  <c r="W210" i="17"/>
  <c r="V209" i="17"/>
  <c r="W209" i="17"/>
  <c r="V208" i="17"/>
  <c r="W208" i="17"/>
  <c r="V207" i="17"/>
  <c r="W207" i="17"/>
  <c r="W206" i="17"/>
  <c r="V206" i="17"/>
  <c r="W205" i="17"/>
  <c r="V205" i="17"/>
  <c r="W204" i="17"/>
  <c r="V204" i="17"/>
  <c r="V203" i="17"/>
  <c r="W203" i="17"/>
  <c r="V202" i="17"/>
  <c r="W202" i="17"/>
  <c r="V201" i="17"/>
  <c r="W201" i="17"/>
  <c r="V200" i="17"/>
  <c r="W200" i="17"/>
  <c r="V199" i="17"/>
  <c r="W199" i="17"/>
  <c r="W198" i="17"/>
  <c r="V198" i="17"/>
  <c r="W197" i="17"/>
  <c r="V197" i="17"/>
  <c r="W196" i="17"/>
  <c r="V196" i="17"/>
  <c r="V195" i="17"/>
  <c r="W195" i="17"/>
  <c r="V194" i="17"/>
  <c r="W194" i="17"/>
  <c r="V193" i="17"/>
  <c r="W193" i="17"/>
  <c r="V192" i="17"/>
  <c r="W192" i="17"/>
  <c r="V191" i="17"/>
  <c r="W191" i="17"/>
  <c r="W190" i="17"/>
  <c r="V190" i="17"/>
  <c r="W189" i="17"/>
  <c r="V189" i="17"/>
  <c r="W188" i="17"/>
  <c r="V188" i="17"/>
  <c r="V187" i="17"/>
  <c r="W187" i="17"/>
  <c r="V186" i="17"/>
  <c r="W186" i="17"/>
  <c r="V185" i="17"/>
  <c r="W185" i="17"/>
  <c r="V184" i="17"/>
  <c r="W184" i="17"/>
  <c r="V183" i="17"/>
  <c r="W183" i="17"/>
  <c r="W182" i="17"/>
  <c r="V182" i="17"/>
  <c r="W181" i="17"/>
  <c r="V181" i="17"/>
  <c r="W180" i="17"/>
  <c r="V180" i="17"/>
  <c r="V179" i="17"/>
  <c r="W179" i="17"/>
  <c r="V178" i="17"/>
  <c r="W178" i="17"/>
  <c r="V177" i="17"/>
  <c r="W177" i="17"/>
  <c r="V176" i="17"/>
  <c r="W176" i="17"/>
  <c r="V175" i="17"/>
  <c r="W175" i="17"/>
  <c r="W174" i="17"/>
  <c r="V174" i="17"/>
  <c r="W173" i="17"/>
  <c r="V173" i="17"/>
  <c r="W172" i="17"/>
  <c r="V172" i="17"/>
  <c r="V171" i="17"/>
  <c r="W171" i="17"/>
  <c r="V170" i="17"/>
  <c r="W170" i="17"/>
  <c r="V169" i="17"/>
  <c r="W169" i="17"/>
  <c r="V168" i="17"/>
  <c r="W168" i="17"/>
  <c r="V167" i="17"/>
  <c r="W167" i="17"/>
  <c r="W166" i="17"/>
  <c r="V166" i="17"/>
  <c r="W165" i="17"/>
  <c r="V165" i="17"/>
  <c r="W164" i="17"/>
  <c r="V164" i="17"/>
  <c r="V163" i="17"/>
  <c r="W163" i="17"/>
  <c r="V162" i="17"/>
  <c r="W162" i="17"/>
  <c r="W161" i="17"/>
  <c r="V161" i="17"/>
  <c r="V160" i="17"/>
  <c r="W160" i="17"/>
  <c r="W159" i="17"/>
  <c r="V159" i="17"/>
  <c r="W158" i="17"/>
  <c r="V158" i="17"/>
  <c r="W157" i="17"/>
  <c r="V157" i="17"/>
  <c r="W156" i="17"/>
  <c r="V156" i="17"/>
  <c r="V155" i="17"/>
  <c r="W155" i="17"/>
  <c r="W154" i="17"/>
  <c r="V154" i="17"/>
  <c r="V153" i="17"/>
  <c r="W153" i="17"/>
  <c r="V152" i="17"/>
  <c r="W152" i="17"/>
  <c r="W151" i="17"/>
  <c r="V151" i="17"/>
  <c r="W150" i="17"/>
  <c r="V150" i="17"/>
  <c r="V149" i="17"/>
  <c r="W149" i="17"/>
  <c r="W148" i="17"/>
  <c r="V148" i="17"/>
  <c r="W147" i="17"/>
  <c r="V147" i="17"/>
  <c r="W146" i="17"/>
  <c r="V146" i="17"/>
  <c r="V145" i="17"/>
  <c r="W145" i="17"/>
  <c r="W144" i="17"/>
  <c r="V144" i="17"/>
  <c r="W143" i="17"/>
  <c r="V143" i="17"/>
  <c r="W142" i="17"/>
  <c r="V142" i="17"/>
  <c r="V141" i="17"/>
  <c r="W141" i="17"/>
  <c r="V140" i="17"/>
  <c r="W140" i="17"/>
  <c r="V139" i="17"/>
  <c r="W139" i="17"/>
  <c r="V138" i="17"/>
  <c r="W138" i="17"/>
  <c r="W137" i="17"/>
  <c r="V137" i="17"/>
  <c r="V136" i="17"/>
  <c r="W136" i="17"/>
  <c r="W135" i="17"/>
  <c r="V135" i="17"/>
  <c r="W134" i="17"/>
  <c r="V134" i="17"/>
  <c r="V133" i="17"/>
  <c r="W133" i="17"/>
  <c r="V132" i="17"/>
  <c r="W132" i="17"/>
  <c r="V131" i="17"/>
  <c r="W131" i="17"/>
  <c r="V130" i="17"/>
  <c r="W130" i="17"/>
  <c r="W129" i="17"/>
  <c r="V129" i="17"/>
  <c r="V128" i="17"/>
  <c r="W128" i="17"/>
  <c r="W127" i="17"/>
  <c r="V127" i="17"/>
  <c r="W126" i="17"/>
  <c r="V126" i="17"/>
  <c r="V125" i="17"/>
  <c r="W125" i="17"/>
  <c r="V124" i="17"/>
  <c r="W124" i="17"/>
  <c r="W123" i="17"/>
  <c r="V123" i="17"/>
  <c r="V122" i="17"/>
  <c r="W122" i="17"/>
  <c r="W121" i="17"/>
  <c r="V121" i="17"/>
  <c r="V120" i="17"/>
  <c r="W120" i="17"/>
  <c r="W119" i="17"/>
  <c r="V119" i="17"/>
  <c r="W118" i="17"/>
  <c r="V118" i="17"/>
  <c r="V117" i="17"/>
  <c r="W117" i="17"/>
  <c r="V116" i="17"/>
  <c r="W116" i="17"/>
  <c r="W115" i="17"/>
  <c r="V115" i="17"/>
  <c r="V114" i="17"/>
  <c r="W114" i="17"/>
  <c r="W113" i="17"/>
  <c r="V113" i="17"/>
  <c r="V112" i="17"/>
  <c r="W112" i="17"/>
  <c r="V111" i="17"/>
  <c r="W111" i="17"/>
  <c r="W110" i="17"/>
  <c r="V110" i="17"/>
  <c r="V109" i="17"/>
  <c r="W109" i="17"/>
  <c r="W108" i="17"/>
  <c r="V108" i="17"/>
  <c r="V107" i="17"/>
  <c r="W107" i="17"/>
  <c r="V106" i="17"/>
  <c r="W106" i="17"/>
  <c r="V105" i="17"/>
  <c r="W105" i="17"/>
  <c r="W104" i="17"/>
  <c r="V104" i="17"/>
  <c r="V103" i="17"/>
  <c r="W103" i="17"/>
  <c r="V102" i="17"/>
  <c r="W102" i="17"/>
  <c r="V101" i="17"/>
  <c r="W101" i="17"/>
  <c r="W100" i="17"/>
  <c r="V100" i="17"/>
  <c r="V99" i="17"/>
  <c r="W99" i="17"/>
  <c r="V98" i="17"/>
  <c r="W98" i="17"/>
  <c r="V97" i="17"/>
  <c r="W97" i="17"/>
  <c r="W96" i="17"/>
  <c r="V96" i="17"/>
  <c r="V95" i="17"/>
  <c r="W95" i="17"/>
  <c r="V94" i="17"/>
  <c r="W94" i="17"/>
  <c r="W93" i="17"/>
  <c r="V93" i="17"/>
  <c r="W92" i="17"/>
  <c r="V92" i="17"/>
  <c r="V91" i="17"/>
  <c r="W91" i="17"/>
  <c r="V90" i="17"/>
  <c r="W90" i="17"/>
  <c r="W89" i="17"/>
  <c r="V89" i="17"/>
  <c r="W88" i="17"/>
  <c r="V88" i="17"/>
  <c r="V87" i="17"/>
  <c r="W87" i="17"/>
  <c r="V86" i="17"/>
  <c r="W86" i="17"/>
  <c r="W85" i="17"/>
  <c r="V85" i="17"/>
  <c r="W84" i="17"/>
  <c r="V84" i="17"/>
  <c r="V83" i="17"/>
  <c r="W83" i="17"/>
  <c r="W82" i="17"/>
  <c r="V82" i="17"/>
  <c r="W81" i="17"/>
  <c r="V81" i="17"/>
  <c r="W80" i="17"/>
  <c r="V80" i="17"/>
  <c r="W79" i="17"/>
  <c r="V79" i="17"/>
  <c r="W78" i="17"/>
  <c r="V78" i="17"/>
  <c r="V77" i="17"/>
  <c r="W77" i="17"/>
  <c r="W76" i="17"/>
  <c r="V76" i="17"/>
  <c r="W75" i="17"/>
  <c r="V75" i="17"/>
  <c r="W74" i="17"/>
  <c r="V74" i="17"/>
  <c r="W73" i="17"/>
  <c r="V73" i="17"/>
  <c r="W72" i="17"/>
  <c r="V72" i="17"/>
  <c r="V71" i="17"/>
  <c r="W71" i="17"/>
  <c r="W70" i="17"/>
  <c r="V70" i="17"/>
  <c r="W69" i="17"/>
  <c r="V69" i="17"/>
  <c r="W68" i="17"/>
  <c r="V68" i="17"/>
  <c r="V67" i="17"/>
  <c r="W67" i="17"/>
  <c r="W66" i="17"/>
  <c r="V66" i="17"/>
  <c r="V65" i="17"/>
  <c r="W65" i="17"/>
  <c r="W64" i="17"/>
  <c r="V64" i="17"/>
  <c r="V63" i="17"/>
  <c r="W63" i="17"/>
  <c r="W62" i="17"/>
  <c r="V62" i="17"/>
  <c r="W61" i="17"/>
  <c r="V61" i="17"/>
  <c r="V60" i="17"/>
  <c r="W60" i="17"/>
  <c r="V59" i="17"/>
  <c r="W59" i="17"/>
  <c r="W58" i="17"/>
  <c r="V58" i="17"/>
  <c r="V57" i="17"/>
  <c r="W57" i="17"/>
  <c r="V56" i="17"/>
  <c r="W56" i="17"/>
  <c r="W55" i="17"/>
  <c r="V55" i="17"/>
  <c r="W54" i="17"/>
  <c r="V54" i="17"/>
  <c r="W53" i="17"/>
  <c r="V53" i="17"/>
  <c r="W52" i="17"/>
  <c r="V52" i="17"/>
  <c r="W51" i="17"/>
  <c r="V51" i="17"/>
  <c r="W50" i="17"/>
  <c r="V50" i="17"/>
  <c r="W49" i="17"/>
  <c r="V49" i="17"/>
  <c r="W48" i="17"/>
  <c r="V48" i="17"/>
  <c r="W47" i="17"/>
  <c r="V47" i="17"/>
  <c r="W46" i="17"/>
  <c r="V46" i="17"/>
  <c r="W45" i="17"/>
  <c r="V45" i="17"/>
  <c r="W44" i="17"/>
  <c r="V44" i="17"/>
  <c r="V43" i="17"/>
  <c r="W43" i="17"/>
  <c r="W42" i="17"/>
  <c r="V42" i="17"/>
  <c r="V41" i="17"/>
  <c r="W41" i="17"/>
  <c r="W40" i="17"/>
  <c r="V40" i="17"/>
  <c r="V39" i="17"/>
  <c r="W39" i="17"/>
  <c r="W38" i="17"/>
  <c r="V38" i="17"/>
  <c r="V37" i="17"/>
  <c r="W37" i="17"/>
  <c r="W36" i="17"/>
  <c r="V36" i="17"/>
  <c r="W35" i="17"/>
  <c r="V35" i="17"/>
  <c r="W34" i="17"/>
  <c r="V34" i="17"/>
  <c r="W33" i="17"/>
  <c r="V33" i="17"/>
  <c r="W32" i="17"/>
  <c r="V32" i="17"/>
  <c r="W31" i="17"/>
  <c r="V31" i="17"/>
  <c r="W30" i="17"/>
  <c r="V30" i="17"/>
  <c r="W29" i="17"/>
  <c r="V29" i="17"/>
  <c r="W28" i="17"/>
  <c r="V28" i="17"/>
  <c r="W27" i="17"/>
  <c r="V27" i="17"/>
  <c r="W26" i="17"/>
  <c r="V26" i="17"/>
  <c r="W25" i="17"/>
  <c r="V25" i="17"/>
  <c r="W24" i="17"/>
  <c r="V24" i="17"/>
  <c r="W23" i="17"/>
  <c r="V23" i="17"/>
  <c r="W22" i="17"/>
  <c r="V22" i="17"/>
  <c r="W21" i="17"/>
  <c r="V21" i="17"/>
  <c r="W20" i="17"/>
  <c r="V20" i="17"/>
  <c r="W19" i="17"/>
  <c r="V19" i="17"/>
  <c r="W18" i="17"/>
  <c r="V18" i="17"/>
  <c r="W17" i="17"/>
  <c r="V17" i="17"/>
  <c r="W16" i="17"/>
  <c r="V16" i="17"/>
  <c r="W15" i="17"/>
  <c r="V15" i="17"/>
  <c r="W14" i="17"/>
  <c r="V14" i="17"/>
  <c r="W13" i="17"/>
  <c r="V13" i="17"/>
  <c r="W12" i="17"/>
  <c r="V12" i="17"/>
  <c r="V11" i="17"/>
  <c r="W11" i="17"/>
  <c r="W10" i="17"/>
  <c r="V10" i="17"/>
  <c r="V9" i="17"/>
  <c r="W9" i="17"/>
  <c r="W8" i="17"/>
  <c r="V8" i="17"/>
  <c r="V7" i="17"/>
  <c r="W7" i="17"/>
  <c r="V6" i="17"/>
  <c r="W6" i="17"/>
  <c r="V5" i="17"/>
  <c r="P4" i="14"/>
  <c r="D584" i="17"/>
  <c r="B584" i="17"/>
  <c r="D583" i="17"/>
  <c r="B583" i="17"/>
  <c r="D582" i="17"/>
  <c r="B582" i="17"/>
  <c r="D581" i="17"/>
  <c r="B581" i="17"/>
  <c r="D580" i="17"/>
  <c r="B580" i="17"/>
  <c r="D579" i="17"/>
  <c r="B579" i="17"/>
  <c r="D578" i="17"/>
  <c r="B578" i="17"/>
  <c r="D577" i="17"/>
  <c r="B577" i="17"/>
  <c r="D576" i="17"/>
  <c r="B576" i="17"/>
  <c r="D575" i="17"/>
  <c r="B575" i="17"/>
  <c r="D574" i="17"/>
  <c r="B574" i="17"/>
  <c r="D573" i="17"/>
  <c r="B573" i="17"/>
  <c r="D572" i="17"/>
  <c r="B572" i="17"/>
  <c r="D571" i="17"/>
  <c r="B571" i="17"/>
  <c r="D570" i="17"/>
  <c r="B570" i="17"/>
  <c r="D569" i="17"/>
  <c r="B569" i="17"/>
  <c r="D568" i="17"/>
  <c r="B568" i="17"/>
  <c r="D567" i="17"/>
  <c r="B567" i="17"/>
  <c r="D566" i="17"/>
  <c r="B566" i="17"/>
  <c r="D565" i="17"/>
  <c r="B565" i="17"/>
  <c r="D564" i="17"/>
  <c r="B564" i="17"/>
  <c r="D563" i="17"/>
  <c r="B563" i="17"/>
  <c r="D562" i="17"/>
  <c r="B562" i="17"/>
  <c r="D561" i="17"/>
  <c r="B561" i="17"/>
  <c r="D560" i="17"/>
  <c r="B560" i="17"/>
  <c r="D559" i="17"/>
  <c r="B559" i="17"/>
  <c r="D558" i="17"/>
  <c r="B558" i="17"/>
  <c r="D557" i="17"/>
  <c r="B557" i="17"/>
  <c r="D556" i="17"/>
  <c r="B556" i="17"/>
  <c r="D555" i="17"/>
  <c r="B555" i="17"/>
  <c r="D554" i="17"/>
  <c r="B554" i="17"/>
  <c r="D553" i="17"/>
  <c r="B553" i="17"/>
  <c r="D552" i="17"/>
  <c r="B552" i="17"/>
  <c r="D551" i="17"/>
  <c r="B551" i="17"/>
  <c r="D550" i="17"/>
  <c r="B550" i="17"/>
  <c r="D549" i="17"/>
  <c r="B549" i="17"/>
  <c r="D548" i="17"/>
  <c r="B548" i="17"/>
  <c r="D547" i="17"/>
  <c r="B547" i="17"/>
  <c r="D546" i="17"/>
  <c r="B546" i="17"/>
  <c r="D545" i="17"/>
  <c r="B545" i="17"/>
  <c r="D544" i="17"/>
  <c r="B544" i="17"/>
  <c r="D543" i="17"/>
  <c r="B543" i="17"/>
  <c r="D542" i="17"/>
  <c r="B542" i="17"/>
  <c r="D541" i="17"/>
  <c r="B541" i="17"/>
  <c r="D540" i="17"/>
  <c r="B540" i="17"/>
  <c r="D539" i="17"/>
  <c r="B539" i="17"/>
  <c r="D538" i="17"/>
  <c r="B538" i="17"/>
  <c r="D537" i="17"/>
  <c r="B537" i="17"/>
  <c r="D536" i="17"/>
  <c r="B536" i="17"/>
  <c r="D535" i="17"/>
  <c r="B535" i="17"/>
  <c r="D534" i="17"/>
  <c r="B534" i="17"/>
  <c r="D533" i="17"/>
  <c r="B533" i="17"/>
  <c r="D532" i="17"/>
  <c r="B532" i="17"/>
  <c r="D531" i="17"/>
  <c r="B531" i="17"/>
  <c r="D530" i="17"/>
  <c r="B530" i="17"/>
  <c r="D529" i="17"/>
  <c r="B529" i="17"/>
  <c r="D528" i="17"/>
  <c r="B528" i="17"/>
  <c r="D527" i="17"/>
  <c r="B527" i="17"/>
  <c r="D526" i="17"/>
  <c r="B526" i="17"/>
  <c r="D525" i="17"/>
  <c r="B525" i="17"/>
  <c r="D524" i="17"/>
  <c r="B524" i="17"/>
  <c r="D523" i="17"/>
  <c r="B523" i="17"/>
  <c r="D522" i="17"/>
  <c r="B522" i="17"/>
  <c r="D521" i="17"/>
  <c r="B521" i="17"/>
  <c r="D520" i="17"/>
  <c r="B520" i="17"/>
  <c r="D519" i="17"/>
  <c r="B519" i="17"/>
  <c r="D518" i="17"/>
  <c r="B518" i="17"/>
  <c r="D517" i="17"/>
  <c r="B517" i="17"/>
  <c r="D516" i="17"/>
  <c r="B516" i="17"/>
  <c r="D515" i="17"/>
  <c r="B515" i="17"/>
  <c r="D514" i="17"/>
  <c r="B514" i="17"/>
  <c r="D513" i="17"/>
  <c r="B513" i="17"/>
  <c r="D512" i="17"/>
  <c r="B512" i="17"/>
  <c r="D511" i="17"/>
  <c r="B511" i="17"/>
  <c r="D510" i="17"/>
  <c r="B510" i="17"/>
  <c r="D509" i="17"/>
  <c r="B509" i="17"/>
  <c r="D508" i="17"/>
  <c r="B508" i="17"/>
  <c r="D507" i="17"/>
  <c r="B507" i="17"/>
  <c r="D506" i="17"/>
  <c r="B506" i="17"/>
  <c r="D505" i="17"/>
  <c r="B505" i="17"/>
  <c r="D504" i="17"/>
  <c r="B504" i="17"/>
  <c r="D503" i="17"/>
  <c r="B503" i="17"/>
  <c r="D502" i="17"/>
  <c r="B502" i="17"/>
  <c r="D501" i="17"/>
  <c r="B501" i="17"/>
  <c r="D500" i="17"/>
  <c r="B500" i="17"/>
  <c r="D499" i="17"/>
  <c r="B499" i="17"/>
  <c r="D498" i="17"/>
  <c r="B498" i="17"/>
  <c r="D497" i="17"/>
  <c r="B497" i="17"/>
  <c r="D496" i="17"/>
  <c r="B496" i="17"/>
  <c r="D495" i="17"/>
  <c r="B495" i="17"/>
  <c r="D494" i="17"/>
  <c r="B494" i="17"/>
  <c r="D493" i="17"/>
  <c r="B493" i="17"/>
  <c r="D492" i="17"/>
  <c r="B492" i="17"/>
  <c r="D491" i="17"/>
  <c r="B491" i="17"/>
  <c r="D490" i="17"/>
  <c r="B490" i="17"/>
  <c r="D489" i="17"/>
  <c r="B489" i="17"/>
  <c r="D488" i="17"/>
  <c r="B488" i="17"/>
  <c r="D487" i="17"/>
  <c r="B487" i="17"/>
  <c r="D486" i="17"/>
  <c r="B486" i="17"/>
  <c r="D485" i="17"/>
  <c r="B485" i="17"/>
  <c r="D484" i="17"/>
  <c r="B484" i="17"/>
  <c r="D483" i="17"/>
  <c r="B483" i="17"/>
  <c r="D482" i="17"/>
  <c r="B482" i="17"/>
  <c r="D481" i="17"/>
  <c r="B481" i="17"/>
  <c r="D480" i="17"/>
  <c r="B480" i="17"/>
  <c r="D479" i="17"/>
  <c r="B479" i="17"/>
  <c r="D478" i="17"/>
  <c r="B478" i="17"/>
  <c r="D477" i="17"/>
  <c r="B477" i="17"/>
  <c r="D476" i="17"/>
  <c r="B476" i="17"/>
  <c r="D475" i="17"/>
  <c r="B475" i="17"/>
  <c r="D474" i="17"/>
  <c r="B474" i="17"/>
  <c r="D473" i="17"/>
  <c r="B473" i="17"/>
  <c r="D472" i="17"/>
  <c r="B472" i="17"/>
  <c r="D471" i="17"/>
  <c r="B471" i="17"/>
  <c r="D470" i="17"/>
  <c r="B470" i="17"/>
  <c r="D469" i="17"/>
  <c r="B469" i="17"/>
  <c r="D468" i="17"/>
  <c r="B468" i="17"/>
  <c r="D467" i="17"/>
  <c r="B467" i="17"/>
  <c r="D466" i="17"/>
  <c r="B466" i="17"/>
  <c r="D465" i="17"/>
  <c r="B465" i="17"/>
  <c r="D464" i="17"/>
  <c r="B464" i="17"/>
  <c r="D463" i="17"/>
  <c r="B463" i="17"/>
  <c r="D462" i="17"/>
  <c r="B462" i="17"/>
  <c r="D461" i="17"/>
  <c r="B461" i="17"/>
  <c r="D460" i="17"/>
  <c r="B460" i="17"/>
  <c r="D459" i="17"/>
  <c r="B459" i="17"/>
  <c r="D458" i="17"/>
  <c r="B458" i="17"/>
  <c r="D457" i="17"/>
  <c r="B457" i="17"/>
  <c r="D456" i="17"/>
  <c r="B456" i="17"/>
  <c r="D455" i="17"/>
  <c r="B455" i="17"/>
  <c r="D454" i="17"/>
  <c r="B454" i="17"/>
  <c r="D453" i="17"/>
  <c r="B453" i="17"/>
  <c r="D452" i="17"/>
  <c r="B452" i="17"/>
  <c r="D451" i="17"/>
  <c r="B451" i="17"/>
  <c r="D450" i="17"/>
  <c r="B450" i="17"/>
  <c r="D449" i="17"/>
  <c r="B449" i="17"/>
  <c r="D448" i="17"/>
  <c r="B448" i="17"/>
  <c r="D447" i="17"/>
  <c r="B447" i="17"/>
  <c r="D446" i="17"/>
  <c r="B446" i="17"/>
  <c r="D445" i="17"/>
  <c r="B445" i="17"/>
  <c r="D444" i="17"/>
  <c r="B444" i="17"/>
  <c r="D443" i="17"/>
  <c r="B443" i="17"/>
  <c r="D442" i="17"/>
  <c r="B442" i="17"/>
  <c r="D441" i="17"/>
  <c r="B441" i="17"/>
  <c r="D440" i="17"/>
  <c r="B440" i="17"/>
  <c r="D439" i="17"/>
  <c r="B439" i="17"/>
  <c r="D438" i="17"/>
  <c r="B438" i="17"/>
  <c r="D437" i="17"/>
  <c r="B437" i="17"/>
  <c r="D436" i="17"/>
  <c r="B436" i="17"/>
  <c r="D435" i="17"/>
  <c r="B435" i="17"/>
  <c r="D434" i="17"/>
  <c r="B434" i="17"/>
  <c r="D433" i="17"/>
  <c r="B433" i="17"/>
  <c r="D432" i="17"/>
  <c r="B432" i="17"/>
  <c r="D431" i="17"/>
  <c r="B431" i="17"/>
  <c r="D430" i="17"/>
  <c r="B430" i="17"/>
  <c r="D429" i="17"/>
  <c r="B429" i="17"/>
  <c r="D428" i="17"/>
  <c r="B428" i="17"/>
  <c r="D427" i="17"/>
  <c r="B427" i="17"/>
  <c r="D426" i="17"/>
  <c r="B426" i="17"/>
  <c r="D425" i="17"/>
  <c r="B425" i="17"/>
  <c r="D424" i="17"/>
  <c r="B424" i="17"/>
  <c r="D423" i="17"/>
  <c r="B423" i="17"/>
  <c r="D422" i="17"/>
  <c r="B422" i="17"/>
  <c r="D421" i="17"/>
  <c r="B421" i="17"/>
  <c r="D420" i="17"/>
  <c r="B420" i="17"/>
  <c r="D419" i="17"/>
  <c r="B419" i="17"/>
  <c r="D418" i="17"/>
  <c r="B418" i="17"/>
  <c r="D417" i="17"/>
  <c r="B417" i="17"/>
  <c r="D416" i="17"/>
  <c r="B416" i="17"/>
  <c r="D415" i="17"/>
  <c r="B415" i="17"/>
  <c r="D414" i="17"/>
  <c r="B414" i="17"/>
  <c r="D413" i="17"/>
  <c r="B413" i="17"/>
  <c r="D412" i="17"/>
  <c r="B412" i="17"/>
  <c r="D411" i="17"/>
  <c r="B411" i="17"/>
  <c r="D410" i="17"/>
  <c r="B410" i="17"/>
  <c r="D409" i="17"/>
  <c r="B409" i="17"/>
  <c r="D408" i="17"/>
  <c r="B408" i="17"/>
  <c r="D407" i="17"/>
  <c r="B407" i="17"/>
  <c r="D406" i="17"/>
  <c r="B406" i="17"/>
  <c r="D405" i="17"/>
  <c r="B405" i="17"/>
  <c r="D404" i="17"/>
  <c r="B404" i="17"/>
  <c r="D403" i="17"/>
  <c r="B403" i="17"/>
  <c r="D402" i="17"/>
  <c r="B402" i="17"/>
  <c r="D401" i="17"/>
  <c r="B401" i="17"/>
  <c r="D400" i="17"/>
  <c r="B400" i="17"/>
  <c r="D399" i="17"/>
  <c r="B399" i="17"/>
  <c r="D398" i="17"/>
  <c r="B398" i="17"/>
  <c r="D397" i="17"/>
  <c r="B397" i="17"/>
  <c r="D396" i="17"/>
  <c r="B396" i="17"/>
  <c r="D395" i="17"/>
  <c r="B395" i="17"/>
  <c r="D394" i="17"/>
  <c r="B394" i="17"/>
  <c r="D393" i="17"/>
  <c r="B393" i="17"/>
  <c r="D392" i="17"/>
  <c r="B392" i="17"/>
  <c r="D391" i="17"/>
  <c r="B391" i="17"/>
  <c r="D390" i="17"/>
  <c r="B390" i="17"/>
  <c r="D389" i="17"/>
  <c r="B389" i="17"/>
  <c r="D388" i="17"/>
  <c r="B388" i="17"/>
  <c r="D387" i="17"/>
  <c r="B387" i="17"/>
  <c r="D386" i="17"/>
  <c r="B386" i="17"/>
  <c r="D385" i="17"/>
  <c r="B385" i="17"/>
  <c r="D384" i="17"/>
  <c r="B384" i="17"/>
  <c r="D383" i="17"/>
  <c r="B383" i="17"/>
  <c r="D382" i="17"/>
  <c r="B382" i="17"/>
  <c r="D381" i="17"/>
  <c r="B381" i="17"/>
  <c r="D380" i="17"/>
  <c r="B380" i="17"/>
  <c r="D379" i="17"/>
  <c r="B379" i="17"/>
  <c r="D378" i="17"/>
  <c r="B378" i="17"/>
  <c r="D377" i="17"/>
  <c r="B377" i="17"/>
  <c r="D376" i="17"/>
  <c r="B376" i="17"/>
  <c r="D375" i="17"/>
  <c r="B375" i="17"/>
  <c r="D374" i="17"/>
  <c r="B374" i="17"/>
  <c r="D373" i="17"/>
  <c r="B373" i="17"/>
  <c r="D372" i="17"/>
  <c r="B372" i="17"/>
  <c r="D371" i="17"/>
  <c r="B371" i="17"/>
  <c r="D370" i="17"/>
  <c r="B370" i="17"/>
  <c r="D369" i="17"/>
  <c r="B369" i="17"/>
  <c r="D368" i="17"/>
  <c r="B368" i="17"/>
  <c r="D367" i="17"/>
  <c r="B367" i="17"/>
  <c r="D366" i="17"/>
  <c r="B366" i="17"/>
  <c r="D365" i="17"/>
  <c r="B365" i="17"/>
  <c r="D364" i="17"/>
  <c r="B364" i="17"/>
  <c r="D363" i="17"/>
  <c r="B363" i="17"/>
  <c r="D362" i="17"/>
  <c r="B362" i="17"/>
  <c r="D361" i="17"/>
  <c r="B361" i="17"/>
  <c r="D360" i="17"/>
  <c r="B360" i="17"/>
  <c r="D359" i="17"/>
  <c r="B359" i="17"/>
  <c r="D358" i="17"/>
  <c r="B358" i="17"/>
  <c r="D357" i="17"/>
  <c r="B357" i="17"/>
  <c r="D356" i="17"/>
  <c r="B356" i="17"/>
  <c r="D355" i="17"/>
  <c r="B355" i="17"/>
  <c r="D354" i="17"/>
  <c r="B354" i="17"/>
  <c r="D353" i="17"/>
  <c r="B353" i="17"/>
  <c r="D352" i="17"/>
  <c r="B352" i="17"/>
  <c r="D351" i="17"/>
  <c r="B351" i="17"/>
  <c r="D350" i="17"/>
  <c r="B350" i="17"/>
  <c r="D349" i="17"/>
  <c r="B349" i="17"/>
  <c r="D348" i="17"/>
  <c r="B348" i="17"/>
  <c r="D347" i="17"/>
  <c r="B347" i="17"/>
  <c r="D346" i="17"/>
  <c r="B346" i="17"/>
  <c r="D345" i="17"/>
  <c r="B345" i="17"/>
  <c r="D344" i="17"/>
  <c r="B344" i="17"/>
  <c r="D343" i="17"/>
  <c r="B343" i="17"/>
  <c r="D342" i="17"/>
  <c r="B342" i="17"/>
  <c r="D341" i="17"/>
  <c r="B341" i="17"/>
  <c r="D340" i="17"/>
  <c r="B340" i="17"/>
  <c r="D339" i="17"/>
  <c r="B339" i="17"/>
  <c r="D338" i="17"/>
  <c r="B338" i="17"/>
  <c r="D337" i="17"/>
  <c r="B337" i="17"/>
  <c r="D336" i="17"/>
  <c r="B336" i="17"/>
  <c r="D335" i="17"/>
  <c r="B335" i="17"/>
  <c r="D334" i="17"/>
  <c r="B334" i="17"/>
  <c r="D333" i="17"/>
  <c r="B333" i="17"/>
  <c r="D332" i="17"/>
  <c r="B332" i="17"/>
  <c r="D331" i="17"/>
  <c r="B331" i="17"/>
  <c r="D330" i="17"/>
  <c r="B330" i="17"/>
  <c r="D329" i="17"/>
  <c r="B329" i="17"/>
  <c r="D328" i="17"/>
  <c r="B328" i="17"/>
  <c r="D327" i="17"/>
  <c r="B327" i="17"/>
  <c r="D326" i="17"/>
  <c r="B326" i="17"/>
  <c r="D325" i="17"/>
  <c r="B325" i="17"/>
  <c r="D324" i="17"/>
  <c r="B324" i="17"/>
  <c r="D323" i="17"/>
  <c r="B323" i="17"/>
  <c r="D322" i="17"/>
  <c r="B322" i="17"/>
  <c r="D321" i="17"/>
  <c r="B321" i="17"/>
  <c r="D320" i="17"/>
  <c r="B320" i="17"/>
  <c r="D319" i="17"/>
  <c r="B319" i="17"/>
  <c r="D318" i="17"/>
  <c r="B318" i="17"/>
  <c r="D317" i="17"/>
  <c r="B317" i="17"/>
  <c r="D316" i="17"/>
  <c r="B316" i="17"/>
  <c r="D315" i="17"/>
  <c r="B315" i="17"/>
  <c r="D314" i="17"/>
  <c r="B314" i="17"/>
  <c r="D313" i="17"/>
  <c r="B313" i="17"/>
  <c r="D312" i="17"/>
  <c r="B312" i="17"/>
  <c r="D311" i="17"/>
  <c r="B311" i="17"/>
  <c r="D310" i="17"/>
  <c r="B310" i="17"/>
  <c r="D309" i="17"/>
  <c r="B309" i="17"/>
  <c r="D308" i="17"/>
  <c r="B308" i="17"/>
  <c r="D307" i="17"/>
  <c r="B307" i="17"/>
  <c r="D306" i="17"/>
  <c r="B306" i="17"/>
  <c r="D305" i="17"/>
  <c r="B305" i="17"/>
  <c r="D304" i="17"/>
  <c r="B304" i="17"/>
  <c r="D303" i="17"/>
  <c r="B303" i="17"/>
  <c r="D302" i="17"/>
  <c r="B302" i="17"/>
  <c r="D301" i="17"/>
  <c r="B301" i="17"/>
  <c r="D300" i="17"/>
  <c r="B300" i="17"/>
  <c r="D299" i="17"/>
  <c r="B299" i="17"/>
  <c r="D298" i="17"/>
  <c r="B298" i="17"/>
  <c r="D297" i="17"/>
  <c r="B297" i="17"/>
  <c r="D296" i="17"/>
  <c r="B296" i="17"/>
  <c r="D295" i="17"/>
  <c r="B295" i="17"/>
  <c r="D294" i="17"/>
  <c r="B294" i="17"/>
  <c r="D293" i="17"/>
  <c r="B293" i="17"/>
  <c r="D292" i="17"/>
  <c r="B292" i="17"/>
  <c r="D291" i="17"/>
  <c r="B291" i="17"/>
  <c r="D290" i="17"/>
  <c r="B290" i="17"/>
  <c r="D289" i="17"/>
  <c r="B289" i="17"/>
  <c r="D288" i="17"/>
  <c r="B288" i="17"/>
  <c r="D287" i="17"/>
  <c r="B287" i="17"/>
  <c r="D286" i="17"/>
  <c r="B286" i="17"/>
  <c r="D285" i="17"/>
  <c r="B285" i="17"/>
  <c r="D284" i="17"/>
  <c r="B284" i="17"/>
  <c r="D283" i="17"/>
  <c r="B283" i="17"/>
  <c r="D282" i="17"/>
  <c r="B282" i="17"/>
  <c r="D281" i="17"/>
  <c r="B281" i="17"/>
  <c r="D280" i="17"/>
  <c r="B280" i="17"/>
  <c r="D279" i="17"/>
  <c r="B279" i="17"/>
  <c r="D278" i="17"/>
  <c r="B278" i="17"/>
  <c r="D277" i="17"/>
  <c r="B277" i="17"/>
  <c r="D276" i="17"/>
  <c r="B276" i="17"/>
  <c r="D275" i="17"/>
  <c r="B275" i="17"/>
  <c r="D274" i="17"/>
  <c r="B274" i="17"/>
  <c r="D273" i="17"/>
  <c r="B273" i="17"/>
  <c r="D272" i="17"/>
  <c r="B272" i="17"/>
  <c r="D271" i="17"/>
  <c r="B271" i="17"/>
  <c r="D270" i="17"/>
  <c r="B270" i="17"/>
  <c r="D269" i="17"/>
  <c r="B269" i="17"/>
  <c r="D268" i="17"/>
  <c r="B268" i="17"/>
  <c r="D267" i="17"/>
  <c r="B267" i="17"/>
  <c r="D266" i="17"/>
  <c r="B266" i="17"/>
  <c r="D265" i="17"/>
  <c r="B265" i="17"/>
  <c r="D264" i="17"/>
  <c r="B264" i="17"/>
  <c r="D263" i="17"/>
  <c r="B263" i="17"/>
  <c r="D262" i="17"/>
  <c r="B262" i="17"/>
  <c r="D261" i="17"/>
  <c r="B261" i="17"/>
  <c r="D260" i="17"/>
  <c r="B260" i="17"/>
  <c r="D259" i="17"/>
  <c r="B259" i="17"/>
  <c r="D258" i="17"/>
  <c r="B258" i="17"/>
  <c r="D257" i="17"/>
  <c r="B257" i="17"/>
  <c r="D256" i="17"/>
  <c r="B256" i="17"/>
  <c r="D255" i="17"/>
  <c r="B255" i="17"/>
  <c r="D254" i="17"/>
  <c r="B254" i="17"/>
  <c r="D253" i="17"/>
  <c r="B253" i="17"/>
  <c r="D252" i="17"/>
  <c r="B252" i="17"/>
  <c r="D251" i="17"/>
  <c r="B251" i="17"/>
  <c r="D250" i="17"/>
  <c r="B250" i="17"/>
  <c r="D249" i="17"/>
  <c r="B249" i="17"/>
  <c r="D248" i="17"/>
  <c r="B248" i="17"/>
  <c r="D247" i="17"/>
  <c r="B247" i="17"/>
  <c r="D246" i="17"/>
  <c r="B246" i="17"/>
  <c r="D245" i="17"/>
  <c r="B245" i="17"/>
  <c r="D244" i="17"/>
  <c r="B244" i="17"/>
  <c r="D243" i="17"/>
  <c r="B243" i="17"/>
  <c r="D242" i="17"/>
  <c r="B242" i="17"/>
  <c r="D241" i="17"/>
  <c r="B241" i="17"/>
  <c r="D240" i="17"/>
  <c r="B240" i="17"/>
  <c r="D239" i="17"/>
  <c r="B239" i="17"/>
  <c r="D238" i="17"/>
  <c r="B238" i="17"/>
  <c r="D237" i="17"/>
  <c r="B237" i="17"/>
  <c r="D236" i="17"/>
  <c r="B236" i="17"/>
  <c r="D235" i="17"/>
  <c r="B235" i="17"/>
  <c r="D234" i="17"/>
  <c r="B234" i="17"/>
  <c r="D233" i="17"/>
  <c r="B233" i="17"/>
  <c r="D232" i="17"/>
  <c r="B232" i="17"/>
  <c r="D231" i="17"/>
  <c r="B231" i="17"/>
  <c r="D230" i="17"/>
  <c r="B230" i="17"/>
  <c r="D229" i="17"/>
  <c r="B229" i="17"/>
  <c r="D228" i="17"/>
  <c r="B228" i="17"/>
  <c r="D227" i="17"/>
  <c r="B227" i="17"/>
  <c r="D226" i="17"/>
  <c r="B226" i="17"/>
  <c r="D225" i="17"/>
  <c r="B225" i="17"/>
  <c r="D224" i="17"/>
  <c r="B224" i="17"/>
  <c r="D223" i="17"/>
  <c r="B223" i="17"/>
  <c r="D222" i="17"/>
  <c r="B222" i="17"/>
  <c r="D221" i="17"/>
  <c r="B221" i="17"/>
  <c r="D220" i="17"/>
  <c r="B220" i="17"/>
  <c r="D219" i="17"/>
  <c r="B219" i="17"/>
  <c r="D218" i="17"/>
  <c r="B218" i="17"/>
  <c r="D217" i="17"/>
  <c r="B217" i="17"/>
  <c r="D216" i="17"/>
  <c r="B216" i="17"/>
  <c r="D215" i="17"/>
  <c r="B215" i="17"/>
  <c r="D214" i="17"/>
  <c r="B214" i="17"/>
  <c r="D213" i="17"/>
  <c r="B213" i="17"/>
  <c r="D212" i="17"/>
  <c r="B212" i="17"/>
  <c r="D211" i="17"/>
  <c r="B211" i="17"/>
  <c r="D210" i="17"/>
  <c r="B210" i="17"/>
  <c r="D209" i="17"/>
  <c r="B209" i="17"/>
  <c r="D208" i="17"/>
  <c r="B208" i="17"/>
  <c r="D207" i="17"/>
  <c r="B207" i="17"/>
  <c r="D206" i="17"/>
  <c r="B206" i="17"/>
  <c r="D205" i="17"/>
  <c r="B205" i="17"/>
  <c r="D204" i="17"/>
  <c r="B204" i="17"/>
  <c r="D203" i="17"/>
  <c r="B203" i="17"/>
  <c r="D202" i="17"/>
  <c r="B202" i="17"/>
  <c r="D201" i="17"/>
  <c r="B201" i="17"/>
  <c r="D200" i="17"/>
  <c r="B200" i="17"/>
  <c r="D199" i="17"/>
  <c r="B199" i="17"/>
  <c r="D198" i="17"/>
  <c r="B198" i="17"/>
  <c r="D197" i="17"/>
  <c r="B197" i="17"/>
  <c r="D196" i="17"/>
  <c r="B196" i="17"/>
  <c r="D195" i="17"/>
  <c r="B195" i="17"/>
  <c r="D194" i="17"/>
  <c r="B194" i="17"/>
  <c r="D193" i="17"/>
  <c r="B193" i="17"/>
  <c r="D192" i="17"/>
  <c r="B192" i="17"/>
  <c r="D191" i="17"/>
  <c r="B191" i="17"/>
  <c r="D190" i="17"/>
  <c r="B190" i="17"/>
  <c r="D189" i="17"/>
  <c r="B189" i="17"/>
  <c r="D188" i="17"/>
  <c r="B188" i="17"/>
  <c r="D187" i="17"/>
  <c r="B187" i="17"/>
  <c r="D186" i="17"/>
  <c r="B186" i="17"/>
  <c r="D185" i="17"/>
  <c r="B185" i="17"/>
  <c r="D184" i="17"/>
  <c r="B184" i="17"/>
  <c r="D183" i="17"/>
  <c r="B183" i="17"/>
  <c r="D182" i="17"/>
  <c r="B182" i="17"/>
  <c r="D181" i="17"/>
  <c r="B181" i="17"/>
  <c r="D180" i="17"/>
  <c r="B180" i="17"/>
  <c r="D179" i="17"/>
  <c r="B179" i="17"/>
  <c r="D178" i="17"/>
  <c r="B178" i="17"/>
  <c r="D177" i="17"/>
  <c r="B177" i="17"/>
  <c r="D176" i="17"/>
  <c r="B176" i="17"/>
  <c r="D175" i="17"/>
  <c r="B175" i="17"/>
  <c r="D174" i="17"/>
  <c r="B174" i="17"/>
  <c r="D173" i="17"/>
  <c r="B173" i="17"/>
  <c r="D172" i="17"/>
  <c r="B172" i="17"/>
  <c r="D171" i="17"/>
  <c r="B171" i="17"/>
  <c r="D170" i="17"/>
  <c r="B170" i="17"/>
  <c r="D169" i="17"/>
  <c r="B169" i="17"/>
  <c r="D168" i="17"/>
  <c r="B168" i="17"/>
  <c r="D167" i="17"/>
  <c r="B167" i="17"/>
  <c r="D166" i="17"/>
  <c r="B166" i="17"/>
  <c r="D165" i="17"/>
  <c r="B165" i="17"/>
  <c r="D164" i="17"/>
  <c r="B164" i="17"/>
  <c r="D163" i="17"/>
  <c r="B163" i="17"/>
  <c r="D162" i="17"/>
  <c r="B162" i="17"/>
  <c r="D161" i="17"/>
  <c r="B161" i="17"/>
  <c r="D160" i="17"/>
  <c r="B160" i="17"/>
  <c r="D159" i="17"/>
  <c r="B159" i="17"/>
  <c r="D158" i="17"/>
  <c r="B158" i="17"/>
  <c r="D157" i="17"/>
  <c r="B157" i="17"/>
  <c r="D156" i="17"/>
  <c r="B156" i="17"/>
  <c r="D155" i="17"/>
  <c r="B155" i="17"/>
  <c r="D154" i="17"/>
  <c r="B154" i="17"/>
  <c r="D153" i="17"/>
  <c r="B153" i="17"/>
  <c r="D152" i="17"/>
  <c r="B152" i="17"/>
  <c r="D151" i="17"/>
  <c r="B151" i="17"/>
  <c r="D150" i="17"/>
  <c r="B150" i="17"/>
  <c r="D149" i="17"/>
  <c r="B149" i="17"/>
  <c r="D148" i="17"/>
  <c r="B148" i="17"/>
  <c r="D147" i="17"/>
  <c r="B147" i="17"/>
  <c r="D146" i="17"/>
  <c r="B146" i="17"/>
  <c r="D145" i="17"/>
  <c r="B145" i="17"/>
  <c r="D144" i="17"/>
  <c r="B144" i="17"/>
  <c r="D143" i="17"/>
  <c r="B143" i="17"/>
  <c r="D142" i="17"/>
  <c r="B142" i="17"/>
  <c r="D141" i="17"/>
  <c r="B141" i="17"/>
  <c r="D140" i="17"/>
  <c r="B140" i="17"/>
  <c r="D139" i="17"/>
  <c r="B139" i="17"/>
  <c r="D138" i="17"/>
  <c r="B138" i="17"/>
  <c r="D137" i="17"/>
  <c r="B137" i="17"/>
  <c r="D136" i="17"/>
  <c r="B136" i="17"/>
  <c r="D135" i="17"/>
  <c r="B135" i="17"/>
  <c r="D134" i="17"/>
  <c r="B134" i="17"/>
  <c r="D133" i="17"/>
  <c r="B133" i="17"/>
  <c r="D132" i="17"/>
  <c r="B132" i="17"/>
  <c r="D131" i="17"/>
  <c r="B131" i="17"/>
  <c r="D130" i="17"/>
  <c r="B130" i="17"/>
  <c r="D129" i="17"/>
  <c r="B129" i="17"/>
  <c r="D128" i="17"/>
  <c r="B128" i="17"/>
  <c r="D127" i="17"/>
  <c r="B127" i="17"/>
  <c r="D126" i="17"/>
  <c r="B126" i="17"/>
  <c r="D125" i="17"/>
  <c r="B125" i="17"/>
  <c r="D124" i="17"/>
  <c r="B124" i="17"/>
  <c r="D123" i="17"/>
  <c r="B123" i="17"/>
  <c r="D122" i="17"/>
  <c r="B122" i="17"/>
  <c r="D121" i="17"/>
  <c r="B121" i="17"/>
  <c r="D120" i="17"/>
  <c r="B120" i="17"/>
  <c r="D119" i="17"/>
  <c r="B119" i="17"/>
  <c r="D118" i="17"/>
  <c r="B118" i="17"/>
  <c r="D117" i="17"/>
  <c r="B117" i="17"/>
  <c r="D116" i="17"/>
  <c r="B116" i="17"/>
  <c r="D115" i="17"/>
  <c r="B115" i="17"/>
  <c r="D114" i="17"/>
  <c r="B114" i="17"/>
  <c r="D113" i="17"/>
  <c r="B113" i="17"/>
  <c r="D112" i="17"/>
  <c r="B112" i="17"/>
  <c r="D111" i="17"/>
  <c r="B111" i="17"/>
  <c r="D110" i="17"/>
  <c r="B110" i="17"/>
  <c r="D109" i="17"/>
  <c r="B109" i="17"/>
  <c r="D108" i="17"/>
  <c r="B108" i="17"/>
  <c r="D107" i="17"/>
  <c r="B107" i="17"/>
  <c r="D106" i="17"/>
  <c r="B106" i="17"/>
  <c r="D105" i="17"/>
  <c r="B105" i="17"/>
  <c r="D104" i="17"/>
  <c r="B104" i="17"/>
  <c r="D103" i="17"/>
  <c r="B103" i="17"/>
  <c r="D102" i="17"/>
  <c r="B102" i="17"/>
  <c r="D101" i="17"/>
  <c r="B101" i="17"/>
  <c r="D100" i="17"/>
  <c r="B100" i="17"/>
  <c r="D99" i="17"/>
  <c r="B99" i="17"/>
  <c r="D98" i="17"/>
  <c r="B98" i="17"/>
  <c r="D97" i="17"/>
  <c r="B97" i="17"/>
  <c r="D96" i="17"/>
  <c r="B96" i="17"/>
  <c r="D95" i="17"/>
  <c r="B95" i="17"/>
  <c r="D94" i="17"/>
  <c r="B94" i="17"/>
  <c r="D93" i="17"/>
  <c r="B93" i="17"/>
  <c r="D92" i="17"/>
  <c r="B92" i="17"/>
  <c r="D91" i="17"/>
  <c r="B91" i="17"/>
  <c r="D90" i="17"/>
  <c r="B90" i="17"/>
  <c r="D89" i="17"/>
  <c r="B89" i="17"/>
  <c r="D88" i="17"/>
  <c r="B88" i="17"/>
  <c r="D87" i="17"/>
  <c r="B87" i="17"/>
  <c r="D86" i="17"/>
  <c r="B86" i="17"/>
  <c r="D85" i="17"/>
  <c r="B85" i="17"/>
  <c r="D84" i="17"/>
  <c r="B84" i="17"/>
  <c r="D83" i="17"/>
  <c r="B83" i="17"/>
  <c r="D82" i="17"/>
  <c r="B82" i="17"/>
  <c r="D81" i="17"/>
  <c r="B81" i="17"/>
  <c r="D80" i="17"/>
  <c r="B80" i="17"/>
  <c r="D79" i="17"/>
  <c r="B79" i="17"/>
  <c r="D78" i="17"/>
  <c r="B78" i="17"/>
  <c r="D77" i="17"/>
  <c r="B77" i="17"/>
  <c r="D76" i="17"/>
  <c r="B76" i="17"/>
  <c r="D75" i="17"/>
  <c r="B75" i="17"/>
  <c r="D74" i="17"/>
  <c r="B74" i="17"/>
  <c r="D73" i="17"/>
  <c r="B73" i="17"/>
  <c r="D72" i="17"/>
  <c r="B72" i="17"/>
  <c r="D71" i="17"/>
  <c r="B71" i="17"/>
  <c r="D70" i="17"/>
  <c r="B70" i="17"/>
  <c r="D69" i="17"/>
  <c r="B69" i="17"/>
  <c r="D68" i="17"/>
  <c r="B68" i="17"/>
  <c r="D67" i="17"/>
  <c r="B67" i="17"/>
  <c r="D66" i="17"/>
  <c r="B66" i="17"/>
  <c r="D65" i="17"/>
  <c r="B65" i="17"/>
  <c r="D64" i="17"/>
  <c r="B64" i="17"/>
  <c r="D63" i="17"/>
  <c r="B63" i="17"/>
  <c r="D62" i="17"/>
  <c r="B62" i="17"/>
  <c r="D61" i="17"/>
  <c r="B61" i="17"/>
  <c r="D60" i="17"/>
  <c r="B60" i="17"/>
  <c r="D59" i="17"/>
  <c r="B59" i="17"/>
  <c r="D58" i="17"/>
  <c r="B58" i="17"/>
  <c r="D57" i="17"/>
  <c r="B57" i="17"/>
  <c r="D56" i="17"/>
  <c r="B56" i="17"/>
  <c r="D55" i="17"/>
  <c r="B55" i="17"/>
  <c r="D54" i="17"/>
  <c r="B54" i="17"/>
  <c r="D53" i="17"/>
  <c r="B53" i="17"/>
  <c r="D52" i="17"/>
  <c r="B52" i="17"/>
  <c r="D51" i="17"/>
  <c r="B51" i="17"/>
  <c r="D50" i="17"/>
  <c r="B50" i="17"/>
  <c r="D49" i="17"/>
  <c r="B49" i="17"/>
  <c r="D48" i="17"/>
  <c r="B48" i="17"/>
  <c r="D47" i="17"/>
  <c r="B47" i="17"/>
  <c r="D46" i="17"/>
  <c r="B46" i="17"/>
  <c r="D45" i="17"/>
  <c r="B45" i="17"/>
  <c r="D44" i="17"/>
  <c r="B44" i="17"/>
  <c r="D43" i="17"/>
  <c r="B43" i="17"/>
  <c r="D42" i="17"/>
  <c r="B42" i="17"/>
  <c r="D41" i="17"/>
  <c r="B41" i="17"/>
  <c r="D40" i="17"/>
  <c r="B40" i="17"/>
  <c r="D39" i="17"/>
  <c r="B39" i="17"/>
  <c r="D38" i="17"/>
  <c r="B38" i="17"/>
  <c r="D37" i="17"/>
  <c r="B37" i="17"/>
  <c r="D36" i="17"/>
  <c r="B36" i="17"/>
  <c r="D35" i="17"/>
  <c r="B35" i="17"/>
  <c r="D34" i="17"/>
  <c r="B34" i="17"/>
  <c r="D33" i="17"/>
  <c r="B33" i="17"/>
  <c r="D32" i="17"/>
  <c r="B32" i="17"/>
  <c r="D31" i="17"/>
  <c r="B31" i="17"/>
  <c r="D30" i="17"/>
  <c r="B30" i="17"/>
  <c r="D29" i="17"/>
  <c r="B29" i="17"/>
  <c r="D28" i="17"/>
  <c r="B28" i="17"/>
  <c r="D27" i="17"/>
  <c r="B27" i="17"/>
  <c r="D26" i="17"/>
  <c r="B26" i="17"/>
  <c r="D25" i="17"/>
  <c r="B25" i="17"/>
  <c r="D24" i="17"/>
  <c r="B24" i="17"/>
  <c r="D23" i="17"/>
  <c r="B23" i="17"/>
  <c r="D22" i="17"/>
  <c r="B22" i="17"/>
  <c r="D21" i="17"/>
  <c r="B21" i="17"/>
  <c r="D20" i="17"/>
  <c r="B20" i="17"/>
  <c r="D19" i="17"/>
  <c r="B19" i="17"/>
  <c r="D18" i="17"/>
  <c r="B18" i="17"/>
  <c r="D17" i="17"/>
  <c r="B17" i="17"/>
  <c r="D16" i="17"/>
  <c r="B16" i="17"/>
  <c r="D15" i="17"/>
  <c r="B15" i="17"/>
  <c r="D14" i="17"/>
  <c r="B14" i="17"/>
  <c r="D13" i="17"/>
  <c r="B13" i="17"/>
  <c r="D12" i="17"/>
  <c r="B12" i="17"/>
  <c r="D11" i="17"/>
  <c r="B11" i="17"/>
  <c r="D10" i="17"/>
  <c r="B10" i="17"/>
  <c r="D9" i="17"/>
  <c r="B9" i="17"/>
  <c r="D8" i="17"/>
  <c r="B8" i="17"/>
  <c r="D7" i="17"/>
  <c r="B7" i="17"/>
  <c r="D6" i="17"/>
  <c r="B6" i="17"/>
  <c r="D5" i="17"/>
  <c r="B5" i="17"/>
  <c r="X8" i="17" l="1"/>
  <c r="Y8" i="17" s="1"/>
  <c r="L8" i="17" s="1"/>
  <c r="N8" i="17" s="1"/>
  <c r="X10" i="17"/>
  <c r="Y10" i="17" s="1"/>
  <c r="L10" i="17" s="1"/>
  <c r="N10" i="17" s="1"/>
  <c r="X12" i="17"/>
  <c r="Y12" i="17" s="1"/>
  <c r="L12" i="17" s="1"/>
  <c r="N12" i="17" s="1"/>
  <c r="X14" i="17"/>
  <c r="Y14" i="17" s="1"/>
  <c r="L14" i="17" s="1"/>
  <c r="N14" i="17" s="1"/>
  <c r="X16" i="17"/>
  <c r="Y16" i="17" s="1"/>
  <c r="L16" i="17" s="1"/>
  <c r="N16" i="17" s="1"/>
  <c r="X18" i="17"/>
  <c r="Y18" i="17" s="1"/>
  <c r="L18" i="17" s="1"/>
  <c r="N18" i="17" s="1"/>
  <c r="X20" i="17"/>
  <c r="Y20" i="17" s="1"/>
  <c r="L20" i="17" s="1"/>
  <c r="N20" i="17" s="1"/>
  <c r="X22" i="17"/>
  <c r="Y22" i="17" s="1"/>
  <c r="L22" i="17" s="1"/>
  <c r="N22" i="17" s="1"/>
  <c r="X24" i="17"/>
  <c r="Y24" i="17" s="1"/>
  <c r="L24" i="17" s="1"/>
  <c r="N24" i="17" s="1"/>
  <c r="X26" i="17"/>
  <c r="Y26" i="17" s="1"/>
  <c r="L26" i="17" s="1"/>
  <c r="N26" i="17" s="1"/>
  <c r="X28" i="17"/>
  <c r="Y28" i="17" s="1"/>
  <c r="L28" i="17" s="1"/>
  <c r="N28" i="17" s="1"/>
  <c r="X30" i="17"/>
  <c r="Y30" i="17" s="1"/>
  <c r="L30" i="17" s="1"/>
  <c r="N30" i="17" s="1"/>
  <c r="X32" i="17"/>
  <c r="Y32" i="17" s="1"/>
  <c r="L32" i="17" s="1"/>
  <c r="N32" i="17" s="1"/>
  <c r="X34" i="17"/>
  <c r="Y34" i="17" s="1"/>
  <c r="L34" i="17" s="1"/>
  <c r="N34" i="17" s="1"/>
  <c r="X36" i="17"/>
  <c r="Y36" i="17" s="1"/>
  <c r="L36" i="17" s="1"/>
  <c r="N36" i="17" s="1"/>
  <c r="X38" i="17"/>
  <c r="Y38" i="17" s="1"/>
  <c r="L38" i="17" s="1"/>
  <c r="N38" i="17" s="1"/>
  <c r="X40" i="17"/>
  <c r="Y40" i="17" s="1"/>
  <c r="L40" i="17" s="1"/>
  <c r="N40" i="17" s="1"/>
  <c r="X42" i="17"/>
  <c r="Y42" i="17" s="1"/>
  <c r="L42" i="17" s="1"/>
  <c r="N42" i="17" s="1"/>
  <c r="X44" i="17"/>
  <c r="Y44" i="17" s="1"/>
  <c r="L44" i="17" s="1"/>
  <c r="N44" i="17" s="1"/>
  <c r="X46" i="17"/>
  <c r="Y46" i="17" s="1"/>
  <c r="L46" i="17" s="1"/>
  <c r="N46" i="17" s="1"/>
  <c r="X48" i="17"/>
  <c r="Y48" i="17" s="1"/>
  <c r="L48" i="17" s="1"/>
  <c r="X50" i="17"/>
  <c r="Y50" i="17" s="1"/>
  <c r="L50" i="17" s="1"/>
  <c r="X52" i="17"/>
  <c r="Y52" i="17" s="1"/>
  <c r="L52" i="17" s="1"/>
  <c r="X54" i="17"/>
  <c r="Y54" i="17" s="1"/>
  <c r="L54" i="17" s="1"/>
  <c r="X58" i="17"/>
  <c r="Y58" i="17" s="1"/>
  <c r="L58" i="17" s="1"/>
  <c r="X62" i="17"/>
  <c r="Y62" i="17" s="1"/>
  <c r="L62" i="17" s="1"/>
  <c r="X64" i="17"/>
  <c r="Y64" i="17" s="1"/>
  <c r="L64" i="17" s="1"/>
  <c r="X66" i="17"/>
  <c r="Y66" i="17" s="1"/>
  <c r="L66" i="17" s="1"/>
  <c r="X68" i="17"/>
  <c r="Y68" i="17" s="1"/>
  <c r="L68" i="17" s="1"/>
  <c r="X70" i="17"/>
  <c r="Y70" i="17" s="1"/>
  <c r="L70" i="17" s="1"/>
  <c r="X72" i="17"/>
  <c r="Y72" i="17" s="1"/>
  <c r="L72" i="17" s="1"/>
  <c r="X74" i="17"/>
  <c r="Y74" i="17" s="1"/>
  <c r="L74" i="17" s="1"/>
  <c r="X76" i="17"/>
  <c r="Y76" i="17" s="1"/>
  <c r="L76" i="17" s="1"/>
  <c r="X78" i="17"/>
  <c r="Y78" i="17" s="1"/>
  <c r="L78" i="17" s="1"/>
  <c r="X80" i="17"/>
  <c r="Y80" i="17" s="1"/>
  <c r="L80" i="17" s="1"/>
  <c r="X82" i="17"/>
  <c r="Y82" i="17" s="1"/>
  <c r="L82" i="17" s="1"/>
  <c r="X84" i="17"/>
  <c r="Y84" i="17" s="1"/>
  <c r="L84" i="17" s="1"/>
  <c r="X88" i="17"/>
  <c r="Y88" i="17" s="1"/>
  <c r="L88" i="17" s="1"/>
  <c r="X92" i="17"/>
  <c r="Y92" i="17" s="1"/>
  <c r="L92" i="17" s="1"/>
  <c r="X96" i="17"/>
  <c r="Y96" i="17" s="1"/>
  <c r="L96" i="17" s="1"/>
  <c r="X100" i="17"/>
  <c r="Y100" i="17" s="1"/>
  <c r="L100" i="17" s="1"/>
  <c r="X104" i="17"/>
  <c r="Y104" i="17" s="1"/>
  <c r="L104" i="17" s="1"/>
  <c r="X108" i="17"/>
  <c r="Y108" i="17" s="1"/>
  <c r="L108" i="17" s="1"/>
  <c r="X110" i="17"/>
  <c r="Y110" i="17" s="1"/>
  <c r="L110" i="17" s="1"/>
  <c r="X118" i="17"/>
  <c r="Y118" i="17" s="1"/>
  <c r="L118" i="17" s="1"/>
  <c r="X126" i="17"/>
  <c r="Y126" i="17" s="1"/>
  <c r="L126" i="17" s="1"/>
  <c r="X134" i="17"/>
  <c r="Y134" i="17" s="1"/>
  <c r="L134" i="17" s="1"/>
  <c r="X142" i="17"/>
  <c r="Y142" i="17" s="1"/>
  <c r="L142" i="17" s="1"/>
  <c r="X144" i="17"/>
  <c r="Y144" i="17" s="1"/>
  <c r="L144" i="17" s="1"/>
  <c r="X146" i="17"/>
  <c r="Y146" i="17" s="1"/>
  <c r="L146" i="17" s="1"/>
  <c r="X148" i="17"/>
  <c r="Y148" i="17" s="1"/>
  <c r="L148" i="17" s="1"/>
  <c r="X150" i="17"/>
  <c r="Y150" i="17" s="1"/>
  <c r="L150" i="17" s="1"/>
  <c r="X154" i="17"/>
  <c r="Y154" i="17" s="1"/>
  <c r="L154" i="17" s="1"/>
  <c r="X156" i="17"/>
  <c r="Y156" i="17" s="1"/>
  <c r="L156" i="17" s="1"/>
  <c r="X158" i="17"/>
  <c r="Y158" i="17" s="1"/>
  <c r="L158" i="17" s="1"/>
  <c r="X164" i="17"/>
  <c r="Y164" i="17" s="1"/>
  <c r="L164" i="17" s="1"/>
  <c r="X166" i="17"/>
  <c r="Y166" i="17" s="1"/>
  <c r="L166" i="17" s="1"/>
  <c r="X172" i="17"/>
  <c r="Y172" i="17" s="1"/>
  <c r="L172" i="17" s="1"/>
  <c r="X174" i="17"/>
  <c r="Y174" i="17" s="1"/>
  <c r="L174" i="17" s="1"/>
  <c r="X180" i="17"/>
  <c r="Y180" i="17" s="1"/>
  <c r="L180" i="17" s="1"/>
  <c r="X182" i="17"/>
  <c r="Y182" i="17" s="1"/>
  <c r="L182" i="17" s="1"/>
  <c r="X188" i="17"/>
  <c r="Y188" i="17" s="1"/>
  <c r="L188" i="17" s="1"/>
  <c r="X190" i="17"/>
  <c r="Y190" i="17" s="1"/>
  <c r="L190" i="17" s="1"/>
  <c r="X196" i="17"/>
  <c r="Y196" i="17" s="1"/>
  <c r="L196" i="17" s="1"/>
  <c r="X198" i="17"/>
  <c r="Y198" i="17" s="1"/>
  <c r="L198" i="17" s="1"/>
  <c r="X204" i="17"/>
  <c r="Y204" i="17" s="1"/>
  <c r="L204" i="17" s="1"/>
  <c r="X206" i="17"/>
  <c r="Y206" i="17" s="1"/>
  <c r="L206" i="17" s="1"/>
  <c r="X212" i="17"/>
  <c r="Y212" i="17" s="1"/>
  <c r="L212" i="17" s="1"/>
  <c r="X214" i="17"/>
  <c r="Y214" i="17" s="1"/>
  <c r="L214" i="17" s="1"/>
  <c r="X216" i="17"/>
  <c r="Y216" i="17" s="1"/>
  <c r="L216" i="17" s="1"/>
  <c r="X220" i="17"/>
  <c r="Y220" i="17" s="1"/>
  <c r="L220" i="17" s="1"/>
  <c r="X222" i="17"/>
  <c r="Y222" i="17" s="1"/>
  <c r="L222" i="17" s="1"/>
  <c r="X224" i="17"/>
  <c r="Y224" i="17" s="1"/>
  <c r="L224" i="17" s="1"/>
  <c r="X228" i="17"/>
  <c r="Y228" i="17" s="1"/>
  <c r="L228" i="17" s="1"/>
  <c r="X230" i="17"/>
  <c r="Y230" i="17" s="1"/>
  <c r="L230" i="17" s="1"/>
  <c r="X270" i="17"/>
  <c r="Y270" i="17" s="1"/>
  <c r="L270" i="17" s="1"/>
  <c r="X272" i="17"/>
  <c r="Y272" i="17" s="1"/>
  <c r="L272" i="17" s="1"/>
  <c r="X286" i="17"/>
  <c r="Y286" i="17" s="1"/>
  <c r="L286" i="17" s="1"/>
  <c r="X288" i="17"/>
  <c r="Y288" i="17" s="1"/>
  <c r="L288" i="17" s="1"/>
  <c r="X306" i="17"/>
  <c r="Y306" i="17" s="1"/>
  <c r="L306" i="17" s="1"/>
  <c r="X308" i="17"/>
  <c r="Y308" i="17" s="1"/>
  <c r="L308" i="17" s="1"/>
  <c r="X310" i="17"/>
  <c r="Y310" i="17" s="1"/>
  <c r="L310" i="17" s="1"/>
  <c r="X312" i="17"/>
  <c r="Y312" i="17" s="1"/>
  <c r="L312" i="17" s="1"/>
  <c r="X314" i="17"/>
  <c r="Y314" i="17" s="1"/>
  <c r="L314" i="17" s="1"/>
  <c r="X316" i="17"/>
  <c r="Y316" i="17" s="1"/>
  <c r="L316" i="17" s="1"/>
  <c r="X318" i="17"/>
  <c r="Y318" i="17" s="1"/>
  <c r="L318" i="17" s="1"/>
  <c r="X320" i="17"/>
  <c r="Y320" i="17" s="1"/>
  <c r="L320" i="17" s="1"/>
  <c r="X322" i="17"/>
  <c r="Y322" i="17" s="1"/>
  <c r="L322" i="17" s="1"/>
  <c r="X324" i="17"/>
  <c r="Y324" i="17" s="1"/>
  <c r="L324" i="17" s="1"/>
  <c r="X326" i="17"/>
  <c r="Y326" i="17" s="1"/>
  <c r="L326" i="17" s="1"/>
  <c r="X328" i="17"/>
  <c r="Y328" i="17" s="1"/>
  <c r="L328" i="17" s="1"/>
  <c r="X330" i="17"/>
  <c r="Y330" i="17" s="1"/>
  <c r="L330" i="17" s="1"/>
  <c r="X332" i="17"/>
  <c r="Y332" i="17" s="1"/>
  <c r="L332" i="17" s="1"/>
  <c r="X334" i="17"/>
  <c r="Y334" i="17" s="1"/>
  <c r="L334" i="17" s="1"/>
  <c r="X336" i="17"/>
  <c r="Y336" i="17" s="1"/>
  <c r="L336" i="17" s="1"/>
  <c r="X338" i="17"/>
  <c r="Y338" i="17" s="1"/>
  <c r="L338" i="17" s="1"/>
  <c r="X340" i="17"/>
  <c r="Y340" i="17" s="1"/>
  <c r="L340" i="17" s="1"/>
  <c r="X342" i="17"/>
  <c r="Y342" i="17" s="1"/>
  <c r="L342" i="17" s="1"/>
  <c r="X344" i="17"/>
  <c r="Y344" i="17" s="1"/>
  <c r="L344" i="17" s="1"/>
  <c r="X346" i="17"/>
  <c r="Y346" i="17" s="1"/>
  <c r="L346" i="17" s="1"/>
  <c r="X348" i="17"/>
  <c r="Y348" i="17" s="1"/>
  <c r="L348" i="17" s="1"/>
  <c r="X350" i="17"/>
  <c r="Y350" i="17" s="1"/>
  <c r="L350" i="17" s="1"/>
  <c r="X352" i="17"/>
  <c r="Y352" i="17" s="1"/>
  <c r="L352" i="17" s="1"/>
  <c r="X354" i="17"/>
  <c r="Y354" i="17" s="1"/>
  <c r="L354" i="17" s="1"/>
  <c r="X356" i="17"/>
  <c r="Y356" i="17" s="1"/>
  <c r="L356" i="17" s="1"/>
  <c r="X358" i="17"/>
  <c r="Y358" i="17" s="1"/>
  <c r="L358" i="17" s="1"/>
  <c r="X360" i="17"/>
  <c r="Y360" i="17" s="1"/>
  <c r="L360" i="17" s="1"/>
  <c r="X362" i="17"/>
  <c r="Y362" i="17" s="1"/>
  <c r="L362" i="17" s="1"/>
  <c r="X364" i="17"/>
  <c r="Y364" i="17" s="1"/>
  <c r="L364" i="17" s="1"/>
  <c r="X368" i="17"/>
  <c r="Y368" i="17" s="1"/>
  <c r="L368" i="17" s="1"/>
  <c r="X372" i="17"/>
  <c r="Y372" i="17" s="1"/>
  <c r="L372" i="17" s="1"/>
  <c r="X376" i="17"/>
  <c r="Y376" i="17" s="1"/>
  <c r="L376" i="17" s="1"/>
  <c r="X380" i="17"/>
  <c r="Y380" i="17" s="1"/>
  <c r="L380" i="17" s="1"/>
  <c r="X384" i="17"/>
  <c r="Y384" i="17" s="1"/>
  <c r="L384" i="17" s="1"/>
  <c r="X388" i="17"/>
  <c r="Y388" i="17" s="1"/>
  <c r="L388" i="17" s="1"/>
  <c r="X390" i="17"/>
  <c r="Y390" i="17" s="1"/>
  <c r="L390" i="17" s="1"/>
  <c r="X392" i="17"/>
  <c r="Y392" i="17" s="1"/>
  <c r="L392" i="17" s="1"/>
  <c r="X394" i="17"/>
  <c r="Y394" i="17" s="1"/>
  <c r="L394" i="17" s="1"/>
  <c r="X398" i="17"/>
  <c r="Y398" i="17" s="1"/>
  <c r="L398" i="17" s="1"/>
  <c r="X400" i="17"/>
  <c r="Y400" i="17" s="1"/>
  <c r="L400" i="17" s="1"/>
  <c r="X402" i="17"/>
  <c r="Y402" i="17" s="1"/>
  <c r="L402" i="17" s="1"/>
  <c r="X406" i="17"/>
  <c r="Y406" i="17" s="1"/>
  <c r="L406" i="17" s="1"/>
  <c r="X408" i="17"/>
  <c r="Y408" i="17" s="1"/>
  <c r="L408" i="17" s="1"/>
  <c r="X412" i="17"/>
  <c r="Y412" i="17" s="1"/>
  <c r="L412" i="17" s="1"/>
  <c r="X414" i="17"/>
  <c r="Y414" i="17" s="1"/>
  <c r="L414" i="17" s="1"/>
  <c r="X416" i="17"/>
  <c r="Y416" i="17" s="1"/>
  <c r="L416" i="17" s="1"/>
  <c r="X420" i="17"/>
  <c r="Y420" i="17" s="1"/>
  <c r="L420" i="17" s="1"/>
  <c r="X424" i="17"/>
  <c r="Y424" i="17" s="1"/>
  <c r="L424" i="17" s="1"/>
  <c r="X428" i="17"/>
  <c r="Y428" i="17" s="1"/>
  <c r="L428" i="17" s="1"/>
  <c r="X432" i="17"/>
  <c r="Y432" i="17" s="1"/>
  <c r="L432" i="17" s="1"/>
  <c r="X13" i="17"/>
  <c r="Y13" i="17" s="1"/>
  <c r="L13" i="17" s="1"/>
  <c r="N13" i="17" s="1"/>
  <c r="X15" i="17"/>
  <c r="Y15" i="17" s="1"/>
  <c r="L15" i="17" s="1"/>
  <c r="N15" i="17" s="1"/>
  <c r="X17" i="17"/>
  <c r="Y17" i="17" s="1"/>
  <c r="L17" i="17" s="1"/>
  <c r="N17" i="17" s="1"/>
  <c r="X19" i="17"/>
  <c r="Y19" i="17" s="1"/>
  <c r="L19" i="17" s="1"/>
  <c r="N19" i="17" s="1"/>
  <c r="X21" i="17"/>
  <c r="Y21" i="17" s="1"/>
  <c r="L21" i="17" s="1"/>
  <c r="N21" i="17" s="1"/>
  <c r="X23" i="17"/>
  <c r="Y23" i="17" s="1"/>
  <c r="L23" i="17" s="1"/>
  <c r="N23" i="17" s="1"/>
  <c r="X25" i="17"/>
  <c r="Y25" i="17" s="1"/>
  <c r="L25" i="17" s="1"/>
  <c r="N25" i="17" s="1"/>
  <c r="X27" i="17"/>
  <c r="Y27" i="17" s="1"/>
  <c r="L27" i="17" s="1"/>
  <c r="N27" i="17" s="1"/>
  <c r="X29" i="17"/>
  <c r="Y29" i="17" s="1"/>
  <c r="L29" i="17" s="1"/>
  <c r="N29" i="17" s="1"/>
  <c r="X31" i="17"/>
  <c r="Y31" i="17" s="1"/>
  <c r="L31" i="17" s="1"/>
  <c r="N31" i="17" s="1"/>
  <c r="X33" i="17"/>
  <c r="Y33" i="17" s="1"/>
  <c r="L33" i="17" s="1"/>
  <c r="N33" i="17" s="1"/>
  <c r="X35" i="17"/>
  <c r="Y35" i="17" s="1"/>
  <c r="L35" i="17" s="1"/>
  <c r="N35" i="17" s="1"/>
  <c r="X45" i="17"/>
  <c r="Y45" i="17" s="1"/>
  <c r="L45" i="17" s="1"/>
  <c r="N45" i="17" s="1"/>
  <c r="X47" i="17"/>
  <c r="Y47" i="17" s="1"/>
  <c r="L47" i="17" s="1"/>
  <c r="X49" i="17"/>
  <c r="Y49" i="17" s="1"/>
  <c r="L49" i="17" s="1"/>
  <c r="X51" i="17"/>
  <c r="Y51" i="17" s="1"/>
  <c r="L51" i="17" s="1"/>
  <c r="X53" i="17"/>
  <c r="Y53" i="17" s="1"/>
  <c r="L53" i="17" s="1"/>
  <c r="X55" i="17"/>
  <c r="Y55" i="17" s="1"/>
  <c r="L55" i="17" s="1"/>
  <c r="X61" i="17"/>
  <c r="Y61" i="17" s="1"/>
  <c r="L61" i="17" s="1"/>
  <c r="X69" i="17"/>
  <c r="Y69" i="17" s="1"/>
  <c r="L69" i="17" s="1"/>
  <c r="X73" i="17"/>
  <c r="Y73" i="17" s="1"/>
  <c r="L73" i="17" s="1"/>
  <c r="X75" i="17"/>
  <c r="Y75" i="17" s="1"/>
  <c r="L75" i="17" s="1"/>
  <c r="X79" i="17"/>
  <c r="Y79" i="17" s="1"/>
  <c r="L79" i="17" s="1"/>
  <c r="X81" i="17"/>
  <c r="Y81" i="17" s="1"/>
  <c r="L81" i="17" s="1"/>
  <c r="X85" i="17"/>
  <c r="Y85" i="17" s="1"/>
  <c r="L85" i="17" s="1"/>
  <c r="X89" i="17"/>
  <c r="Y89" i="17" s="1"/>
  <c r="L89" i="17" s="1"/>
  <c r="X93" i="17"/>
  <c r="Y93" i="17" s="1"/>
  <c r="L93" i="17" s="1"/>
  <c r="X113" i="17"/>
  <c r="Y113" i="17" s="1"/>
  <c r="L113" i="17" s="1"/>
  <c r="X115" i="17"/>
  <c r="Y115" i="17" s="1"/>
  <c r="L115" i="17" s="1"/>
  <c r="X119" i="17"/>
  <c r="Y119" i="17" s="1"/>
  <c r="L119" i="17" s="1"/>
  <c r="X121" i="17"/>
  <c r="Y121" i="17" s="1"/>
  <c r="L121" i="17" s="1"/>
  <c r="X123" i="17"/>
  <c r="Y123" i="17" s="1"/>
  <c r="L123" i="17" s="1"/>
  <c r="X127" i="17"/>
  <c r="Y127" i="17" s="1"/>
  <c r="L127" i="17" s="1"/>
  <c r="X129" i="17"/>
  <c r="Y129" i="17" s="1"/>
  <c r="L129" i="17" s="1"/>
  <c r="X135" i="17"/>
  <c r="Y135" i="17" s="1"/>
  <c r="L135" i="17" s="1"/>
  <c r="X137" i="17"/>
  <c r="Y137" i="17" s="1"/>
  <c r="L137" i="17" s="1"/>
  <c r="X143" i="17"/>
  <c r="Y143" i="17" s="1"/>
  <c r="L143" i="17" s="1"/>
  <c r="X147" i="17"/>
  <c r="Y147" i="17" s="1"/>
  <c r="L147" i="17" s="1"/>
  <c r="X151" i="17"/>
  <c r="Y151" i="17" s="1"/>
  <c r="L151" i="17" s="1"/>
  <c r="X157" i="17"/>
  <c r="Y157" i="17" s="1"/>
  <c r="L157" i="17" s="1"/>
  <c r="X159" i="17"/>
  <c r="Y159" i="17" s="1"/>
  <c r="L159" i="17" s="1"/>
  <c r="X161" i="17"/>
  <c r="Y161" i="17" s="1"/>
  <c r="L161" i="17" s="1"/>
  <c r="X165" i="17"/>
  <c r="Y165" i="17" s="1"/>
  <c r="L165" i="17" s="1"/>
  <c r="X173" i="17"/>
  <c r="Y173" i="17" s="1"/>
  <c r="L173" i="17" s="1"/>
  <c r="X181" i="17"/>
  <c r="Y181" i="17" s="1"/>
  <c r="L181" i="17" s="1"/>
  <c r="X189" i="17"/>
  <c r="Y189" i="17" s="1"/>
  <c r="L189" i="17" s="1"/>
  <c r="X197" i="17"/>
  <c r="Y197" i="17" s="1"/>
  <c r="L197" i="17" s="1"/>
  <c r="X205" i="17"/>
  <c r="Y205" i="17" s="1"/>
  <c r="L205" i="17" s="1"/>
  <c r="X213" i="17"/>
  <c r="Y213" i="17" s="1"/>
  <c r="L213" i="17" s="1"/>
  <c r="X223" i="17"/>
  <c r="Y223" i="17" s="1"/>
  <c r="L223" i="17" s="1"/>
  <c r="X229" i="17"/>
  <c r="Y229" i="17" s="1"/>
  <c r="L229" i="17" s="1"/>
  <c r="X231" i="17"/>
  <c r="Y231" i="17" s="1"/>
  <c r="L231" i="17" s="1"/>
  <c r="X233" i="17"/>
  <c r="Y233" i="17" s="1"/>
  <c r="L233" i="17" s="1"/>
  <c r="X235" i="17"/>
  <c r="Y235" i="17" s="1"/>
  <c r="L235" i="17" s="1"/>
  <c r="X237" i="17"/>
  <c r="Y237" i="17" s="1"/>
  <c r="L237" i="17" s="1"/>
  <c r="X239" i="17"/>
  <c r="Y239" i="17" s="1"/>
  <c r="L239" i="17" s="1"/>
  <c r="X241" i="17"/>
  <c r="Y241" i="17" s="1"/>
  <c r="L241" i="17" s="1"/>
  <c r="X243" i="17"/>
  <c r="Y243" i="17" s="1"/>
  <c r="L243" i="17" s="1"/>
  <c r="X245" i="17"/>
  <c r="Y245" i="17" s="1"/>
  <c r="L245" i="17" s="1"/>
  <c r="X247" i="17"/>
  <c r="Y247" i="17" s="1"/>
  <c r="L247" i="17" s="1"/>
  <c r="X249" i="17"/>
  <c r="Y249" i="17" s="1"/>
  <c r="L249" i="17" s="1"/>
  <c r="X251" i="17"/>
  <c r="Y251" i="17" s="1"/>
  <c r="L251" i="17" s="1"/>
  <c r="X253" i="17"/>
  <c r="Y253" i="17" s="1"/>
  <c r="L253" i="17" s="1"/>
  <c r="X255" i="17"/>
  <c r="Y255" i="17" s="1"/>
  <c r="L255" i="17" s="1"/>
  <c r="X257" i="17"/>
  <c r="Y257" i="17" s="1"/>
  <c r="L257" i="17" s="1"/>
  <c r="X259" i="17"/>
  <c r="Y259" i="17" s="1"/>
  <c r="L259" i="17" s="1"/>
  <c r="X261" i="17"/>
  <c r="Y261" i="17" s="1"/>
  <c r="L261" i="17" s="1"/>
  <c r="X263" i="17"/>
  <c r="Y263" i="17" s="1"/>
  <c r="L263" i="17" s="1"/>
  <c r="X265" i="17"/>
  <c r="Y265" i="17" s="1"/>
  <c r="L265" i="17" s="1"/>
  <c r="X267" i="17"/>
  <c r="Y267" i="17" s="1"/>
  <c r="L267" i="17" s="1"/>
  <c r="X269" i="17"/>
  <c r="Y269" i="17" s="1"/>
  <c r="L269" i="17" s="1"/>
  <c r="X271" i="17"/>
  <c r="Y271" i="17" s="1"/>
  <c r="L271" i="17" s="1"/>
  <c r="X273" i="17"/>
  <c r="Y273" i="17" s="1"/>
  <c r="L273" i="17" s="1"/>
  <c r="X275" i="17"/>
  <c r="Y275" i="17" s="1"/>
  <c r="L275" i="17" s="1"/>
  <c r="X277" i="17"/>
  <c r="Y277" i="17" s="1"/>
  <c r="L277" i="17" s="1"/>
  <c r="X279" i="17"/>
  <c r="Y279" i="17" s="1"/>
  <c r="L279" i="17" s="1"/>
  <c r="X281" i="17"/>
  <c r="Y281" i="17" s="1"/>
  <c r="L281" i="17" s="1"/>
  <c r="X283" i="17"/>
  <c r="Y283" i="17" s="1"/>
  <c r="L283" i="17" s="1"/>
  <c r="X285" i="17"/>
  <c r="Y285" i="17" s="1"/>
  <c r="L285" i="17" s="1"/>
  <c r="X287" i="17"/>
  <c r="Y287" i="17" s="1"/>
  <c r="L287" i="17" s="1"/>
  <c r="X289" i="17"/>
  <c r="Y289" i="17" s="1"/>
  <c r="L289" i="17" s="1"/>
  <c r="X291" i="17"/>
  <c r="Y291" i="17" s="1"/>
  <c r="L291" i="17" s="1"/>
  <c r="X293" i="17"/>
  <c r="Y293" i="17" s="1"/>
  <c r="L293" i="17" s="1"/>
  <c r="X295" i="17"/>
  <c r="Y295" i="17" s="1"/>
  <c r="L295" i="17" s="1"/>
  <c r="X297" i="17"/>
  <c r="Y297" i="17" s="1"/>
  <c r="L297" i="17" s="1"/>
  <c r="X299" i="17"/>
  <c r="Y299" i="17" s="1"/>
  <c r="L299" i="17" s="1"/>
  <c r="X303" i="17"/>
  <c r="Y303" i="17" s="1"/>
  <c r="L303" i="17" s="1"/>
  <c r="X305" i="17"/>
  <c r="Y305" i="17" s="1"/>
  <c r="L305" i="17" s="1"/>
  <c r="X307" i="17"/>
  <c r="Y307" i="17" s="1"/>
  <c r="L307" i="17" s="1"/>
  <c r="X315" i="17"/>
  <c r="Y315" i="17" s="1"/>
  <c r="L315" i="17" s="1"/>
  <c r="X323" i="17"/>
  <c r="Y323" i="17" s="1"/>
  <c r="L323" i="17" s="1"/>
  <c r="X331" i="17"/>
  <c r="Y331" i="17" s="1"/>
  <c r="L331" i="17" s="1"/>
  <c r="X339" i="17"/>
  <c r="Y339" i="17" s="1"/>
  <c r="L339" i="17" s="1"/>
  <c r="X347" i="17"/>
  <c r="Y347" i="17" s="1"/>
  <c r="L347" i="17" s="1"/>
  <c r="X355" i="17"/>
  <c r="Y355" i="17" s="1"/>
  <c r="L355" i="17" s="1"/>
  <c r="X363" i="17"/>
  <c r="Y363" i="17" s="1"/>
  <c r="L363" i="17" s="1"/>
  <c r="X371" i="17"/>
  <c r="Y371" i="17" s="1"/>
  <c r="L371" i="17" s="1"/>
  <c r="X379" i="17"/>
  <c r="Y379" i="17" s="1"/>
  <c r="L379" i="17" s="1"/>
  <c r="X383" i="17"/>
  <c r="Y383" i="17" s="1"/>
  <c r="L383" i="17" s="1"/>
  <c r="X389" i="17"/>
  <c r="Y389" i="17" s="1"/>
  <c r="L389" i="17" s="1"/>
  <c r="X391" i="17"/>
  <c r="Y391" i="17" s="1"/>
  <c r="L391" i="17" s="1"/>
  <c r="X395" i="17"/>
  <c r="Y395" i="17" s="1"/>
  <c r="L395" i="17" s="1"/>
  <c r="X397" i="17"/>
  <c r="Y397" i="17" s="1"/>
  <c r="L397" i="17" s="1"/>
  <c r="X403" i="17"/>
  <c r="Y403" i="17" s="1"/>
  <c r="L403" i="17" s="1"/>
  <c r="X405" i="17"/>
  <c r="Y405" i="17" s="1"/>
  <c r="L405" i="17" s="1"/>
  <c r="X413" i="17"/>
  <c r="Y413" i="17" s="1"/>
  <c r="L413" i="17" s="1"/>
  <c r="X415" i="17"/>
  <c r="Y415" i="17" s="1"/>
  <c r="L415" i="17" s="1"/>
  <c r="X419" i="17"/>
  <c r="Y419" i="17" s="1"/>
  <c r="L419" i="17" s="1"/>
  <c r="X421" i="17"/>
  <c r="Y421" i="17" s="1"/>
  <c r="L421" i="17" s="1"/>
  <c r="X423" i="17"/>
  <c r="Y423" i="17" s="1"/>
  <c r="L423" i="17" s="1"/>
  <c r="X425" i="17"/>
  <c r="Y425" i="17" s="1"/>
  <c r="L425" i="17" s="1"/>
  <c r="X427" i="17"/>
  <c r="Y427" i="17" s="1"/>
  <c r="L427" i="17" s="1"/>
  <c r="X429" i="17"/>
  <c r="Y429" i="17" s="1"/>
  <c r="L429" i="17" s="1"/>
  <c r="X431" i="17"/>
  <c r="Y431" i="17" s="1"/>
  <c r="L431" i="17" s="1"/>
  <c r="X433" i="17"/>
  <c r="Y433" i="17" s="1"/>
  <c r="L433" i="17" s="1"/>
  <c r="X435" i="17"/>
  <c r="Y435" i="17" s="1"/>
  <c r="L435" i="17" s="1"/>
  <c r="X437" i="17"/>
  <c r="Y437" i="17" s="1"/>
  <c r="L437" i="17" s="1"/>
  <c r="X439" i="17"/>
  <c r="Y439" i="17" s="1"/>
  <c r="L439" i="17" s="1"/>
  <c r="X441" i="17"/>
  <c r="Y441" i="17" s="1"/>
  <c r="L441" i="17" s="1"/>
  <c r="X443" i="17"/>
  <c r="Y443" i="17" s="1"/>
  <c r="L443" i="17" s="1"/>
  <c r="X445" i="17"/>
  <c r="Y445" i="17" s="1"/>
  <c r="L445" i="17" s="1"/>
  <c r="X447" i="17"/>
  <c r="Y447" i="17" s="1"/>
  <c r="L447" i="17" s="1"/>
  <c r="X449" i="17"/>
  <c r="Y449" i="17" s="1"/>
  <c r="L449" i="17" s="1"/>
  <c r="X451" i="17"/>
  <c r="Y451" i="17" s="1"/>
  <c r="L451" i="17" s="1"/>
  <c r="X453" i="17"/>
  <c r="Y453" i="17" s="1"/>
  <c r="L453" i="17" s="1"/>
  <c r="X455" i="17"/>
  <c r="Y455" i="17" s="1"/>
  <c r="L455" i="17" s="1"/>
  <c r="X457" i="17"/>
  <c r="Y457" i="17" s="1"/>
  <c r="L457" i="17" s="1"/>
  <c r="X459" i="17"/>
  <c r="Y459" i="17" s="1"/>
  <c r="L459" i="17" s="1"/>
  <c r="X461" i="17"/>
  <c r="Y461" i="17" s="1"/>
  <c r="L461" i="17" s="1"/>
  <c r="X463" i="17"/>
  <c r="Y463" i="17" s="1"/>
  <c r="L463" i="17" s="1"/>
  <c r="X465" i="17"/>
  <c r="Y465" i="17" s="1"/>
  <c r="L465" i="17" s="1"/>
  <c r="X467" i="17"/>
  <c r="Y467" i="17" s="1"/>
  <c r="L467" i="17" s="1"/>
  <c r="X469" i="17"/>
  <c r="Y469" i="17" s="1"/>
  <c r="L469" i="17" s="1"/>
  <c r="X471" i="17"/>
  <c r="Y471" i="17" s="1"/>
  <c r="L471" i="17" s="1"/>
  <c r="X473" i="17"/>
  <c r="Y473" i="17" s="1"/>
  <c r="L473" i="17" s="1"/>
  <c r="X475" i="17"/>
  <c r="Y475" i="17" s="1"/>
  <c r="L475" i="17" s="1"/>
  <c r="X477" i="17"/>
  <c r="Y477" i="17" s="1"/>
  <c r="L477" i="17" s="1"/>
  <c r="X479" i="17"/>
  <c r="Y479" i="17" s="1"/>
  <c r="L479" i="17" s="1"/>
  <c r="X481" i="17"/>
  <c r="Y481" i="17" s="1"/>
  <c r="L481" i="17" s="1"/>
  <c r="X483" i="17"/>
  <c r="Y483" i="17" s="1"/>
  <c r="L483" i="17" s="1"/>
  <c r="X485" i="17"/>
  <c r="Y485" i="17" s="1"/>
  <c r="L485" i="17" s="1"/>
  <c r="X487" i="17"/>
  <c r="Y487" i="17" s="1"/>
  <c r="L487" i="17" s="1"/>
  <c r="X489" i="17"/>
  <c r="Y489" i="17" s="1"/>
  <c r="L489" i="17" s="1"/>
  <c r="X491" i="17"/>
  <c r="Y491" i="17" s="1"/>
  <c r="L491" i="17" s="1"/>
  <c r="X493" i="17"/>
  <c r="Y493" i="17" s="1"/>
  <c r="L493" i="17" s="1"/>
  <c r="X495" i="17"/>
  <c r="Y495" i="17" s="1"/>
  <c r="L495" i="17" s="1"/>
  <c r="X497" i="17"/>
  <c r="Y497" i="17" s="1"/>
  <c r="L497" i="17" s="1"/>
  <c r="X499" i="17"/>
  <c r="Y499" i="17" s="1"/>
  <c r="L499" i="17" s="1"/>
  <c r="X501" i="17"/>
  <c r="Y501" i="17" s="1"/>
  <c r="L501" i="17" s="1"/>
  <c r="X503" i="17"/>
  <c r="Y503" i="17" s="1"/>
  <c r="L503" i="17" s="1"/>
  <c r="X505" i="17"/>
  <c r="Y505" i="17" s="1"/>
  <c r="L505" i="17" s="1"/>
  <c r="X507" i="17"/>
  <c r="Y507" i="17" s="1"/>
  <c r="L507" i="17" s="1"/>
  <c r="X509" i="17"/>
  <c r="Y509" i="17" s="1"/>
  <c r="L509" i="17" s="1"/>
  <c r="X511" i="17"/>
  <c r="Y511" i="17" s="1"/>
  <c r="L511" i="17" s="1"/>
  <c r="X513" i="17"/>
  <c r="Y513" i="17" s="1"/>
  <c r="L513" i="17" s="1"/>
  <c r="X515" i="17"/>
  <c r="Y515" i="17" s="1"/>
  <c r="L515" i="17" s="1"/>
  <c r="X517" i="17"/>
  <c r="Y517" i="17" s="1"/>
  <c r="L517" i="17" s="1"/>
  <c r="X519" i="17"/>
  <c r="Y519" i="17" s="1"/>
  <c r="L519" i="17" s="1"/>
  <c r="X521" i="17"/>
  <c r="Y521" i="17" s="1"/>
  <c r="L521" i="17" s="1"/>
  <c r="X523" i="17"/>
  <c r="Y523" i="17" s="1"/>
  <c r="L523" i="17" s="1"/>
  <c r="X525" i="17"/>
  <c r="Y525" i="17" s="1"/>
  <c r="L525" i="17" s="1"/>
  <c r="X527" i="17"/>
  <c r="Y527" i="17" s="1"/>
  <c r="L527" i="17" s="1"/>
  <c r="X529" i="17"/>
  <c r="Y529" i="17" s="1"/>
  <c r="L529" i="17" s="1"/>
  <c r="X531" i="17"/>
  <c r="Y531" i="17" s="1"/>
  <c r="L531" i="17" s="1"/>
  <c r="X533" i="17"/>
  <c r="Y533" i="17" s="1"/>
  <c r="L533" i="17" s="1"/>
  <c r="X535" i="17"/>
  <c r="Y535" i="17" s="1"/>
  <c r="L535" i="17" s="1"/>
  <c r="X537" i="17"/>
  <c r="Y537" i="17" s="1"/>
  <c r="L537" i="17" s="1"/>
  <c r="X539" i="17"/>
  <c r="Y539" i="17" s="1"/>
  <c r="L539" i="17" s="1"/>
  <c r="X541" i="17"/>
  <c r="Y541" i="17" s="1"/>
  <c r="L541" i="17" s="1"/>
  <c r="X543" i="17"/>
  <c r="Y543" i="17" s="1"/>
  <c r="L543" i="17" s="1"/>
  <c r="X545" i="17"/>
  <c r="Y545" i="17" s="1"/>
  <c r="L545" i="17" s="1"/>
  <c r="X547" i="17"/>
  <c r="Y547" i="17" s="1"/>
  <c r="L547" i="17" s="1"/>
  <c r="X549" i="17"/>
  <c r="Y549" i="17" s="1"/>
  <c r="L549" i="17" s="1"/>
  <c r="X551" i="17"/>
  <c r="Y551" i="17" s="1"/>
  <c r="L551" i="17" s="1"/>
  <c r="X553" i="17"/>
  <c r="Y553" i="17" s="1"/>
  <c r="L553" i="17" s="1"/>
  <c r="X555" i="17"/>
  <c r="Y555" i="17" s="1"/>
  <c r="L555" i="17" s="1"/>
  <c r="X557" i="17"/>
  <c r="Y557" i="17" s="1"/>
  <c r="L557" i="17" s="1"/>
  <c r="X559" i="17"/>
  <c r="Y559" i="17" s="1"/>
  <c r="L559" i="17" s="1"/>
  <c r="X561" i="17"/>
  <c r="Y561" i="17" s="1"/>
  <c r="L561" i="17" s="1"/>
  <c r="X563" i="17"/>
  <c r="Y563" i="17" s="1"/>
  <c r="L563" i="17" s="1"/>
  <c r="X565" i="17"/>
  <c r="Y565" i="17" s="1"/>
  <c r="L565" i="17" s="1"/>
  <c r="X567" i="17"/>
  <c r="Y567" i="17" s="1"/>
  <c r="L567" i="17" s="1"/>
  <c r="X569" i="17"/>
  <c r="Y569" i="17" s="1"/>
  <c r="L569" i="17" s="1"/>
  <c r="X571" i="17"/>
  <c r="Y571" i="17" s="1"/>
  <c r="L571" i="17" s="1"/>
  <c r="X573" i="17"/>
  <c r="Y573" i="17" s="1"/>
  <c r="L573" i="17" s="1"/>
  <c r="X575" i="17"/>
  <c r="Y575" i="17" s="1"/>
  <c r="L575" i="17" s="1"/>
  <c r="X577" i="17"/>
  <c r="Y577" i="17" s="1"/>
  <c r="L577" i="17" s="1"/>
  <c r="X579" i="17"/>
  <c r="Y579" i="17" s="1"/>
  <c r="L579" i="17" s="1"/>
  <c r="X581" i="17"/>
  <c r="Y581" i="17" s="1"/>
  <c r="L581" i="17" s="1"/>
  <c r="X583" i="17"/>
  <c r="Y583" i="17" s="1"/>
  <c r="L583" i="17" s="1"/>
  <c r="AF12" i="17"/>
  <c r="AG12" i="17" s="1"/>
  <c r="M12" i="17" s="1"/>
  <c r="AF14" i="17"/>
  <c r="AG14" i="17" s="1"/>
  <c r="M14" i="17" s="1"/>
  <c r="AF18" i="17"/>
  <c r="AG18" i="17" s="1"/>
  <c r="M18" i="17" s="1"/>
  <c r="AF24" i="17"/>
  <c r="AG24" i="17" s="1"/>
  <c r="M24" i="17" s="1"/>
  <c r="AF28" i="17"/>
  <c r="AG28" i="17" s="1"/>
  <c r="M28" i="17" s="1"/>
  <c r="AF30" i="17"/>
  <c r="AG30" i="17" s="1"/>
  <c r="M30" i="17" s="1"/>
  <c r="AF34" i="17"/>
  <c r="AG34" i="17" s="1"/>
  <c r="M34" i="17" s="1"/>
  <c r="AF44" i="17"/>
  <c r="AG44" i="17" s="1"/>
  <c r="M44" i="17" s="1"/>
  <c r="AF46" i="17"/>
  <c r="AG46" i="17" s="1"/>
  <c r="M46" i="17" s="1"/>
  <c r="AF50" i="17"/>
  <c r="AG50" i="17" s="1"/>
  <c r="M50" i="17" s="1"/>
  <c r="AI50" i="17" s="1"/>
  <c r="AF52" i="17"/>
  <c r="AG52" i="17" s="1"/>
  <c r="M52" i="17" s="1"/>
  <c r="AI52" i="17" s="1"/>
  <c r="AF58" i="17"/>
  <c r="AG58" i="17" s="1"/>
  <c r="M58" i="17" s="1"/>
  <c r="AI58" i="17" s="1"/>
  <c r="AF68" i="17"/>
  <c r="AG68" i="17" s="1"/>
  <c r="M68" i="17" s="1"/>
  <c r="AI68" i="17" s="1"/>
  <c r="AF74" i="17"/>
  <c r="AG74" i="17" s="1"/>
  <c r="M74" i="17" s="1"/>
  <c r="AI74" i="17" s="1"/>
  <c r="AF84" i="17"/>
  <c r="AG84" i="17" s="1"/>
  <c r="M84" i="17" s="1"/>
  <c r="AI84" i="17" s="1"/>
  <c r="AF90" i="17"/>
  <c r="AG90" i="17" s="1"/>
  <c r="M90" i="17" s="1"/>
  <c r="AI90" i="17" s="1"/>
  <c r="AF100" i="17"/>
  <c r="AG100" i="17" s="1"/>
  <c r="M100" i="17" s="1"/>
  <c r="AI100" i="17" s="1"/>
  <c r="AF106" i="17"/>
  <c r="AG106" i="17" s="1"/>
  <c r="M106" i="17" s="1"/>
  <c r="AI106" i="17" s="1"/>
  <c r="AF116" i="17"/>
  <c r="AG116" i="17" s="1"/>
  <c r="M116" i="17" s="1"/>
  <c r="AI116" i="17" s="1"/>
  <c r="AF122" i="17"/>
  <c r="AG122" i="17" s="1"/>
  <c r="M122" i="17" s="1"/>
  <c r="AI122" i="17" s="1"/>
  <c r="AF124" i="17"/>
  <c r="AG124" i="17" s="1"/>
  <c r="M124" i="17" s="1"/>
  <c r="AI124" i="17" s="1"/>
  <c r="AF128" i="17"/>
  <c r="AG128" i="17" s="1"/>
  <c r="M128" i="17" s="1"/>
  <c r="AI128" i="17" s="1"/>
  <c r="AF130" i="17"/>
  <c r="AG130" i="17" s="1"/>
  <c r="M130" i="17" s="1"/>
  <c r="AI130" i="17" s="1"/>
  <c r="AF132" i="17"/>
  <c r="AG132" i="17" s="1"/>
  <c r="M132" i="17" s="1"/>
  <c r="AI132" i="17" s="1"/>
  <c r="AF138" i="17"/>
  <c r="AG138" i="17" s="1"/>
  <c r="M138" i="17" s="1"/>
  <c r="AI138" i="17" s="1"/>
  <c r="AF140" i="17"/>
  <c r="AG140" i="17" s="1"/>
  <c r="M140" i="17" s="1"/>
  <c r="AI140" i="17" s="1"/>
  <c r="AF144" i="17"/>
  <c r="AG144" i="17" s="1"/>
  <c r="M144" i="17" s="1"/>
  <c r="AI144" i="17" s="1"/>
  <c r="AF146" i="17"/>
  <c r="AG146" i="17" s="1"/>
  <c r="M146" i="17" s="1"/>
  <c r="AI146" i="17" s="1"/>
  <c r="AF148" i="17"/>
  <c r="AG148" i="17" s="1"/>
  <c r="M148" i="17" s="1"/>
  <c r="AI148" i="17" s="1"/>
  <c r="AF154" i="17"/>
  <c r="AG154" i="17" s="1"/>
  <c r="M154" i="17" s="1"/>
  <c r="AI154" i="17" s="1"/>
  <c r="AF156" i="17"/>
  <c r="AG156" i="17" s="1"/>
  <c r="M156" i="17" s="1"/>
  <c r="AI156" i="17" s="1"/>
  <c r="AF160" i="17"/>
  <c r="AG160" i="17" s="1"/>
  <c r="M160" i="17" s="1"/>
  <c r="AI160" i="17" s="1"/>
  <c r="AF162" i="17"/>
  <c r="AG162" i="17" s="1"/>
  <c r="M162" i="17" s="1"/>
  <c r="AI162" i="17" s="1"/>
  <c r="AF164" i="17"/>
  <c r="AG164" i="17" s="1"/>
  <c r="M164" i="17" s="1"/>
  <c r="AI164" i="17" s="1"/>
  <c r="AF170" i="17"/>
  <c r="AG170" i="17" s="1"/>
  <c r="M170" i="17" s="1"/>
  <c r="AI170" i="17" s="1"/>
  <c r="AF172" i="17"/>
  <c r="AG172" i="17" s="1"/>
  <c r="M172" i="17" s="1"/>
  <c r="AI172" i="17" s="1"/>
  <c r="AF176" i="17"/>
  <c r="AG176" i="17" s="1"/>
  <c r="M176" i="17" s="1"/>
  <c r="AI176" i="17" s="1"/>
  <c r="AF178" i="17"/>
  <c r="AG178" i="17" s="1"/>
  <c r="M178" i="17" s="1"/>
  <c r="AI178" i="17" s="1"/>
  <c r="AF186" i="17"/>
  <c r="AG186" i="17" s="1"/>
  <c r="M186" i="17" s="1"/>
  <c r="AI186" i="17" s="1"/>
  <c r="AF188" i="17"/>
  <c r="AG188" i="17" s="1"/>
  <c r="M188" i="17" s="1"/>
  <c r="AI188" i="17" s="1"/>
  <c r="AF192" i="17"/>
  <c r="AG192" i="17" s="1"/>
  <c r="M192" i="17" s="1"/>
  <c r="AI192" i="17" s="1"/>
  <c r="AF194" i="17"/>
  <c r="AG194" i="17" s="1"/>
  <c r="M194" i="17" s="1"/>
  <c r="AI194" i="17" s="1"/>
  <c r="AF202" i="17"/>
  <c r="AG202" i="17" s="1"/>
  <c r="M202" i="17" s="1"/>
  <c r="AI202" i="17" s="1"/>
  <c r="AF204" i="17"/>
  <c r="AG204" i="17" s="1"/>
  <c r="M204" i="17" s="1"/>
  <c r="AI204" i="17" s="1"/>
  <c r="AF208" i="17"/>
  <c r="AG208" i="17" s="1"/>
  <c r="M208" i="17" s="1"/>
  <c r="AI208" i="17" s="1"/>
  <c r="AF210" i="17"/>
  <c r="AG210" i="17" s="1"/>
  <c r="M210" i="17" s="1"/>
  <c r="AI210" i="17" s="1"/>
  <c r="AF220" i="17"/>
  <c r="AG220" i="17" s="1"/>
  <c r="M220" i="17" s="1"/>
  <c r="AI220" i="17" s="1"/>
  <c r="AF222" i="17"/>
  <c r="AG222" i="17" s="1"/>
  <c r="M222" i="17" s="1"/>
  <c r="AI222" i="17" s="1"/>
  <c r="AF226" i="17"/>
  <c r="AG226" i="17" s="1"/>
  <c r="M226" i="17" s="1"/>
  <c r="AI226" i="17" s="1"/>
  <c r="AF228" i="17"/>
  <c r="AG228" i="17" s="1"/>
  <c r="M228" i="17" s="1"/>
  <c r="AI228" i="17" s="1"/>
  <c r="AF236" i="17"/>
  <c r="AG236" i="17" s="1"/>
  <c r="M236" i="17" s="1"/>
  <c r="AI236" i="17" s="1"/>
  <c r="AF238" i="17"/>
  <c r="AG238" i="17" s="1"/>
  <c r="M238" i="17" s="1"/>
  <c r="AI238" i="17" s="1"/>
  <c r="AF242" i="17"/>
  <c r="AG242" i="17" s="1"/>
  <c r="M242" i="17" s="1"/>
  <c r="AI242" i="17" s="1"/>
  <c r="AF244" i="17"/>
  <c r="AG244" i="17" s="1"/>
  <c r="M244" i="17" s="1"/>
  <c r="AI244" i="17" s="1"/>
  <c r="AF248" i="17"/>
  <c r="AG248" i="17" s="1"/>
  <c r="M248" i="17" s="1"/>
  <c r="AI248" i="17" s="1"/>
  <c r="AF252" i="17"/>
  <c r="AG252" i="17" s="1"/>
  <c r="M252" i="17" s="1"/>
  <c r="AI252" i="17" s="1"/>
  <c r="AF258" i="17"/>
  <c r="AG258" i="17" s="1"/>
  <c r="M258" i="17" s="1"/>
  <c r="AI258" i="17" s="1"/>
  <c r="AF260" i="17"/>
  <c r="AG260" i="17" s="1"/>
  <c r="M260" i="17" s="1"/>
  <c r="AI260" i="17" s="1"/>
  <c r="AF264" i="17"/>
  <c r="AG264" i="17" s="1"/>
  <c r="M264" i="17" s="1"/>
  <c r="AI264" i="17" s="1"/>
  <c r="AF266" i="17"/>
  <c r="AG266" i="17" s="1"/>
  <c r="M266" i="17" s="1"/>
  <c r="AI266" i="17" s="1"/>
  <c r="AF270" i="17"/>
  <c r="AG270" i="17" s="1"/>
  <c r="M270" i="17" s="1"/>
  <c r="AI270" i="17" s="1"/>
  <c r="AF272" i="17"/>
  <c r="AG272" i="17" s="1"/>
  <c r="M272" i="17" s="1"/>
  <c r="AI272" i="17" s="1"/>
  <c r="AF274" i="17"/>
  <c r="AG274" i="17" s="1"/>
  <c r="M274" i="17" s="1"/>
  <c r="AI274" i="17" s="1"/>
  <c r="AF280" i="17"/>
  <c r="AG280" i="17" s="1"/>
  <c r="M280" i="17" s="1"/>
  <c r="AI280" i="17" s="1"/>
  <c r="AF282" i="17"/>
  <c r="AG282" i="17" s="1"/>
  <c r="M282" i="17" s="1"/>
  <c r="AI282" i="17" s="1"/>
  <c r="AF286" i="17"/>
  <c r="AG286" i="17" s="1"/>
  <c r="M286" i="17" s="1"/>
  <c r="AI286" i="17" s="1"/>
  <c r="AF288" i="17"/>
  <c r="AG288" i="17" s="1"/>
  <c r="M288" i="17" s="1"/>
  <c r="AI288" i="17" s="1"/>
  <c r="AF290" i="17"/>
  <c r="AG290" i="17" s="1"/>
  <c r="M290" i="17" s="1"/>
  <c r="AI290" i="17" s="1"/>
  <c r="AF296" i="17"/>
  <c r="AG296" i="17" s="1"/>
  <c r="M296" i="17" s="1"/>
  <c r="AI296" i="17" s="1"/>
  <c r="AF298" i="17"/>
  <c r="AG298" i="17" s="1"/>
  <c r="M298" i="17" s="1"/>
  <c r="AI298" i="17" s="1"/>
  <c r="AF302" i="17"/>
  <c r="AG302" i="17" s="1"/>
  <c r="M302" i="17" s="1"/>
  <c r="AI302" i="17" s="1"/>
  <c r="AF304" i="17"/>
  <c r="AG304" i="17" s="1"/>
  <c r="M304" i="17" s="1"/>
  <c r="AI304" i="17" s="1"/>
  <c r="AF306" i="17"/>
  <c r="AG306" i="17" s="1"/>
  <c r="M306" i="17" s="1"/>
  <c r="AI306" i="17" s="1"/>
  <c r="AF312" i="17"/>
  <c r="AG312" i="17" s="1"/>
  <c r="M312" i="17" s="1"/>
  <c r="AI312" i="17" s="1"/>
  <c r="AF314" i="17"/>
  <c r="AG314" i="17" s="1"/>
  <c r="M314" i="17" s="1"/>
  <c r="AI314" i="17" s="1"/>
  <c r="AF318" i="17"/>
  <c r="AG318" i="17" s="1"/>
  <c r="M318" i="17" s="1"/>
  <c r="AI318" i="17" s="1"/>
  <c r="AF320" i="17"/>
  <c r="AG320" i="17" s="1"/>
  <c r="M320" i="17" s="1"/>
  <c r="AI320" i="17" s="1"/>
  <c r="AF322" i="17"/>
  <c r="AG322" i="17" s="1"/>
  <c r="M322" i="17" s="1"/>
  <c r="AI322" i="17" s="1"/>
  <c r="AF328" i="17"/>
  <c r="AG328" i="17" s="1"/>
  <c r="M328" i="17" s="1"/>
  <c r="AI328" i="17" s="1"/>
  <c r="AF330" i="17"/>
  <c r="AG330" i="17" s="1"/>
  <c r="M330" i="17" s="1"/>
  <c r="AI330" i="17" s="1"/>
  <c r="AF334" i="17"/>
  <c r="AG334" i="17" s="1"/>
  <c r="M334" i="17" s="1"/>
  <c r="AI334" i="17" s="1"/>
  <c r="AF336" i="17"/>
  <c r="AG336" i="17" s="1"/>
  <c r="M336" i="17" s="1"/>
  <c r="AI336" i="17" s="1"/>
  <c r="AF338" i="17"/>
  <c r="AG338" i="17" s="1"/>
  <c r="M338" i="17" s="1"/>
  <c r="AI338" i="17" s="1"/>
  <c r="AF342" i="17"/>
  <c r="AG342" i="17" s="1"/>
  <c r="M342" i="17" s="1"/>
  <c r="AI342" i="17" s="1"/>
  <c r="AF348" i="17"/>
  <c r="AG348" i="17" s="1"/>
  <c r="M348" i="17" s="1"/>
  <c r="AI348" i="17" s="1"/>
  <c r="AF358" i="17"/>
  <c r="AG358" i="17" s="1"/>
  <c r="M358" i="17" s="1"/>
  <c r="AI358" i="17" s="1"/>
  <c r="AF366" i="17"/>
  <c r="AG366" i="17" s="1"/>
  <c r="M366" i="17" s="1"/>
  <c r="AI366" i="17" s="1"/>
  <c r="AF374" i="17"/>
  <c r="AG374" i="17" s="1"/>
  <c r="M374" i="17" s="1"/>
  <c r="AI374" i="17" s="1"/>
  <c r="AF388" i="17"/>
  <c r="AG388" i="17" s="1"/>
  <c r="M388" i="17" s="1"/>
  <c r="AI388" i="17" s="1"/>
  <c r="AF400" i="17"/>
  <c r="AG400" i="17" s="1"/>
  <c r="M400" i="17" s="1"/>
  <c r="AI400" i="17" s="1"/>
  <c r="AF402" i="17"/>
  <c r="AG402" i="17" s="1"/>
  <c r="M402" i="17" s="1"/>
  <c r="AI402" i="17" s="1"/>
  <c r="AF414" i="17"/>
  <c r="AG414" i="17" s="1"/>
  <c r="M414" i="17" s="1"/>
  <c r="AI414" i="17" s="1"/>
  <c r="AF416" i="17"/>
  <c r="AG416" i="17" s="1"/>
  <c r="M416" i="17" s="1"/>
  <c r="AI416" i="17" s="1"/>
  <c r="AF422" i="17"/>
  <c r="AG422" i="17" s="1"/>
  <c r="M422" i="17" s="1"/>
  <c r="AI422" i="17" s="1"/>
  <c r="AF432" i="17"/>
  <c r="AG432" i="17" s="1"/>
  <c r="M432" i="17" s="1"/>
  <c r="AI432" i="17" s="1"/>
  <c r="AF438" i="17"/>
  <c r="AG438" i="17" s="1"/>
  <c r="M438" i="17" s="1"/>
  <c r="AI438" i="17" s="1"/>
  <c r="AF444" i="17"/>
  <c r="AG444" i="17" s="1"/>
  <c r="M444" i="17" s="1"/>
  <c r="AI444" i="17" s="1"/>
  <c r="AF458" i="17"/>
  <c r="AG458" i="17" s="1"/>
  <c r="M458" i="17" s="1"/>
  <c r="AI458" i="17" s="1"/>
  <c r="AF460" i="17"/>
  <c r="AG460" i="17" s="1"/>
  <c r="M460" i="17" s="1"/>
  <c r="AI460" i="17" s="1"/>
  <c r="AF467" i="17"/>
  <c r="AG467" i="17" s="1"/>
  <c r="M467" i="17" s="1"/>
  <c r="AI467" i="17" s="1"/>
  <c r="AF469" i="17"/>
  <c r="AG469" i="17" s="1"/>
  <c r="M469" i="17" s="1"/>
  <c r="AI469" i="17" s="1"/>
  <c r="AF473" i="17"/>
  <c r="AG473" i="17" s="1"/>
  <c r="M473" i="17" s="1"/>
  <c r="AI473" i="17" s="1"/>
  <c r="AF477" i="17"/>
  <c r="AG477" i="17" s="1"/>
  <c r="M477" i="17" s="1"/>
  <c r="AI477" i="17" s="1"/>
  <c r="AF485" i="17"/>
  <c r="AG485" i="17" s="1"/>
  <c r="M485" i="17" s="1"/>
  <c r="AI485" i="17" s="1"/>
  <c r="AF489" i="17"/>
  <c r="AG489" i="17" s="1"/>
  <c r="M489" i="17" s="1"/>
  <c r="AI489" i="17" s="1"/>
  <c r="AF497" i="17"/>
  <c r="AG497" i="17" s="1"/>
  <c r="M497" i="17" s="1"/>
  <c r="AI497" i="17" s="1"/>
  <c r="AF508" i="17"/>
  <c r="AG508" i="17" s="1"/>
  <c r="M508" i="17" s="1"/>
  <c r="AI508" i="17" s="1"/>
  <c r="AF557" i="17"/>
  <c r="AG557" i="17" s="1"/>
  <c r="M557" i="17" s="1"/>
  <c r="AI557" i="17" s="1"/>
  <c r="AF522" i="17"/>
  <c r="AG522" i="17" s="1"/>
  <c r="M522" i="17" s="1"/>
  <c r="AI522" i="17" s="1"/>
  <c r="AF529" i="17"/>
  <c r="AG529" i="17" s="1"/>
  <c r="M529" i="17" s="1"/>
  <c r="AI529" i="17" s="1"/>
  <c r="AF540" i="17"/>
  <c r="AG540" i="17" s="1"/>
  <c r="M540" i="17" s="1"/>
  <c r="AI540" i="17" s="1"/>
  <c r="AF556" i="17"/>
  <c r="AG556" i="17" s="1"/>
  <c r="M556" i="17" s="1"/>
  <c r="AI556" i="17" s="1"/>
  <c r="AF561" i="17"/>
  <c r="AG561" i="17" s="1"/>
  <c r="M561" i="17" s="1"/>
  <c r="AI561" i="17" s="1"/>
  <c r="AF570" i="17"/>
  <c r="AG570" i="17" s="1"/>
  <c r="M570" i="17" s="1"/>
  <c r="AI570" i="17" s="1"/>
  <c r="AF483" i="17"/>
  <c r="AG483" i="17" s="1"/>
  <c r="M483" i="17" s="1"/>
  <c r="AI483" i="17" s="1"/>
  <c r="AF490" i="17"/>
  <c r="AG490" i="17" s="1"/>
  <c r="M490" i="17" s="1"/>
  <c r="AI490" i="17" s="1"/>
  <c r="AF493" i="17"/>
  <c r="AG493" i="17" s="1"/>
  <c r="M493" i="17" s="1"/>
  <c r="AI493" i="17" s="1"/>
  <c r="AF506" i="17"/>
  <c r="AG506" i="17" s="1"/>
  <c r="M506" i="17" s="1"/>
  <c r="AI506" i="17" s="1"/>
  <c r="AF521" i="17"/>
  <c r="AG521" i="17" s="1"/>
  <c r="M521" i="17" s="1"/>
  <c r="AI521" i="17" s="1"/>
  <c r="AF538" i="17"/>
  <c r="AG538" i="17" s="1"/>
  <c r="M538" i="17" s="1"/>
  <c r="AI538" i="17" s="1"/>
  <c r="AF545" i="17"/>
  <c r="AG545" i="17" s="1"/>
  <c r="M545" i="17" s="1"/>
  <c r="AI545" i="17" s="1"/>
  <c r="AF573" i="17"/>
  <c r="AG573" i="17" s="1"/>
  <c r="M573" i="17" s="1"/>
  <c r="AI573" i="17" s="1"/>
  <c r="AF13" i="17"/>
  <c r="AG13" i="17" s="1"/>
  <c r="M13" i="17" s="1"/>
  <c r="AF15" i="17"/>
  <c r="AG15" i="17" s="1"/>
  <c r="M15" i="17" s="1"/>
  <c r="AF19" i="17"/>
  <c r="AG19" i="17" s="1"/>
  <c r="M19" i="17" s="1"/>
  <c r="AF21" i="17"/>
  <c r="AG21" i="17" s="1"/>
  <c r="M21" i="17" s="1"/>
  <c r="AF29" i="17"/>
  <c r="AG29" i="17" s="1"/>
  <c r="M29" i="17" s="1"/>
  <c r="AF31" i="17"/>
  <c r="AG31" i="17" s="1"/>
  <c r="M31" i="17" s="1"/>
  <c r="AF35" i="17"/>
  <c r="AG35" i="17" s="1"/>
  <c r="M35" i="17" s="1"/>
  <c r="AF37" i="17"/>
  <c r="AG37" i="17" s="1"/>
  <c r="M37" i="17" s="1"/>
  <c r="AF43" i="17"/>
  <c r="AG43" i="17" s="1"/>
  <c r="M43" i="17" s="1"/>
  <c r="AF63" i="17"/>
  <c r="AG63" i="17" s="1"/>
  <c r="M63" i="17" s="1"/>
  <c r="AI63" i="17" s="1"/>
  <c r="AF65" i="17"/>
  <c r="AG65" i="17" s="1"/>
  <c r="M65" i="17" s="1"/>
  <c r="AI65" i="17" s="1"/>
  <c r="AF79" i="17"/>
  <c r="AG79" i="17" s="1"/>
  <c r="M79" i="17" s="1"/>
  <c r="AI79" i="17" s="1"/>
  <c r="AF81" i="17"/>
  <c r="AG81" i="17" s="1"/>
  <c r="M81" i="17" s="1"/>
  <c r="AI81" i="17" s="1"/>
  <c r="AF95" i="17"/>
  <c r="AG95" i="17" s="1"/>
  <c r="M95" i="17" s="1"/>
  <c r="AI95" i="17" s="1"/>
  <c r="AF97" i="17"/>
  <c r="AG97" i="17" s="1"/>
  <c r="M97" i="17" s="1"/>
  <c r="AI97" i="17" s="1"/>
  <c r="AF111" i="17"/>
  <c r="AG111" i="17" s="1"/>
  <c r="M111" i="17" s="1"/>
  <c r="AI111" i="17" s="1"/>
  <c r="AF113" i="17"/>
  <c r="AG113" i="17" s="1"/>
  <c r="M113" i="17" s="1"/>
  <c r="AI113" i="17" s="1"/>
  <c r="AF127" i="17"/>
  <c r="AG127" i="17" s="1"/>
  <c r="M127" i="17" s="1"/>
  <c r="AI127" i="17" s="1"/>
  <c r="AF133" i="17"/>
  <c r="AG133" i="17" s="1"/>
  <c r="M133" i="17" s="1"/>
  <c r="AI133" i="17" s="1"/>
  <c r="AF143" i="17"/>
  <c r="AG143" i="17" s="1"/>
  <c r="M143" i="17" s="1"/>
  <c r="AI143" i="17" s="1"/>
  <c r="AF149" i="17"/>
  <c r="AG149" i="17" s="1"/>
  <c r="M149" i="17" s="1"/>
  <c r="AI149" i="17" s="1"/>
  <c r="AF159" i="17"/>
  <c r="AG159" i="17" s="1"/>
  <c r="M159" i="17" s="1"/>
  <c r="AI159" i="17" s="1"/>
  <c r="AF165" i="17"/>
  <c r="AG165" i="17" s="1"/>
  <c r="M165" i="17" s="1"/>
  <c r="AI165" i="17" s="1"/>
  <c r="AF175" i="17"/>
  <c r="AG175" i="17" s="1"/>
  <c r="M175" i="17" s="1"/>
  <c r="AI175" i="17" s="1"/>
  <c r="AF181" i="17"/>
  <c r="AG181" i="17" s="1"/>
  <c r="M181" i="17" s="1"/>
  <c r="AI181" i="17" s="1"/>
  <c r="AF185" i="17"/>
  <c r="AG185" i="17" s="1"/>
  <c r="M185" i="17" s="1"/>
  <c r="AI185" i="17" s="1"/>
  <c r="AF187" i="17"/>
  <c r="AG187" i="17" s="1"/>
  <c r="M187" i="17" s="1"/>
  <c r="AI187" i="17" s="1"/>
  <c r="AF191" i="17"/>
  <c r="AG191" i="17" s="1"/>
  <c r="M191" i="17" s="1"/>
  <c r="AI191" i="17" s="1"/>
  <c r="AF197" i="17"/>
  <c r="AG197" i="17" s="1"/>
  <c r="M197" i="17" s="1"/>
  <c r="AI197" i="17" s="1"/>
  <c r="AF201" i="17"/>
  <c r="AG201" i="17" s="1"/>
  <c r="M201" i="17" s="1"/>
  <c r="AI201" i="17" s="1"/>
  <c r="AF203" i="17"/>
  <c r="AG203" i="17" s="1"/>
  <c r="M203" i="17" s="1"/>
  <c r="AI203" i="17" s="1"/>
  <c r="AF207" i="17"/>
  <c r="AG207" i="17" s="1"/>
  <c r="M207" i="17" s="1"/>
  <c r="AI207" i="17" s="1"/>
  <c r="AF213" i="17"/>
  <c r="AG213" i="17" s="1"/>
  <c r="M213" i="17" s="1"/>
  <c r="AI213" i="17" s="1"/>
  <c r="AF217" i="17"/>
  <c r="AG217" i="17" s="1"/>
  <c r="M217" i="17" s="1"/>
  <c r="AI217" i="17" s="1"/>
  <c r="AF219" i="17"/>
  <c r="AG219" i="17" s="1"/>
  <c r="M219" i="17" s="1"/>
  <c r="AI219" i="17" s="1"/>
  <c r="AF227" i="17"/>
  <c r="AG227" i="17" s="1"/>
  <c r="M227" i="17" s="1"/>
  <c r="AI227" i="17" s="1"/>
  <c r="AF243" i="17"/>
  <c r="AG243" i="17" s="1"/>
  <c r="M243" i="17" s="1"/>
  <c r="AI243" i="17" s="1"/>
  <c r="AF251" i="17"/>
  <c r="AG251" i="17" s="1"/>
  <c r="M251" i="17" s="1"/>
  <c r="AI251" i="17" s="1"/>
  <c r="AF255" i="17"/>
  <c r="AG255" i="17" s="1"/>
  <c r="M255" i="17" s="1"/>
  <c r="AI255" i="17" s="1"/>
  <c r="AF257" i="17"/>
  <c r="AG257" i="17" s="1"/>
  <c r="M257" i="17" s="1"/>
  <c r="AI257" i="17" s="1"/>
  <c r="AF269" i="17"/>
  <c r="AG269" i="17" s="1"/>
  <c r="M269" i="17" s="1"/>
  <c r="AI269" i="17" s="1"/>
  <c r="AF275" i="17"/>
  <c r="AG275" i="17" s="1"/>
  <c r="M275" i="17" s="1"/>
  <c r="AI275" i="17" s="1"/>
  <c r="AF285" i="17"/>
  <c r="AG285" i="17" s="1"/>
  <c r="M285" i="17" s="1"/>
  <c r="AI285" i="17" s="1"/>
  <c r="AF291" i="17"/>
  <c r="AG291" i="17" s="1"/>
  <c r="M291" i="17" s="1"/>
  <c r="AI291" i="17" s="1"/>
  <c r="AF301" i="17"/>
  <c r="AG301" i="17" s="1"/>
  <c r="M301" i="17" s="1"/>
  <c r="AI301" i="17" s="1"/>
  <c r="AF307" i="17"/>
  <c r="AG307" i="17" s="1"/>
  <c r="M307" i="17" s="1"/>
  <c r="AI307" i="17" s="1"/>
  <c r="AF317" i="17"/>
  <c r="AG317" i="17" s="1"/>
  <c r="M317" i="17" s="1"/>
  <c r="AI317" i="17" s="1"/>
  <c r="AF323" i="17"/>
  <c r="AG323" i="17" s="1"/>
  <c r="M323" i="17" s="1"/>
  <c r="AI323" i="17" s="1"/>
  <c r="AF333" i="17"/>
  <c r="AG333" i="17" s="1"/>
  <c r="M333" i="17" s="1"/>
  <c r="AI333" i="17" s="1"/>
  <c r="AF339" i="17"/>
  <c r="AG339" i="17" s="1"/>
  <c r="M339" i="17" s="1"/>
  <c r="AI339" i="17" s="1"/>
  <c r="AF341" i="17"/>
  <c r="AG341" i="17" s="1"/>
  <c r="M341" i="17" s="1"/>
  <c r="AI341" i="17" s="1"/>
  <c r="AF345" i="17"/>
  <c r="AG345" i="17" s="1"/>
  <c r="M345" i="17" s="1"/>
  <c r="AI345" i="17" s="1"/>
  <c r="AF355" i="17"/>
  <c r="AG355" i="17" s="1"/>
  <c r="M355" i="17" s="1"/>
  <c r="AI355" i="17" s="1"/>
  <c r="AF357" i="17"/>
  <c r="AG357" i="17" s="1"/>
  <c r="M357" i="17" s="1"/>
  <c r="AI357" i="17" s="1"/>
  <c r="AF359" i="17"/>
  <c r="AG359" i="17" s="1"/>
  <c r="M359" i="17" s="1"/>
  <c r="AI359" i="17" s="1"/>
  <c r="AF363" i="17"/>
  <c r="AG363" i="17" s="1"/>
  <c r="M363" i="17" s="1"/>
  <c r="AI363" i="17" s="1"/>
  <c r="AF369" i="17"/>
  <c r="AG369" i="17" s="1"/>
  <c r="M369" i="17" s="1"/>
  <c r="AI369" i="17" s="1"/>
  <c r="AF375" i="17"/>
  <c r="AG375" i="17" s="1"/>
  <c r="M375" i="17" s="1"/>
  <c r="AI375" i="17" s="1"/>
  <c r="AF385" i="17"/>
  <c r="AG385" i="17" s="1"/>
  <c r="M385" i="17" s="1"/>
  <c r="AI385" i="17" s="1"/>
  <c r="AF389" i="17"/>
  <c r="AG389" i="17" s="1"/>
  <c r="M389" i="17" s="1"/>
  <c r="AI389" i="17" s="1"/>
  <c r="AF393" i="17"/>
  <c r="AG393" i="17" s="1"/>
  <c r="M393" i="17" s="1"/>
  <c r="AI393" i="17" s="1"/>
  <c r="AF395" i="17"/>
  <c r="AG395" i="17" s="1"/>
  <c r="M395" i="17" s="1"/>
  <c r="AI395" i="17" s="1"/>
  <c r="AF397" i="17"/>
  <c r="AG397" i="17" s="1"/>
  <c r="M397" i="17" s="1"/>
  <c r="AI397" i="17" s="1"/>
  <c r="AF401" i="17"/>
  <c r="AG401" i="17" s="1"/>
  <c r="M401" i="17" s="1"/>
  <c r="AI401" i="17" s="1"/>
  <c r="AF407" i="17"/>
  <c r="AG407" i="17" s="1"/>
  <c r="M407" i="17" s="1"/>
  <c r="AI407" i="17" s="1"/>
  <c r="AF411" i="17"/>
  <c r="AG411" i="17" s="1"/>
  <c r="M411" i="17" s="1"/>
  <c r="AI411" i="17" s="1"/>
  <c r="AF415" i="17"/>
  <c r="AG415" i="17" s="1"/>
  <c r="M415" i="17" s="1"/>
  <c r="AI415" i="17" s="1"/>
  <c r="AF417" i="17"/>
  <c r="AG417" i="17" s="1"/>
  <c r="M417" i="17" s="1"/>
  <c r="AI417" i="17" s="1"/>
  <c r="AF421" i="17"/>
  <c r="AG421" i="17" s="1"/>
  <c r="M421" i="17" s="1"/>
  <c r="AI421" i="17" s="1"/>
  <c r="AF425" i="17"/>
  <c r="AG425" i="17" s="1"/>
  <c r="M425" i="17" s="1"/>
  <c r="AI425" i="17" s="1"/>
  <c r="AF427" i="17"/>
  <c r="AG427" i="17" s="1"/>
  <c r="M427" i="17" s="1"/>
  <c r="AI427" i="17" s="1"/>
  <c r="AF429" i="17"/>
  <c r="AG429" i="17" s="1"/>
  <c r="M429" i="17" s="1"/>
  <c r="AI429" i="17" s="1"/>
  <c r="AF433" i="17"/>
  <c r="AG433" i="17" s="1"/>
  <c r="M433" i="17" s="1"/>
  <c r="AI433" i="17" s="1"/>
  <c r="AF435" i="17"/>
  <c r="AG435" i="17" s="1"/>
  <c r="M435" i="17" s="1"/>
  <c r="AI435" i="17" s="1"/>
  <c r="AF439" i="17"/>
  <c r="AG439" i="17" s="1"/>
  <c r="M439" i="17" s="1"/>
  <c r="AI439" i="17" s="1"/>
  <c r="AF451" i="17"/>
  <c r="AG451" i="17" s="1"/>
  <c r="M451" i="17" s="1"/>
  <c r="AI451" i="17" s="1"/>
  <c r="AF453" i="17"/>
  <c r="AG453" i="17" s="1"/>
  <c r="M453" i="17" s="1"/>
  <c r="AI453" i="17" s="1"/>
  <c r="AF457" i="17"/>
  <c r="AG457" i="17" s="1"/>
  <c r="M457" i="17" s="1"/>
  <c r="AI457" i="17" s="1"/>
  <c r="AF461" i="17"/>
  <c r="AG461" i="17" s="1"/>
  <c r="M461" i="17" s="1"/>
  <c r="AI461" i="17" s="1"/>
  <c r="AF474" i="17"/>
  <c r="AG474" i="17" s="1"/>
  <c r="M474" i="17" s="1"/>
  <c r="AI474" i="17" s="1"/>
  <c r="AF476" i="17"/>
  <c r="AG476" i="17" s="1"/>
  <c r="M476" i="17" s="1"/>
  <c r="AI476" i="17" s="1"/>
  <c r="AF492" i="17"/>
  <c r="AG492" i="17" s="1"/>
  <c r="M492" i="17" s="1"/>
  <c r="AI492" i="17" s="1"/>
  <c r="AF505" i="17"/>
  <c r="AG505" i="17" s="1"/>
  <c r="M505" i="17" s="1"/>
  <c r="AI505" i="17" s="1"/>
  <c r="AF513" i="17"/>
  <c r="AG513" i="17" s="1"/>
  <c r="M513" i="17" s="1"/>
  <c r="AI513" i="17" s="1"/>
  <c r="AF553" i="17"/>
  <c r="AG553" i="17" s="1"/>
  <c r="M553" i="17" s="1"/>
  <c r="AI553" i="17" s="1"/>
  <c r="AF572" i="17"/>
  <c r="AG572" i="17" s="1"/>
  <c r="M572" i="17" s="1"/>
  <c r="AI572" i="17" s="1"/>
  <c r="AF525" i="17"/>
  <c r="AG525" i="17" s="1"/>
  <c r="M525" i="17" s="1"/>
  <c r="AI525" i="17" s="1"/>
  <c r="AF537" i="17"/>
  <c r="AG537" i="17" s="1"/>
  <c r="M537" i="17" s="1"/>
  <c r="AI537" i="17" s="1"/>
  <c r="AF541" i="17"/>
  <c r="AG541" i="17" s="1"/>
  <c r="M541" i="17" s="1"/>
  <c r="AI541" i="17" s="1"/>
  <c r="AF554" i="17"/>
  <c r="AG554" i="17" s="1"/>
  <c r="M554" i="17" s="1"/>
  <c r="AI554" i="17" s="1"/>
  <c r="AF577" i="17"/>
  <c r="AG577" i="17" s="1"/>
  <c r="M577" i="17" s="1"/>
  <c r="AI577" i="17" s="1"/>
  <c r="AF509" i="17"/>
  <c r="AG509" i="17" s="1"/>
  <c r="M509" i="17" s="1"/>
  <c r="AI509" i="17" s="1"/>
  <c r="AF524" i="17"/>
  <c r="AG524" i="17" s="1"/>
  <c r="M524" i="17" s="1"/>
  <c r="AI524" i="17" s="1"/>
  <c r="AF569" i="17"/>
  <c r="AG569" i="17" s="1"/>
  <c r="M569" i="17" s="1"/>
  <c r="AI569" i="17" s="1"/>
  <c r="AF9" i="17"/>
  <c r="AG9" i="17" s="1"/>
  <c r="M9" i="17" s="1"/>
  <c r="AF11" i="17"/>
  <c r="AG11" i="17" s="1"/>
  <c r="M11" i="17" s="1"/>
  <c r="AF17" i="17"/>
  <c r="AG17" i="17" s="1"/>
  <c r="M17" i="17" s="1"/>
  <c r="AF23" i="17"/>
  <c r="AG23" i="17" s="1"/>
  <c r="M23" i="17" s="1"/>
  <c r="AF25" i="17"/>
  <c r="AG25" i="17" s="1"/>
  <c r="M25" i="17" s="1"/>
  <c r="AF27" i="17"/>
  <c r="AG27" i="17" s="1"/>
  <c r="M27" i="17" s="1"/>
  <c r="AF33" i="17"/>
  <c r="AG33" i="17" s="1"/>
  <c r="M33" i="17" s="1"/>
  <c r="AF39" i="17"/>
  <c r="AG39" i="17" s="1"/>
  <c r="M39" i="17" s="1"/>
  <c r="AF41" i="17"/>
  <c r="AG41" i="17" s="1"/>
  <c r="M41" i="17" s="1"/>
  <c r="AF45" i="17"/>
  <c r="AG45" i="17" s="1"/>
  <c r="M45" i="17" s="1"/>
  <c r="AF47" i="17"/>
  <c r="AG47" i="17" s="1"/>
  <c r="M47" i="17" s="1"/>
  <c r="AI47" i="17" s="1"/>
  <c r="AF49" i="17"/>
  <c r="AG49" i="17" s="1"/>
  <c r="M49" i="17" s="1"/>
  <c r="AI49" i="17" s="1"/>
  <c r="AF51" i="17"/>
  <c r="AG51" i="17" s="1"/>
  <c r="M51" i="17" s="1"/>
  <c r="AI51" i="17" s="1"/>
  <c r="AF53" i="17"/>
  <c r="AG53" i="17" s="1"/>
  <c r="M53" i="17" s="1"/>
  <c r="AI53" i="17" s="1"/>
  <c r="AF55" i="17"/>
  <c r="AG55" i="17" s="1"/>
  <c r="M55" i="17" s="1"/>
  <c r="AI55" i="17" s="1"/>
  <c r="AF57" i="17"/>
  <c r="AG57" i="17" s="1"/>
  <c r="M57" i="17" s="1"/>
  <c r="AI57" i="17" s="1"/>
  <c r="AF59" i="17"/>
  <c r="AG59" i="17" s="1"/>
  <c r="M59" i="17" s="1"/>
  <c r="AI59" i="17" s="1"/>
  <c r="AF61" i="17"/>
  <c r="AG61" i="17" s="1"/>
  <c r="M61" i="17" s="1"/>
  <c r="AI61" i="17" s="1"/>
  <c r="AF67" i="17"/>
  <c r="AG67" i="17" s="1"/>
  <c r="M67" i="17" s="1"/>
  <c r="AI67" i="17" s="1"/>
  <c r="AF69" i="17"/>
  <c r="AG69" i="17" s="1"/>
  <c r="M69" i="17" s="1"/>
  <c r="AI69" i="17" s="1"/>
  <c r="AF71" i="17"/>
  <c r="AG71" i="17" s="1"/>
  <c r="M71" i="17" s="1"/>
  <c r="AI71" i="17" s="1"/>
  <c r="AF73" i="17"/>
  <c r="AG73" i="17" s="1"/>
  <c r="M73" i="17" s="1"/>
  <c r="AI73" i="17" s="1"/>
  <c r="AF75" i="17"/>
  <c r="AG75" i="17" s="1"/>
  <c r="M75" i="17" s="1"/>
  <c r="AI75" i="17" s="1"/>
  <c r="AF77" i="17"/>
  <c r="AG77" i="17" s="1"/>
  <c r="M77" i="17" s="1"/>
  <c r="AI77" i="17" s="1"/>
  <c r="AF83" i="17"/>
  <c r="AG83" i="17" s="1"/>
  <c r="M83" i="17" s="1"/>
  <c r="AI83" i="17" s="1"/>
  <c r="AF85" i="17"/>
  <c r="AG85" i="17" s="1"/>
  <c r="M85" i="17" s="1"/>
  <c r="AI85" i="17" s="1"/>
  <c r="AF87" i="17"/>
  <c r="AG87" i="17" s="1"/>
  <c r="M87" i="17" s="1"/>
  <c r="AI87" i="17" s="1"/>
  <c r="AF89" i="17"/>
  <c r="AG89" i="17" s="1"/>
  <c r="M89" i="17" s="1"/>
  <c r="AI89" i="17" s="1"/>
  <c r="AF91" i="17"/>
  <c r="AG91" i="17" s="1"/>
  <c r="M91" i="17" s="1"/>
  <c r="AI91" i="17" s="1"/>
  <c r="AF93" i="17"/>
  <c r="AG93" i="17" s="1"/>
  <c r="M93" i="17" s="1"/>
  <c r="AI93" i="17" s="1"/>
  <c r="AF99" i="17"/>
  <c r="AG99" i="17" s="1"/>
  <c r="M99" i="17" s="1"/>
  <c r="AI99" i="17" s="1"/>
  <c r="AF101" i="17"/>
  <c r="AG101" i="17" s="1"/>
  <c r="M101" i="17" s="1"/>
  <c r="AI101" i="17" s="1"/>
  <c r="AF103" i="17"/>
  <c r="AG103" i="17" s="1"/>
  <c r="M103" i="17" s="1"/>
  <c r="AI103" i="17" s="1"/>
  <c r="AF105" i="17"/>
  <c r="AG105" i="17" s="1"/>
  <c r="M105" i="17" s="1"/>
  <c r="AI105" i="17" s="1"/>
  <c r="AF107" i="17"/>
  <c r="AG107" i="17" s="1"/>
  <c r="M107" i="17" s="1"/>
  <c r="AI107" i="17" s="1"/>
  <c r="AF109" i="17"/>
  <c r="AG109" i="17" s="1"/>
  <c r="M109" i="17" s="1"/>
  <c r="AI109" i="17" s="1"/>
  <c r="AF115" i="17"/>
  <c r="AG115" i="17" s="1"/>
  <c r="M115" i="17" s="1"/>
  <c r="AI115" i="17" s="1"/>
  <c r="AF117" i="17"/>
  <c r="AG117" i="17" s="1"/>
  <c r="M117" i="17" s="1"/>
  <c r="AI117" i="17" s="1"/>
  <c r="AF119" i="17"/>
  <c r="AG119" i="17" s="1"/>
  <c r="M119" i="17" s="1"/>
  <c r="AI119" i="17" s="1"/>
  <c r="AF121" i="17"/>
  <c r="AG121" i="17" s="1"/>
  <c r="M121" i="17" s="1"/>
  <c r="AI121" i="17" s="1"/>
  <c r="AF123" i="17"/>
  <c r="AG123" i="17" s="1"/>
  <c r="M123" i="17" s="1"/>
  <c r="AI123" i="17" s="1"/>
  <c r="AF125" i="17"/>
  <c r="AG125" i="17" s="1"/>
  <c r="M125" i="17" s="1"/>
  <c r="AI125" i="17" s="1"/>
  <c r="AF129" i="17"/>
  <c r="AG129" i="17" s="1"/>
  <c r="M129" i="17" s="1"/>
  <c r="AI129" i="17" s="1"/>
  <c r="AF131" i="17"/>
  <c r="AG131" i="17" s="1"/>
  <c r="M131" i="17" s="1"/>
  <c r="AI131" i="17" s="1"/>
  <c r="AF135" i="17"/>
  <c r="AG135" i="17" s="1"/>
  <c r="M135" i="17" s="1"/>
  <c r="AI135" i="17" s="1"/>
  <c r="AF137" i="17"/>
  <c r="AG137" i="17" s="1"/>
  <c r="M137" i="17" s="1"/>
  <c r="AI137" i="17" s="1"/>
  <c r="AF139" i="17"/>
  <c r="AG139" i="17" s="1"/>
  <c r="M139" i="17" s="1"/>
  <c r="AI139" i="17" s="1"/>
  <c r="AF141" i="17"/>
  <c r="AG141" i="17" s="1"/>
  <c r="M141" i="17" s="1"/>
  <c r="AI141" i="17" s="1"/>
  <c r="AF145" i="17"/>
  <c r="AG145" i="17" s="1"/>
  <c r="M145" i="17" s="1"/>
  <c r="AI145" i="17" s="1"/>
  <c r="AF147" i="17"/>
  <c r="AG147" i="17" s="1"/>
  <c r="M147" i="17" s="1"/>
  <c r="AI147" i="17" s="1"/>
  <c r="AF151" i="17"/>
  <c r="AG151" i="17" s="1"/>
  <c r="M151" i="17" s="1"/>
  <c r="AI151" i="17" s="1"/>
  <c r="AF153" i="17"/>
  <c r="AG153" i="17" s="1"/>
  <c r="M153" i="17" s="1"/>
  <c r="AI153" i="17" s="1"/>
  <c r="AF155" i="17"/>
  <c r="AG155" i="17" s="1"/>
  <c r="M155" i="17" s="1"/>
  <c r="AI155" i="17" s="1"/>
  <c r="AF157" i="17"/>
  <c r="AG157" i="17" s="1"/>
  <c r="M157" i="17" s="1"/>
  <c r="AI157" i="17" s="1"/>
  <c r="AF161" i="17"/>
  <c r="AG161" i="17" s="1"/>
  <c r="M161" i="17" s="1"/>
  <c r="AI161" i="17" s="1"/>
  <c r="AF163" i="17"/>
  <c r="AG163" i="17" s="1"/>
  <c r="M163" i="17" s="1"/>
  <c r="AI163" i="17" s="1"/>
  <c r="AF167" i="17"/>
  <c r="AG167" i="17" s="1"/>
  <c r="M167" i="17" s="1"/>
  <c r="AI167" i="17" s="1"/>
  <c r="AF169" i="17"/>
  <c r="AG169" i="17" s="1"/>
  <c r="M169" i="17" s="1"/>
  <c r="AI169" i="17" s="1"/>
  <c r="AF171" i="17"/>
  <c r="AG171" i="17" s="1"/>
  <c r="M171" i="17" s="1"/>
  <c r="AI171" i="17" s="1"/>
  <c r="AF173" i="17"/>
  <c r="AG173" i="17" s="1"/>
  <c r="M173" i="17" s="1"/>
  <c r="AI173" i="17" s="1"/>
  <c r="AF177" i="17"/>
  <c r="AG177" i="17" s="1"/>
  <c r="M177" i="17" s="1"/>
  <c r="AI177" i="17" s="1"/>
  <c r="AF179" i="17"/>
  <c r="AG179" i="17" s="1"/>
  <c r="M179" i="17" s="1"/>
  <c r="AI179" i="17" s="1"/>
  <c r="AF183" i="17"/>
  <c r="AG183" i="17" s="1"/>
  <c r="M183" i="17" s="1"/>
  <c r="AI183" i="17" s="1"/>
  <c r="AF189" i="17"/>
  <c r="AG189" i="17" s="1"/>
  <c r="M189" i="17" s="1"/>
  <c r="AI189" i="17" s="1"/>
  <c r="AF193" i="17"/>
  <c r="AG193" i="17" s="1"/>
  <c r="M193" i="17" s="1"/>
  <c r="AI193" i="17" s="1"/>
  <c r="AF195" i="17"/>
  <c r="AG195" i="17" s="1"/>
  <c r="M195" i="17" s="1"/>
  <c r="AI195" i="17" s="1"/>
  <c r="AF199" i="17"/>
  <c r="AG199" i="17" s="1"/>
  <c r="M199" i="17" s="1"/>
  <c r="AI199" i="17" s="1"/>
  <c r="AF205" i="17"/>
  <c r="AG205" i="17" s="1"/>
  <c r="M205" i="17" s="1"/>
  <c r="AI205" i="17" s="1"/>
  <c r="AF209" i="17"/>
  <c r="AG209" i="17" s="1"/>
  <c r="M209" i="17" s="1"/>
  <c r="AI209" i="17" s="1"/>
  <c r="AF211" i="17"/>
  <c r="AG211" i="17" s="1"/>
  <c r="M211" i="17" s="1"/>
  <c r="AI211" i="17" s="1"/>
  <c r="AF215" i="17"/>
  <c r="AG215" i="17" s="1"/>
  <c r="M215" i="17" s="1"/>
  <c r="AI215" i="17" s="1"/>
  <c r="AF221" i="17"/>
  <c r="AG221" i="17" s="1"/>
  <c r="M221" i="17" s="1"/>
  <c r="AI221" i="17" s="1"/>
  <c r="AF223" i="17"/>
  <c r="AG223" i="17" s="1"/>
  <c r="M223" i="17" s="1"/>
  <c r="AI223" i="17" s="1"/>
  <c r="AF225" i="17"/>
  <c r="AG225" i="17" s="1"/>
  <c r="M225" i="17" s="1"/>
  <c r="AI225" i="17" s="1"/>
  <c r="AF229" i="17"/>
  <c r="AG229" i="17" s="1"/>
  <c r="M229" i="17" s="1"/>
  <c r="AI229" i="17" s="1"/>
  <c r="AF231" i="17"/>
  <c r="AG231" i="17" s="1"/>
  <c r="M231" i="17" s="1"/>
  <c r="AI231" i="17" s="1"/>
  <c r="AF233" i="17"/>
  <c r="AG233" i="17" s="1"/>
  <c r="M233" i="17" s="1"/>
  <c r="AI233" i="17" s="1"/>
  <c r="AF235" i="17"/>
  <c r="AG235" i="17" s="1"/>
  <c r="M235" i="17" s="1"/>
  <c r="AI235" i="17" s="1"/>
  <c r="AF237" i="17"/>
  <c r="AG237" i="17" s="1"/>
  <c r="M237" i="17" s="1"/>
  <c r="AI237" i="17" s="1"/>
  <c r="AF239" i="17"/>
  <c r="AG239" i="17" s="1"/>
  <c r="M239" i="17" s="1"/>
  <c r="AI239" i="17" s="1"/>
  <c r="AF241" i="17"/>
  <c r="AG241" i="17" s="1"/>
  <c r="M241" i="17" s="1"/>
  <c r="AI241" i="17" s="1"/>
  <c r="AF245" i="17"/>
  <c r="AG245" i="17" s="1"/>
  <c r="M245" i="17" s="1"/>
  <c r="AI245" i="17" s="1"/>
  <c r="AF247" i="17"/>
  <c r="AG247" i="17" s="1"/>
  <c r="M247" i="17" s="1"/>
  <c r="AI247" i="17" s="1"/>
  <c r="AF249" i="17"/>
  <c r="AG249" i="17" s="1"/>
  <c r="M249" i="17" s="1"/>
  <c r="AI249" i="17" s="1"/>
  <c r="AF253" i="17"/>
  <c r="AG253" i="17" s="1"/>
  <c r="M253" i="17" s="1"/>
  <c r="AI253" i="17" s="1"/>
  <c r="AF259" i="17"/>
  <c r="AG259" i="17" s="1"/>
  <c r="M259" i="17" s="1"/>
  <c r="AI259" i="17" s="1"/>
  <c r="AF261" i="17"/>
  <c r="AG261" i="17" s="1"/>
  <c r="M261" i="17" s="1"/>
  <c r="AI261" i="17" s="1"/>
  <c r="AF263" i="17"/>
  <c r="AG263" i="17" s="1"/>
  <c r="M263" i="17" s="1"/>
  <c r="AI263" i="17" s="1"/>
  <c r="AF265" i="17"/>
  <c r="AG265" i="17" s="1"/>
  <c r="M265" i="17" s="1"/>
  <c r="AI265" i="17" s="1"/>
  <c r="AF267" i="17"/>
  <c r="AG267" i="17" s="1"/>
  <c r="M267" i="17" s="1"/>
  <c r="AI267" i="17" s="1"/>
  <c r="AF271" i="17"/>
  <c r="AG271" i="17" s="1"/>
  <c r="M271" i="17" s="1"/>
  <c r="AI271" i="17" s="1"/>
  <c r="AF273" i="17"/>
  <c r="AG273" i="17" s="1"/>
  <c r="M273" i="17" s="1"/>
  <c r="AI273" i="17" s="1"/>
  <c r="AF277" i="17"/>
  <c r="AG277" i="17" s="1"/>
  <c r="M277" i="17" s="1"/>
  <c r="AI277" i="17" s="1"/>
  <c r="AF279" i="17"/>
  <c r="AG279" i="17" s="1"/>
  <c r="M279" i="17" s="1"/>
  <c r="AI279" i="17" s="1"/>
  <c r="AF281" i="17"/>
  <c r="AG281" i="17" s="1"/>
  <c r="M281" i="17" s="1"/>
  <c r="AI281" i="17" s="1"/>
  <c r="AF283" i="17"/>
  <c r="AG283" i="17" s="1"/>
  <c r="M283" i="17" s="1"/>
  <c r="AI283" i="17" s="1"/>
  <c r="AF287" i="17"/>
  <c r="AG287" i="17" s="1"/>
  <c r="M287" i="17" s="1"/>
  <c r="AI287" i="17" s="1"/>
  <c r="AF289" i="17"/>
  <c r="AG289" i="17" s="1"/>
  <c r="M289" i="17" s="1"/>
  <c r="AI289" i="17" s="1"/>
  <c r="AF293" i="17"/>
  <c r="AG293" i="17" s="1"/>
  <c r="M293" i="17" s="1"/>
  <c r="AI293" i="17" s="1"/>
  <c r="AF295" i="17"/>
  <c r="AG295" i="17" s="1"/>
  <c r="M295" i="17" s="1"/>
  <c r="AI295" i="17" s="1"/>
  <c r="AF297" i="17"/>
  <c r="AG297" i="17" s="1"/>
  <c r="M297" i="17" s="1"/>
  <c r="AI297" i="17" s="1"/>
  <c r="AF299" i="17"/>
  <c r="AG299" i="17" s="1"/>
  <c r="M299" i="17" s="1"/>
  <c r="AI299" i="17" s="1"/>
  <c r="AF303" i="17"/>
  <c r="AG303" i="17" s="1"/>
  <c r="M303" i="17" s="1"/>
  <c r="AI303" i="17" s="1"/>
  <c r="AF305" i="17"/>
  <c r="AG305" i="17" s="1"/>
  <c r="M305" i="17" s="1"/>
  <c r="AI305" i="17" s="1"/>
  <c r="AF309" i="17"/>
  <c r="AG309" i="17" s="1"/>
  <c r="M309" i="17" s="1"/>
  <c r="AI309" i="17" s="1"/>
  <c r="AF311" i="17"/>
  <c r="AG311" i="17" s="1"/>
  <c r="M311" i="17" s="1"/>
  <c r="AI311" i="17" s="1"/>
  <c r="AF313" i="17"/>
  <c r="AG313" i="17" s="1"/>
  <c r="M313" i="17" s="1"/>
  <c r="AI313" i="17" s="1"/>
  <c r="AF315" i="17"/>
  <c r="AG315" i="17" s="1"/>
  <c r="M315" i="17" s="1"/>
  <c r="AI315" i="17" s="1"/>
  <c r="AF319" i="17"/>
  <c r="AG319" i="17" s="1"/>
  <c r="M319" i="17" s="1"/>
  <c r="AI319" i="17" s="1"/>
  <c r="AF321" i="17"/>
  <c r="AG321" i="17" s="1"/>
  <c r="M321" i="17" s="1"/>
  <c r="AI321" i="17" s="1"/>
  <c r="AF325" i="17"/>
  <c r="AG325" i="17" s="1"/>
  <c r="M325" i="17" s="1"/>
  <c r="AI325" i="17" s="1"/>
  <c r="AF327" i="17"/>
  <c r="AG327" i="17" s="1"/>
  <c r="M327" i="17" s="1"/>
  <c r="AI327" i="17" s="1"/>
  <c r="AF329" i="17"/>
  <c r="AG329" i="17" s="1"/>
  <c r="M329" i="17" s="1"/>
  <c r="AI329" i="17" s="1"/>
  <c r="AF331" i="17"/>
  <c r="AG331" i="17" s="1"/>
  <c r="M331" i="17" s="1"/>
  <c r="AI331" i="17" s="1"/>
  <c r="AF335" i="17"/>
  <c r="AG335" i="17" s="1"/>
  <c r="M335" i="17" s="1"/>
  <c r="AI335" i="17" s="1"/>
  <c r="AF337" i="17"/>
  <c r="AG337" i="17" s="1"/>
  <c r="M337" i="17" s="1"/>
  <c r="AI337" i="17" s="1"/>
  <c r="AF343" i="17"/>
  <c r="AG343" i="17" s="1"/>
  <c r="M343" i="17" s="1"/>
  <c r="AI343" i="17" s="1"/>
  <c r="AF347" i="17"/>
  <c r="AG347" i="17" s="1"/>
  <c r="M347" i="17" s="1"/>
  <c r="AI347" i="17" s="1"/>
  <c r="AF349" i="17"/>
  <c r="AG349" i="17" s="1"/>
  <c r="M349" i="17" s="1"/>
  <c r="AI349" i="17" s="1"/>
  <c r="AF351" i="17"/>
  <c r="AG351" i="17" s="1"/>
  <c r="M351" i="17" s="1"/>
  <c r="AI351" i="17" s="1"/>
  <c r="AF353" i="17"/>
  <c r="AG353" i="17" s="1"/>
  <c r="M353" i="17" s="1"/>
  <c r="AI353" i="17" s="1"/>
  <c r="AF361" i="17"/>
  <c r="AG361" i="17" s="1"/>
  <c r="M361" i="17" s="1"/>
  <c r="AI361" i="17" s="1"/>
  <c r="AF365" i="17"/>
  <c r="AG365" i="17" s="1"/>
  <c r="M365" i="17" s="1"/>
  <c r="AI365" i="17" s="1"/>
  <c r="AF367" i="17"/>
  <c r="AG367" i="17" s="1"/>
  <c r="M367" i="17" s="1"/>
  <c r="AI367" i="17" s="1"/>
  <c r="AF371" i="17"/>
  <c r="AG371" i="17" s="1"/>
  <c r="M371" i="17" s="1"/>
  <c r="AI371" i="17" s="1"/>
  <c r="AF373" i="17"/>
  <c r="AG373" i="17" s="1"/>
  <c r="M373" i="17" s="1"/>
  <c r="AI373" i="17" s="1"/>
  <c r="AF377" i="17"/>
  <c r="AG377" i="17" s="1"/>
  <c r="M377" i="17" s="1"/>
  <c r="AI377" i="17" s="1"/>
  <c r="AF379" i="17"/>
  <c r="AG379" i="17" s="1"/>
  <c r="M379" i="17" s="1"/>
  <c r="AI379" i="17" s="1"/>
  <c r="AF381" i="17"/>
  <c r="AG381" i="17" s="1"/>
  <c r="M381" i="17" s="1"/>
  <c r="AI381" i="17" s="1"/>
  <c r="AF383" i="17"/>
  <c r="AG383" i="17" s="1"/>
  <c r="M383" i="17" s="1"/>
  <c r="AI383" i="17" s="1"/>
  <c r="AF387" i="17"/>
  <c r="AG387" i="17" s="1"/>
  <c r="M387" i="17" s="1"/>
  <c r="AI387" i="17" s="1"/>
  <c r="AF391" i="17"/>
  <c r="AG391" i="17" s="1"/>
  <c r="M391" i="17" s="1"/>
  <c r="AI391" i="17" s="1"/>
  <c r="AF399" i="17"/>
  <c r="AG399" i="17" s="1"/>
  <c r="M399" i="17" s="1"/>
  <c r="AI399" i="17" s="1"/>
  <c r="AF403" i="17"/>
  <c r="AG403" i="17" s="1"/>
  <c r="M403" i="17" s="1"/>
  <c r="AI403" i="17" s="1"/>
  <c r="AF405" i="17"/>
  <c r="AG405" i="17" s="1"/>
  <c r="M405" i="17" s="1"/>
  <c r="AI405" i="17" s="1"/>
  <c r="AF409" i="17"/>
  <c r="AG409" i="17" s="1"/>
  <c r="M409" i="17" s="1"/>
  <c r="AI409" i="17" s="1"/>
  <c r="AF413" i="17"/>
  <c r="AG413" i="17" s="1"/>
  <c r="M413" i="17" s="1"/>
  <c r="AI413" i="17" s="1"/>
  <c r="AF419" i="17"/>
  <c r="AG419" i="17" s="1"/>
  <c r="M419" i="17" s="1"/>
  <c r="AI419" i="17" s="1"/>
  <c r="AF423" i="17"/>
  <c r="AG423" i="17" s="1"/>
  <c r="M423" i="17" s="1"/>
  <c r="AI423" i="17" s="1"/>
  <c r="AF431" i="17"/>
  <c r="AG431" i="17" s="1"/>
  <c r="M431" i="17" s="1"/>
  <c r="AI431" i="17" s="1"/>
  <c r="AF437" i="17"/>
  <c r="AG437" i="17" s="1"/>
  <c r="M437" i="17" s="1"/>
  <c r="AI437" i="17" s="1"/>
  <c r="AF441" i="17"/>
  <c r="AG441" i="17" s="1"/>
  <c r="M441" i="17" s="1"/>
  <c r="AI441" i="17" s="1"/>
  <c r="AF443" i="17"/>
  <c r="AG443" i="17" s="1"/>
  <c r="M443" i="17" s="1"/>
  <c r="AI443" i="17" s="1"/>
  <c r="AF445" i="17"/>
  <c r="AG445" i="17" s="1"/>
  <c r="M445" i="17" s="1"/>
  <c r="AI445" i="17" s="1"/>
  <c r="AF447" i="17"/>
  <c r="AG447" i="17" s="1"/>
  <c r="M447" i="17" s="1"/>
  <c r="AI447" i="17" s="1"/>
  <c r="AF449" i="17"/>
  <c r="AG449" i="17" s="1"/>
  <c r="M449" i="17" s="1"/>
  <c r="AI449" i="17" s="1"/>
  <c r="AF455" i="17"/>
  <c r="AG455" i="17" s="1"/>
  <c r="M455" i="17" s="1"/>
  <c r="AI455" i="17" s="1"/>
  <c r="AF459" i="17"/>
  <c r="AG459" i="17" s="1"/>
  <c r="M459" i="17" s="1"/>
  <c r="AI459" i="17" s="1"/>
  <c r="AF464" i="17"/>
  <c r="AG464" i="17" s="1"/>
  <c r="M464" i="17" s="1"/>
  <c r="AI464" i="17" s="1"/>
  <c r="AF466" i="17"/>
  <c r="AG466" i="17" s="1"/>
  <c r="M466" i="17" s="1"/>
  <c r="AI466" i="17" s="1"/>
  <c r="AF468" i="17"/>
  <c r="AG468" i="17" s="1"/>
  <c r="M468" i="17" s="1"/>
  <c r="AI468" i="17" s="1"/>
  <c r="AF470" i="17"/>
  <c r="AG470" i="17" s="1"/>
  <c r="M470" i="17" s="1"/>
  <c r="AI470" i="17" s="1"/>
  <c r="AF472" i="17"/>
  <c r="AG472" i="17" s="1"/>
  <c r="M472" i="17" s="1"/>
  <c r="AI472" i="17" s="1"/>
  <c r="AF478" i="17"/>
  <c r="AG478" i="17" s="1"/>
  <c r="M478" i="17" s="1"/>
  <c r="AI478" i="17" s="1"/>
  <c r="AF482" i="17"/>
  <c r="AG482" i="17" s="1"/>
  <c r="M482" i="17" s="1"/>
  <c r="AI482" i="17" s="1"/>
  <c r="AF487" i="17"/>
  <c r="AG487" i="17" s="1"/>
  <c r="M487" i="17" s="1"/>
  <c r="AI487" i="17" s="1"/>
  <c r="AF496" i="17"/>
  <c r="AG496" i="17" s="1"/>
  <c r="M496" i="17" s="1"/>
  <c r="AI496" i="17" s="1"/>
  <c r="AF499" i="17"/>
  <c r="AG499" i="17" s="1"/>
  <c r="M499" i="17" s="1"/>
  <c r="AI499" i="17" s="1"/>
  <c r="AF519" i="17"/>
  <c r="AG519" i="17" s="1"/>
  <c r="M519" i="17" s="1"/>
  <c r="AI519" i="17" s="1"/>
  <c r="AF527" i="17"/>
  <c r="AG527" i="17" s="1"/>
  <c r="M527" i="17" s="1"/>
  <c r="AI527" i="17" s="1"/>
  <c r="AF533" i="17"/>
  <c r="AG533" i="17" s="1"/>
  <c r="M533" i="17" s="1"/>
  <c r="AI533" i="17" s="1"/>
  <c r="AF539" i="17"/>
  <c r="AG539" i="17" s="1"/>
  <c r="M539" i="17" s="1"/>
  <c r="AI539" i="17" s="1"/>
  <c r="AF546" i="17"/>
  <c r="AG546" i="17" s="1"/>
  <c r="M546" i="17" s="1"/>
  <c r="AI546" i="17" s="1"/>
  <c r="AF560" i="17"/>
  <c r="AG560" i="17" s="1"/>
  <c r="M560" i="17" s="1"/>
  <c r="AI560" i="17" s="1"/>
  <c r="AF567" i="17"/>
  <c r="AG567" i="17" s="1"/>
  <c r="M567" i="17" s="1"/>
  <c r="AI567" i="17" s="1"/>
  <c r="AF579" i="17"/>
  <c r="AG579" i="17" s="1"/>
  <c r="M579" i="17" s="1"/>
  <c r="AI579" i="17" s="1"/>
  <c r="AF481" i="17"/>
  <c r="AG481" i="17" s="1"/>
  <c r="M481" i="17" s="1"/>
  <c r="AI481" i="17" s="1"/>
  <c r="AF507" i="17"/>
  <c r="AG507" i="17" s="1"/>
  <c r="M507" i="17" s="1"/>
  <c r="AI507" i="17" s="1"/>
  <c r="AF512" i="17"/>
  <c r="AG512" i="17" s="1"/>
  <c r="M512" i="17" s="1"/>
  <c r="AI512" i="17" s="1"/>
  <c r="AF518" i="17"/>
  <c r="AG518" i="17" s="1"/>
  <c r="M518" i="17" s="1"/>
  <c r="AI518" i="17" s="1"/>
  <c r="AF532" i="17"/>
  <c r="AG532" i="17" s="1"/>
  <c r="M532" i="17" s="1"/>
  <c r="AI532" i="17" s="1"/>
  <c r="AF547" i="17"/>
  <c r="AG547" i="17" s="1"/>
  <c r="M547" i="17" s="1"/>
  <c r="AI547" i="17" s="1"/>
  <c r="AF558" i="17"/>
  <c r="AG558" i="17" s="1"/>
  <c r="M558" i="17" s="1"/>
  <c r="AI558" i="17" s="1"/>
  <c r="AF565" i="17"/>
  <c r="AG565" i="17" s="1"/>
  <c r="M565" i="17" s="1"/>
  <c r="AI565" i="17" s="1"/>
  <c r="AF571" i="17"/>
  <c r="AG571" i="17" s="1"/>
  <c r="M571" i="17" s="1"/>
  <c r="AI571" i="17" s="1"/>
  <c r="AF584" i="17"/>
  <c r="AG584" i="17" s="1"/>
  <c r="M584" i="17" s="1"/>
  <c r="AI584" i="17" s="1"/>
  <c r="AF479" i="17"/>
  <c r="AG479" i="17" s="1"/>
  <c r="M479" i="17" s="1"/>
  <c r="AI479" i="17" s="1"/>
  <c r="AF484" i="17"/>
  <c r="AG484" i="17" s="1"/>
  <c r="M484" i="17" s="1"/>
  <c r="AI484" i="17" s="1"/>
  <c r="AF488" i="17"/>
  <c r="AG488" i="17" s="1"/>
  <c r="M488" i="17" s="1"/>
  <c r="AI488" i="17" s="1"/>
  <c r="AF491" i="17"/>
  <c r="AG491" i="17" s="1"/>
  <c r="M491" i="17" s="1"/>
  <c r="AI491" i="17" s="1"/>
  <c r="AF495" i="17"/>
  <c r="AG495" i="17" s="1"/>
  <c r="M495" i="17" s="1"/>
  <c r="AI495" i="17" s="1"/>
  <c r="AF500" i="17"/>
  <c r="AG500" i="17" s="1"/>
  <c r="M500" i="17" s="1"/>
  <c r="AI500" i="17" s="1"/>
  <c r="AF504" i="17"/>
  <c r="AG504" i="17" s="1"/>
  <c r="M504" i="17" s="1"/>
  <c r="AI504" i="17" s="1"/>
  <c r="AF514" i="17"/>
  <c r="AG514" i="17" s="1"/>
  <c r="M514" i="17" s="1"/>
  <c r="AI514" i="17" s="1"/>
  <c r="AF520" i="17"/>
  <c r="AG520" i="17" s="1"/>
  <c r="M520" i="17" s="1"/>
  <c r="AI520" i="17" s="1"/>
  <c r="AF528" i="17"/>
  <c r="AG528" i="17" s="1"/>
  <c r="M528" i="17" s="1"/>
  <c r="AI528" i="17" s="1"/>
  <c r="AF535" i="17"/>
  <c r="AG535" i="17" s="1"/>
  <c r="M535" i="17" s="1"/>
  <c r="AI535" i="17" s="1"/>
  <c r="AF542" i="17"/>
  <c r="AG542" i="17" s="1"/>
  <c r="M542" i="17" s="1"/>
  <c r="AI542" i="17" s="1"/>
  <c r="AF548" i="17"/>
  <c r="AG548" i="17" s="1"/>
  <c r="M548" i="17" s="1"/>
  <c r="AI548" i="17" s="1"/>
  <c r="AF552" i="17"/>
  <c r="AG552" i="17" s="1"/>
  <c r="M552" i="17" s="1"/>
  <c r="AI552" i="17" s="1"/>
  <c r="AF559" i="17"/>
  <c r="AG559" i="17" s="1"/>
  <c r="M559" i="17" s="1"/>
  <c r="AI559" i="17" s="1"/>
  <c r="AF564" i="17"/>
  <c r="AG564" i="17" s="1"/>
  <c r="M564" i="17" s="1"/>
  <c r="AI564" i="17" s="1"/>
  <c r="AF575" i="17"/>
  <c r="AG575" i="17" s="1"/>
  <c r="M575" i="17" s="1"/>
  <c r="AI575" i="17" s="1"/>
  <c r="AF580" i="17"/>
  <c r="AG580" i="17" s="1"/>
  <c r="M580" i="17" s="1"/>
  <c r="AI580" i="17" s="1"/>
  <c r="AF8" i="17"/>
  <c r="AG8" i="17" s="1"/>
  <c r="M8" i="17" s="1"/>
  <c r="AF10" i="17"/>
  <c r="AG10" i="17" s="1"/>
  <c r="M10" i="17" s="1"/>
  <c r="AF16" i="17"/>
  <c r="AG16" i="17" s="1"/>
  <c r="M16" i="17" s="1"/>
  <c r="AF20" i="17"/>
  <c r="AG20" i="17" s="1"/>
  <c r="M20" i="17" s="1"/>
  <c r="AF22" i="17"/>
  <c r="AG22" i="17" s="1"/>
  <c r="M22" i="17" s="1"/>
  <c r="AF26" i="17"/>
  <c r="AG26" i="17" s="1"/>
  <c r="M26" i="17" s="1"/>
  <c r="AF32" i="17"/>
  <c r="AG32" i="17" s="1"/>
  <c r="M32" i="17" s="1"/>
  <c r="AF36" i="17"/>
  <c r="AG36" i="17" s="1"/>
  <c r="M36" i="17" s="1"/>
  <c r="AF38" i="17"/>
  <c r="AG38" i="17" s="1"/>
  <c r="M38" i="17" s="1"/>
  <c r="AF40" i="17"/>
  <c r="AG40" i="17" s="1"/>
  <c r="M40" i="17" s="1"/>
  <c r="AF42" i="17"/>
  <c r="AG42" i="17" s="1"/>
  <c r="M42" i="17" s="1"/>
  <c r="AF48" i="17"/>
  <c r="AG48" i="17" s="1"/>
  <c r="M48" i="17" s="1"/>
  <c r="AI48" i="17" s="1"/>
  <c r="AF54" i="17"/>
  <c r="AG54" i="17" s="1"/>
  <c r="M54" i="17" s="1"/>
  <c r="AI54" i="17" s="1"/>
  <c r="AF56" i="17"/>
  <c r="AG56" i="17" s="1"/>
  <c r="M56" i="17" s="1"/>
  <c r="AI56" i="17" s="1"/>
  <c r="AF60" i="17"/>
  <c r="AG60" i="17" s="1"/>
  <c r="M60" i="17" s="1"/>
  <c r="AI60" i="17" s="1"/>
  <c r="AF62" i="17"/>
  <c r="AG62" i="17" s="1"/>
  <c r="M62" i="17" s="1"/>
  <c r="AI62" i="17" s="1"/>
  <c r="AF64" i="17"/>
  <c r="AG64" i="17" s="1"/>
  <c r="M64" i="17" s="1"/>
  <c r="AI64" i="17" s="1"/>
  <c r="AF66" i="17"/>
  <c r="AG66" i="17" s="1"/>
  <c r="M66" i="17" s="1"/>
  <c r="AI66" i="17" s="1"/>
  <c r="AF70" i="17"/>
  <c r="AG70" i="17" s="1"/>
  <c r="M70" i="17" s="1"/>
  <c r="AI70" i="17" s="1"/>
  <c r="AF72" i="17"/>
  <c r="AG72" i="17" s="1"/>
  <c r="M72" i="17" s="1"/>
  <c r="AI72" i="17" s="1"/>
  <c r="AF76" i="17"/>
  <c r="AG76" i="17" s="1"/>
  <c r="M76" i="17" s="1"/>
  <c r="AI76" i="17" s="1"/>
  <c r="AF78" i="17"/>
  <c r="AG78" i="17" s="1"/>
  <c r="M78" i="17" s="1"/>
  <c r="AI78" i="17" s="1"/>
  <c r="AF80" i="17"/>
  <c r="AG80" i="17" s="1"/>
  <c r="M80" i="17" s="1"/>
  <c r="AI80" i="17" s="1"/>
  <c r="AF82" i="17"/>
  <c r="AG82" i="17" s="1"/>
  <c r="M82" i="17" s="1"/>
  <c r="AI82" i="17" s="1"/>
  <c r="AF86" i="17"/>
  <c r="AG86" i="17" s="1"/>
  <c r="M86" i="17" s="1"/>
  <c r="AI86" i="17" s="1"/>
  <c r="AF88" i="17"/>
  <c r="AG88" i="17" s="1"/>
  <c r="M88" i="17" s="1"/>
  <c r="AI88" i="17" s="1"/>
  <c r="AF92" i="17"/>
  <c r="AG92" i="17" s="1"/>
  <c r="M92" i="17" s="1"/>
  <c r="AI92" i="17" s="1"/>
  <c r="AF94" i="17"/>
  <c r="AG94" i="17" s="1"/>
  <c r="M94" i="17" s="1"/>
  <c r="AI94" i="17" s="1"/>
  <c r="AF96" i="17"/>
  <c r="AG96" i="17" s="1"/>
  <c r="M96" i="17" s="1"/>
  <c r="AI96" i="17" s="1"/>
  <c r="AF98" i="17"/>
  <c r="AG98" i="17" s="1"/>
  <c r="M98" i="17" s="1"/>
  <c r="AI98" i="17" s="1"/>
  <c r="AF102" i="17"/>
  <c r="AG102" i="17" s="1"/>
  <c r="M102" i="17" s="1"/>
  <c r="AI102" i="17" s="1"/>
  <c r="AF104" i="17"/>
  <c r="AG104" i="17" s="1"/>
  <c r="M104" i="17" s="1"/>
  <c r="AI104" i="17" s="1"/>
  <c r="AF108" i="17"/>
  <c r="AG108" i="17" s="1"/>
  <c r="M108" i="17" s="1"/>
  <c r="AI108" i="17" s="1"/>
  <c r="AF110" i="17"/>
  <c r="AG110" i="17" s="1"/>
  <c r="M110" i="17" s="1"/>
  <c r="AI110" i="17" s="1"/>
  <c r="AF112" i="17"/>
  <c r="AG112" i="17" s="1"/>
  <c r="M112" i="17" s="1"/>
  <c r="AI112" i="17" s="1"/>
  <c r="AF114" i="17"/>
  <c r="AG114" i="17" s="1"/>
  <c r="M114" i="17" s="1"/>
  <c r="AI114" i="17" s="1"/>
  <c r="AF118" i="17"/>
  <c r="AG118" i="17" s="1"/>
  <c r="M118" i="17" s="1"/>
  <c r="AI118" i="17" s="1"/>
  <c r="AF120" i="17"/>
  <c r="AG120" i="17" s="1"/>
  <c r="M120" i="17" s="1"/>
  <c r="AI120" i="17" s="1"/>
  <c r="AF126" i="17"/>
  <c r="AG126" i="17" s="1"/>
  <c r="M126" i="17" s="1"/>
  <c r="AI126" i="17" s="1"/>
  <c r="AF134" i="17"/>
  <c r="AG134" i="17" s="1"/>
  <c r="M134" i="17" s="1"/>
  <c r="AI134" i="17" s="1"/>
  <c r="AF136" i="17"/>
  <c r="AG136" i="17" s="1"/>
  <c r="M136" i="17" s="1"/>
  <c r="AI136" i="17" s="1"/>
  <c r="AF142" i="17"/>
  <c r="AG142" i="17" s="1"/>
  <c r="M142" i="17" s="1"/>
  <c r="AI142" i="17" s="1"/>
  <c r="AF150" i="17"/>
  <c r="AG150" i="17" s="1"/>
  <c r="M150" i="17" s="1"/>
  <c r="AI150" i="17" s="1"/>
  <c r="AF152" i="17"/>
  <c r="AG152" i="17" s="1"/>
  <c r="M152" i="17" s="1"/>
  <c r="AI152" i="17" s="1"/>
  <c r="AF158" i="17"/>
  <c r="AG158" i="17" s="1"/>
  <c r="M158" i="17" s="1"/>
  <c r="AI158" i="17" s="1"/>
  <c r="AF166" i="17"/>
  <c r="AG166" i="17" s="1"/>
  <c r="M166" i="17" s="1"/>
  <c r="AI166" i="17" s="1"/>
  <c r="AF168" i="17"/>
  <c r="AG168" i="17" s="1"/>
  <c r="M168" i="17" s="1"/>
  <c r="AI168" i="17" s="1"/>
  <c r="AF174" i="17"/>
  <c r="AG174" i="17" s="1"/>
  <c r="M174" i="17" s="1"/>
  <c r="AI174" i="17" s="1"/>
  <c r="AF180" i="17"/>
  <c r="AG180" i="17" s="1"/>
  <c r="M180" i="17" s="1"/>
  <c r="AI180" i="17" s="1"/>
  <c r="AF182" i="17"/>
  <c r="AG182" i="17" s="1"/>
  <c r="M182" i="17" s="1"/>
  <c r="AI182" i="17" s="1"/>
  <c r="AF184" i="17"/>
  <c r="AG184" i="17" s="1"/>
  <c r="M184" i="17" s="1"/>
  <c r="AI184" i="17" s="1"/>
  <c r="AF190" i="17"/>
  <c r="AG190" i="17" s="1"/>
  <c r="M190" i="17" s="1"/>
  <c r="AI190" i="17" s="1"/>
  <c r="AF196" i="17"/>
  <c r="AG196" i="17" s="1"/>
  <c r="M196" i="17" s="1"/>
  <c r="AI196" i="17" s="1"/>
  <c r="AF198" i="17"/>
  <c r="AG198" i="17" s="1"/>
  <c r="M198" i="17" s="1"/>
  <c r="AI198" i="17" s="1"/>
  <c r="AF200" i="17"/>
  <c r="AG200" i="17" s="1"/>
  <c r="M200" i="17" s="1"/>
  <c r="AI200" i="17" s="1"/>
  <c r="AF206" i="17"/>
  <c r="AG206" i="17" s="1"/>
  <c r="M206" i="17" s="1"/>
  <c r="AI206" i="17" s="1"/>
  <c r="AF212" i="17"/>
  <c r="AG212" i="17" s="1"/>
  <c r="M212" i="17" s="1"/>
  <c r="AI212" i="17" s="1"/>
  <c r="AF214" i="17"/>
  <c r="AG214" i="17" s="1"/>
  <c r="M214" i="17" s="1"/>
  <c r="AI214" i="17" s="1"/>
  <c r="AF216" i="17"/>
  <c r="AG216" i="17" s="1"/>
  <c r="M216" i="17" s="1"/>
  <c r="AI216" i="17" s="1"/>
  <c r="AF218" i="17"/>
  <c r="AG218" i="17" s="1"/>
  <c r="M218" i="17" s="1"/>
  <c r="AI218" i="17" s="1"/>
  <c r="AF224" i="17"/>
  <c r="AG224" i="17" s="1"/>
  <c r="M224" i="17" s="1"/>
  <c r="AI224" i="17" s="1"/>
  <c r="AF230" i="17"/>
  <c r="AG230" i="17" s="1"/>
  <c r="M230" i="17" s="1"/>
  <c r="AI230" i="17" s="1"/>
  <c r="AF232" i="17"/>
  <c r="AG232" i="17" s="1"/>
  <c r="M232" i="17" s="1"/>
  <c r="AI232" i="17" s="1"/>
  <c r="AF234" i="17"/>
  <c r="AG234" i="17" s="1"/>
  <c r="M234" i="17" s="1"/>
  <c r="AI234" i="17" s="1"/>
  <c r="AF240" i="17"/>
  <c r="AG240" i="17" s="1"/>
  <c r="M240" i="17" s="1"/>
  <c r="AI240" i="17" s="1"/>
  <c r="AF246" i="17"/>
  <c r="AG246" i="17" s="1"/>
  <c r="M246" i="17" s="1"/>
  <c r="AI246" i="17" s="1"/>
  <c r="AF250" i="17"/>
  <c r="AG250" i="17" s="1"/>
  <c r="M250" i="17" s="1"/>
  <c r="AI250" i="17" s="1"/>
  <c r="AF254" i="17"/>
  <c r="AG254" i="17" s="1"/>
  <c r="M254" i="17" s="1"/>
  <c r="AI254" i="17" s="1"/>
  <c r="AF256" i="17"/>
  <c r="AG256" i="17" s="1"/>
  <c r="M256" i="17" s="1"/>
  <c r="AI256" i="17" s="1"/>
  <c r="AF262" i="17"/>
  <c r="AG262" i="17" s="1"/>
  <c r="M262" i="17" s="1"/>
  <c r="AI262" i="17" s="1"/>
  <c r="AF268" i="17"/>
  <c r="AG268" i="17" s="1"/>
  <c r="M268" i="17" s="1"/>
  <c r="AI268" i="17" s="1"/>
  <c r="AF276" i="17"/>
  <c r="AG276" i="17" s="1"/>
  <c r="M276" i="17" s="1"/>
  <c r="AI276" i="17" s="1"/>
  <c r="AF278" i="17"/>
  <c r="AG278" i="17" s="1"/>
  <c r="M278" i="17" s="1"/>
  <c r="AI278" i="17" s="1"/>
  <c r="AF284" i="17"/>
  <c r="AG284" i="17" s="1"/>
  <c r="M284" i="17" s="1"/>
  <c r="AI284" i="17" s="1"/>
  <c r="AF292" i="17"/>
  <c r="AG292" i="17" s="1"/>
  <c r="M292" i="17" s="1"/>
  <c r="AI292" i="17" s="1"/>
  <c r="AF294" i="17"/>
  <c r="AG294" i="17" s="1"/>
  <c r="M294" i="17" s="1"/>
  <c r="AI294" i="17" s="1"/>
  <c r="AF300" i="17"/>
  <c r="AG300" i="17" s="1"/>
  <c r="M300" i="17" s="1"/>
  <c r="AI300" i="17" s="1"/>
  <c r="AF308" i="17"/>
  <c r="AG308" i="17" s="1"/>
  <c r="M308" i="17" s="1"/>
  <c r="AI308" i="17" s="1"/>
  <c r="AF310" i="17"/>
  <c r="AG310" i="17" s="1"/>
  <c r="M310" i="17" s="1"/>
  <c r="AI310" i="17" s="1"/>
  <c r="AF316" i="17"/>
  <c r="AG316" i="17" s="1"/>
  <c r="M316" i="17" s="1"/>
  <c r="AI316" i="17" s="1"/>
  <c r="AF324" i="17"/>
  <c r="AG324" i="17" s="1"/>
  <c r="M324" i="17" s="1"/>
  <c r="AI324" i="17" s="1"/>
  <c r="AF326" i="17"/>
  <c r="AG326" i="17" s="1"/>
  <c r="M326" i="17" s="1"/>
  <c r="AI326" i="17" s="1"/>
  <c r="AF332" i="17"/>
  <c r="AG332" i="17" s="1"/>
  <c r="M332" i="17" s="1"/>
  <c r="AI332" i="17" s="1"/>
  <c r="AF340" i="17"/>
  <c r="AG340" i="17" s="1"/>
  <c r="M340" i="17" s="1"/>
  <c r="AI340" i="17" s="1"/>
  <c r="AF344" i="17"/>
  <c r="AG344" i="17" s="1"/>
  <c r="M344" i="17" s="1"/>
  <c r="AI344" i="17" s="1"/>
  <c r="AF346" i="17"/>
  <c r="AG346" i="17" s="1"/>
  <c r="M346" i="17" s="1"/>
  <c r="AI346" i="17" s="1"/>
  <c r="AF350" i="17"/>
  <c r="AG350" i="17" s="1"/>
  <c r="M350" i="17" s="1"/>
  <c r="AI350" i="17" s="1"/>
  <c r="AF352" i="17"/>
  <c r="AG352" i="17" s="1"/>
  <c r="M352" i="17" s="1"/>
  <c r="AI352" i="17" s="1"/>
  <c r="AF354" i="17"/>
  <c r="AG354" i="17" s="1"/>
  <c r="M354" i="17" s="1"/>
  <c r="AI354" i="17" s="1"/>
  <c r="AF356" i="17"/>
  <c r="AG356" i="17" s="1"/>
  <c r="M356" i="17" s="1"/>
  <c r="AI356" i="17" s="1"/>
  <c r="AF360" i="17"/>
  <c r="AG360" i="17" s="1"/>
  <c r="M360" i="17" s="1"/>
  <c r="AI360" i="17" s="1"/>
  <c r="AF362" i="17"/>
  <c r="AG362" i="17" s="1"/>
  <c r="M362" i="17" s="1"/>
  <c r="AI362" i="17" s="1"/>
  <c r="AF364" i="17"/>
  <c r="AG364" i="17" s="1"/>
  <c r="M364" i="17" s="1"/>
  <c r="AI364" i="17" s="1"/>
  <c r="AF368" i="17"/>
  <c r="AG368" i="17" s="1"/>
  <c r="M368" i="17" s="1"/>
  <c r="AI368" i="17" s="1"/>
  <c r="AF370" i="17"/>
  <c r="AG370" i="17" s="1"/>
  <c r="M370" i="17" s="1"/>
  <c r="AI370" i="17" s="1"/>
  <c r="AF372" i="17"/>
  <c r="AG372" i="17" s="1"/>
  <c r="M372" i="17" s="1"/>
  <c r="AI372" i="17" s="1"/>
  <c r="AF376" i="17"/>
  <c r="AG376" i="17" s="1"/>
  <c r="M376" i="17" s="1"/>
  <c r="AI376" i="17" s="1"/>
  <c r="AF378" i="17"/>
  <c r="AG378" i="17" s="1"/>
  <c r="M378" i="17" s="1"/>
  <c r="AI378" i="17" s="1"/>
  <c r="AF380" i="17"/>
  <c r="AG380" i="17" s="1"/>
  <c r="M380" i="17" s="1"/>
  <c r="AI380" i="17" s="1"/>
  <c r="AF382" i="17"/>
  <c r="AG382" i="17" s="1"/>
  <c r="M382" i="17" s="1"/>
  <c r="AI382" i="17" s="1"/>
  <c r="AF384" i="17"/>
  <c r="AG384" i="17" s="1"/>
  <c r="M384" i="17" s="1"/>
  <c r="AI384" i="17" s="1"/>
  <c r="AF386" i="17"/>
  <c r="AG386" i="17" s="1"/>
  <c r="M386" i="17" s="1"/>
  <c r="AI386" i="17" s="1"/>
  <c r="AF390" i="17"/>
  <c r="AG390" i="17" s="1"/>
  <c r="M390" i="17" s="1"/>
  <c r="AI390" i="17" s="1"/>
  <c r="AF392" i="17"/>
  <c r="AG392" i="17" s="1"/>
  <c r="M392" i="17" s="1"/>
  <c r="AI392" i="17" s="1"/>
  <c r="AF394" i="17"/>
  <c r="AG394" i="17" s="1"/>
  <c r="M394" i="17" s="1"/>
  <c r="AI394" i="17" s="1"/>
  <c r="AF396" i="17"/>
  <c r="AG396" i="17" s="1"/>
  <c r="M396" i="17" s="1"/>
  <c r="AI396" i="17" s="1"/>
  <c r="AF398" i="17"/>
  <c r="AG398" i="17" s="1"/>
  <c r="M398" i="17" s="1"/>
  <c r="AI398" i="17" s="1"/>
  <c r="AF404" i="17"/>
  <c r="AG404" i="17" s="1"/>
  <c r="M404" i="17" s="1"/>
  <c r="AI404" i="17" s="1"/>
  <c r="AF406" i="17"/>
  <c r="AG406" i="17" s="1"/>
  <c r="M406" i="17" s="1"/>
  <c r="AI406" i="17" s="1"/>
  <c r="AF408" i="17"/>
  <c r="AG408" i="17" s="1"/>
  <c r="M408" i="17" s="1"/>
  <c r="AI408" i="17" s="1"/>
  <c r="AF410" i="17"/>
  <c r="AG410" i="17" s="1"/>
  <c r="M410" i="17" s="1"/>
  <c r="AI410" i="17" s="1"/>
  <c r="AF412" i="17"/>
  <c r="AG412" i="17" s="1"/>
  <c r="M412" i="17" s="1"/>
  <c r="AI412" i="17" s="1"/>
  <c r="AF418" i="17"/>
  <c r="AG418" i="17" s="1"/>
  <c r="M418" i="17" s="1"/>
  <c r="AI418" i="17" s="1"/>
  <c r="AF420" i="17"/>
  <c r="AG420" i="17" s="1"/>
  <c r="M420" i="17" s="1"/>
  <c r="AI420" i="17" s="1"/>
  <c r="AF424" i="17"/>
  <c r="AG424" i="17" s="1"/>
  <c r="M424" i="17" s="1"/>
  <c r="AI424" i="17" s="1"/>
  <c r="AF426" i="17"/>
  <c r="AG426" i="17" s="1"/>
  <c r="M426" i="17" s="1"/>
  <c r="AI426" i="17" s="1"/>
  <c r="AF428" i="17"/>
  <c r="AG428" i="17" s="1"/>
  <c r="M428" i="17" s="1"/>
  <c r="AI428" i="17" s="1"/>
  <c r="AF430" i="17"/>
  <c r="AG430" i="17" s="1"/>
  <c r="M430" i="17" s="1"/>
  <c r="AI430" i="17" s="1"/>
  <c r="AF434" i="17"/>
  <c r="AG434" i="17" s="1"/>
  <c r="M434" i="17" s="1"/>
  <c r="AI434" i="17" s="1"/>
  <c r="AF436" i="17"/>
  <c r="AG436" i="17" s="1"/>
  <c r="M436" i="17" s="1"/>
  <c r="AI436" i="17" s="1"/>
  <c r="AF440" i="17"/>
  <c r="AG440" i="17" s="1"/>
  <c r="M440" i="17" s="1"/>
  <c r="AI440" i="17" s="1"/>
  <c r="AF442" i="17"/>
  <c r="AG442" i="17" s="1"/>
  <c r="M442" i="17" s="1"/>
  <c r="AI442" i="17" s="1"/>
  <c r="AF446" i="17"/>
  <c r="AG446" i="17" s="1"/>
  <c r="M446" i="17" s="1"/>
  <c r="AI446" i="17" s="1"/>
  <c r="AF448" i="17"/>
  <c r="AG448" i="17" s="1"/>
  <c r="M448" i="17" s="1"/>
  <c r="AI448" i="17" s="1"/>
  <c r="AF450" i="17"/>
  <c r="AG450" i="17" s="1"/>
  <c r="M450" i="17" s="1"/>
  <c r="AI450" i="17" s="1"/>
  <c r="AF452" i="17"/>
  <c r="AG452" i="17" s="1"/>
  <c r="M452" i="17" s="1"/>
  <c r="AI452" i="17" s="1"/>
  <c r="AF454" i="17"/>
  <c r="AG454" i="17" s="1"/>
  <c r="M454" i="17" s="1"/>
  <c r="AI454" i="17" s="1"/>
  <c r="AF456" i="17"/>
  <c r="AG456" i="17" s="1"/>
  <c r="M456" i="17" s="1"/>
  <c r="AI456" i="17" s="1"/>
  <c r="AF462" i="17"/>
  <c r="AG462" i="17" s="1"/>
  <c r="M462" i="17" s="1"/>
  <c r="AI462" i="17" s="1"/>
  <c r="AF465" i="17"/>
  <c r="AG465" i="17" s="1"/>
  <c r="M465" i="17" s="1"/>
  <c r="AI465" i="17" s="1"/>
  <c r="AF471" i="17"/>
  <c r="AG471" i="17" s="1"/>
  <c r="M471" i="17" s="1"/>
  <c r="AI471" i="17" s="1"/>
  <c r="AF475" i="17"/>
  <c r="AG475" i="17" s="1"/>
  <c r="M475" i="17" s="1"/>
  <c r="AI475" i="17" s="1"/>
  <c r="AF480" i="17"/>
  <c r="AG480" i="17" s="1"/>
  <c r="M480" i="17" s="1"/>
  <c r="AI480" i="17" s="1"/>
  <c r="AF494" i="17"/>
  <c r="AG494" i="17" s="1"/>
  <c r="M494" i="17" s="1"/>
  <c r="AI494" i="17" s="1"/>
  <c r="AF502" i="17"/>
  <c r="AG502" i="17" s="1"/>
  <c r="M502" i="17" s="1"/>
  <c r="AI502" i="17" s="1"/>
  <c r="AF516" i="17"/>
  <c r="AG516" i="17" s="1"/>
  <c r="M516" i="17" s="1"/>
  <c r="AI516" i="17" s="1"/>
  <c r="AF523" i="17"/>
  <c r="AG523" i="17" s="1"/>
  <c r="M523" i="17" s="1"/>
  <c r="AI523" i="17" s="1"/>
  <c r="AF530" i="17"/>
  <c r="AG530" i="17" s="1"/>
  <c r="M530" i="17" s="1"/>
  <c r="AI530" i="17" s="1"/>
  <c r="AF536" i="17"/>
  <c r="AG536" i="17" s="1"/>
  <c r="M536" i="17" s="1"/>
  <c r="AI536" i="17" s="1"/>
  <c r="AF543" i="17"/>
  <c r="AG543" i="17" s="1"/>
  <c r="M543" i="17" s="1"/>
  <c r="AI543" i="17" s="1"/>
  <c r="AF549" i="17"/>
  <c r="AG549" i="17" s="1"/>
  <c r="M549" i="17" s="1"/>
  <c r="AI549" i="17" s="1"/>
  <c r="AF563" i="17"/>
  <c r="AG563" i="17" s="1"/>
  <c r="M563" i="17" s="1"/>
  <c r="AI563" i="17" s="1"/>
  <c r="AF568" i="17"/>
  <c r="AG568" i="17" s="1"/>
  <c r="M568" i="17" s="1"/>
  <c r="AI568" i="17" s="1"/>
  <c r="AF576" i="17"/>
  <c r="AG576" i="17" s="1"/>
  <c r="M576" i="17" s="1"/>
  <c r="AI576" i="17" s="1"/>
  <c r="AF583" i="17"/>
  <c r="AG583" i="17" s="1"/>
  <c r="M583" i="17" s="1"/>
  <c r="AI583" i="17" s="1"/>
  <c r="AF501" i="17"/>
  <c r="AG501" i="17" s="1"/>
  <c r="M501" i="17" s="1"/>
  <c r="AI501" i="17" s="1"/>
  <c r="AF510" i="17"/>
  <c r="AG510" i="17" s="1"/>
  <c r="M510" i="17" s="1"/>
  <c r="AI510" i="17" s="1"/>
  <c r="AF515" i="17"/>
  <c r="AG515" i="17" s="1"/>
  <c r="M515" i="17" s="1"/>
  <c r="AI515" i="17" s="1"/>
  <c r="AF534" i="17"/>
  <c r="AG534" i="17" s="1"/>
  <c r="M534" i="17" s="1"/>
  <c r="AI534" i="17" s="1"/>
  <c r="AF544" i="17"/>
  <c r="AG544" i="17" s="1"/>
  <c r="M544" i="17" s="1"/>
  <c r="AI544" i="17" s="1"/>
  <c r="AF551" i="17"/>
  <c r="AG551" i="17" s="1"/>
  <c r="M551" i="17" s="1"/>
  <c r="AI551" i="17" s="1"/>
  <c r="AF574" i="17"/>
  <c r="AG574" i="17" s="1"/>
  <c r="M574" i="17" s="1"/>
  <c r="AI574" i="17" s="1"/>
  <c r="AF581" i="17"/>
  <c r="AG581" i="17" s="1"/>
  <c r="M581" i="17" s="1"/>
  <c r="AI581" i="17" s="1"/>
  <c r="AF463" i="17"/>
  <c r="AG463" i="17" s="1"/>
  <c r="M463" i="17" s="1"/>
  <c r="AI463" i="17" s="1"/>
  <c r="AF486" i="17"/>
  <c r="AG486" i="17" s="1"/>
  <c r="M486" i="17" s="1"/>
  <c r="AI486" i="17" s="1"/>
  <c r="AF498" i="17"/>
  <c r="AG498" i="17" s="1"/>
  <c r="M498" i="17" s="1"/>
  <c r="AI498" i="17" s="1"/>
  <c r="AF503" i="17"/>
  <c r="AG503" i="17" s="1"/>
  <c r="M503" i="17" s="1"/>
  <c r="AI503" i="17" s="1"/>
  <c r="AF511" i="17"/>
  <c r="AG511" i="17" s="1"/>
  <c r="M511" i="17" s="1"/>
  <c r="AI511" i="17" s="1"/>
  <c r="AF517" i="17"/>
  <c r="AG517" i="17" s="1"/>
  <c r="M517" i="17" s="1"/>
  <c r="AI517" i="17" s="1"/>
  <c r="AF526" i="17"/>
  <c r="AG526" i="17" s="1"/>
  <c r="M526" i="17" s="1"/>
  <c r="AI526" i="17" s="1"/>
  <c r="AF531" i="17"/>
  <c r="AG531" i="17" s="1"/>
  <c r="M531" i="17" s="1"/>
  <c r="AI531" i="17" s="1"/>
  <c r="AF550" i="17"/>
  <c r="AG550" i="17" s="1"/>
  <c r="M550" i="17" s="1"/>
  <c r="AI550" i="17" s="1"/>
  <c r="AF555" i="17"/>
  <c r="AG555" i="17" s="1"/>
  <c r="M555" i="17" s="1"/>
  <c r="AI555" i="17" s="1"/>
  <c r="AF562" i="17"/>
  <c r="AG562" i="17" s="1"/>
  <c r="M562" i="17" s="1"/>
  <c r="AI562" i="17" s="1"/>
  <c r="AF566" i="17"/>
  <c r="AG566" i="17" s="1"/>
  <c r="M566" i="17" s="1"/>
  <c r="AI566" i="17" s="1"/>
  <c r="AF578" i="17"/>
  <c r="AG578" i="17" s="1"/>
  <c r="M578" i="17" s="1"/>
  <c r="AI578" i="17" s="1"/>
  <c r="AF582" i="17"/>
  <c r="AG582" i="17" s="1"/>
  <c r="M582" i="17" s="1"/>
  <c r="AI582" i="17" s="1"/>
  <c r="X7" i="17"/>
  <c r="Y7" i="17" s="1"/>
  <c r="L7" i="17" s="1"/>
  <c r="X9" i="17"/>
  <c r="Y9" i="17" s="1"/>
  <c r="L9" i="17" s="1"/>
  <c r="N9" i="17" s="1"/>
  <c r="X11" i="17"/>
  <c r="Y11" i="17" s="1"/>
  <c r="L11" i="17" s="1"/>
  <c r="N11" i="17" s="1"/>
  <c r="X37" i="17"/>
  <c r="Y37" i="17" s="1"/>
  <c r="L37" i="17" s="1"/>
  <c r="N37" i="17" s="1"/>
  <c r="X39" i="17"/>
  <c r="Y39" i="17" s="1"/>
  <c r="L39" i="17" s="1"/>
  <c r="N39" i="17" s="1"/>
  <c r="X41" i="17"/>
  <c r="Y41" i="17" s="1"/>
  <c r="L41" i="17" s="1"/>
  <c r="N41" i="17" s="1"/>
  <c r="X43" i="17"/>
  <c r="Y43" i="17" s="1"/>
  <c r="L43" i="17" s="1"/>
  <c r="N43" i="17" s="1"/>
  <c r="X57" i="17"/>
  <c r="Y57" i="17" s="1"/>
  <c r="L57" i="17" s="1"/>
  <c r="X59" i="17"/>
  <c r="Y59" i="17" s="1"/>
  <c r="L59" i="17" s="1"/>
  <c r="X63" i="17"/>
  <c r="Y63" i="17" s="1"/>
  <c r="L63" i="17" s="1"/>
  <c r="X65" i="17"/>
  <c r="Y65" i="17" s="1"/>
  <c r="L65" i="17" s="1"/>
  <c r="X67" i="17"/>
  <c r="Y67" i="17" s="1"/>
  <c r="L67" i="17" s="1"/>
  <c r="X71" i="17"/>
  <c r="Y71" i="17" s="1"/>
  <c r="L71" i="17" s="1"/>
  <c r="X77" i="17"/>
  <c r="Y77" i="17" s="1"/>
  <c r="L77" i="17" s="1"/>
  <c r="X83" i="17"/>
  <c r="Y83" i="17" s="1"/>
  <c r="L83" i="17" s="1"/>
  <c r="X87" i="17"/>
  <c r="Y87" i="17" s="1"/>
  <c r="L87" i="17" s="1"/>
  <c r="X91" i="17"/>
  <c r="Y91" i="17" s="1"/>
  <c r="L91" i="17" s="1"/>
  <c r="X95" i="17"/>
  <c r="Y95" i="17" s="1"/>
  <c r="L95" i="17" s="1"/>
  <c r="X97" i="17"/>
  <c r="Y97" i="17" s="1"/>
  <c r="L97" i="17" s="1"/>
  <c r="X99" i="17"/>
  <c r="Y99" i="17" s="1"/>
  <c r="L99" i="17" s="1"/>
  <c r="X101" i="17"/>
  <c r="Y101" i="17" s="1"/>
  <c r="L101" i="17" s="1"/>
  <c r="X103" i="17"/>
  <c r="Y103" i="17" s="1"/>
  <c r="L103" i="17" s="1"/>
  <c r="X105" i="17"/>
  <c r="Y105" i="17" s="1"/>
  <c r="L105" i="17" s="1"/>
  <c r="X107" i="17"/>
  <c r="Y107" i="17" s="1"/>
  <c r="L107" i="17" s="1"/>
  <c r="X109" i="17"/>
  <c r="Y109" i="17" s="1"/>
  <c r="L109" i="17" s="1"/>
  <c r="X111" i="17"/>
  <c r="Y111" i="17" s="1"/>
  <c r="L111" i="17" s="1"/>
  <c r="X117" i="17"/>
  <c r="Y117" i="17" s="1"/>
  <c r="L117" i="17" s="1"/>
  <c r="X125" i="17"/>
  <c r="Y125" i="17" s="1"/>
  <c r="L125" i="17" s="1"/>
  <c r="X131" i="17"/>
  <c r="Y131" i="17" s="1"/>
  <c r="L131" i="17" s="1"/>
  <c r="X133" i="17"/>
  <c r="Y133" i="17" s="1"/>
  <c r="L133" i="17" s="1"/>
  <c r="X139" i="17"/>
  <c r="Y139" i="17" s="1"/>
  <c r="L139" i="17" s="1"/>
  <c r="X141" i="17"/>
  <c r="Y141" i="17" s="1"/>
  <c r="L141" i="17" s="1"/>
  <c r="X145" i="17"/>
  <c r="Y145" i="17" s="1"/>
  <c r="L145" i="17" s="1"/>
  <c r="X149" i="17"/>
  <c r="Y149" i="17" s="1"/>
  <c r="L149" i="17" s="1"/>
  <c r="X153" i="17"/>
  <c r="Y153" i="17" s="1"/>
  <c r="L153" i="17" s="1"/>
  <c r="X155" i="17"/>
  <c r="Y155" i="17" s="1"/>
  <c r="L155" i="17" s="1"/>
  <c r="X163" i="17"/>
  <c r="Y163" i="17" s="1"/>
  <c r="L163" i="17" s="1"/>
  <c r="X167" i="17"/>
  <c r="Y167" i="17" s="1"/>
  <c r="L167" i="17" s="1"/>
  <c r="X169" i="17"/>
  <c r="Y169" i="17" s="1"/>
  <c r="L169" i="17" s="1"/>
  <c r="X171" i="17"/>
  <c r="Y171" i="17" s="1"/>
  <c r="L171" i="17" s="1"/>
  <c r="X175" i="17"/>
  <c r="Y175" i="17" s="1"/>
  <c r="L175" i="17" s="1"/>
  <c r="X177" i="17"/>
  <c r="Y177" i="17" s="1"/>
  <c r="L177" i="17" s="1"/>
  <c r="X179" i="17"/>
  <c r="Y179" i="17" s="1"/>
  <c r="L179" i="17" s="1"/>
  <c r="X183" i="17"/>
  <c r="Y183" i="17" s="1"/>
  <c r="L183" i="17" s="1"/>
  <c r="X185" i="17"/>
  <c r="Y185" i="17" s="1"/>
  <c r="L185" i="17" s="1"/>
  <c r="X187" i="17"/>
  <c r="Y187" i="17" s="1"/>
  <c r="L187" i="17" s="1"/>
  <c r="X191" i="17"/>
  <c r="Y191" i="17" s="1"/>
  <c r="L191" i="17" s="1"/>
  <c r="X193" i="17"/>
  <c r="Y193" i="17" s="1"/>
  <c r="L193" i="17" s="1"/>
  <c r="X195" i="17"/>
  <c r="Y195" i="17" s="1"/>
  <c r="L195" i="17" s="1"/>
  <c r="X199" i="17"/>
  <c r="Y199" i="17" s="1"/>
  <c r="L199" i="17" s="1"/>
  <c r="X201" i="17"/>
  <c r="Y201" i="17" s="1"/>
  <c r="L201" i="17" s="1"/>
  <c r="X203" i="17"/>
  <c r="Y203" i="17" s="1"/>
  <c r="L203" i="17" s="1"/>
  <c r="X207" i="17"/>
  <c r="Y207" i="17" s="1"/>
  <c r="L207" i="17" s="1"/>
  <c r="X209" i="17"/>
  <c r="Y209" i="17" s="1"/>
  <c r="L209" i="17" s="1"/>
  <c r="X211" i="17"/>
  <c r="Y211" i="17" s="1"/>
  <c r="L211" i="17" s="1"/>
  <c r="X215" i="17"/>
  <c r="Y215" i="17" s="1"/>
  <c r="L215" i="17" s="1"/>
  <c r="X217" i="17"/>
  <c r="Y217" i="17" s="1"/>
  <c r="L217" i="17" s="1"/>
  <c r="X219" i="17"/>
  <c r="Y219" i="17" s="1"/>
  <c r="L219" i="17" s="1"/>
  <c r="X221" i="17"/>
  <c r="Y221" i="17" s="1"/>
  <c r="L221" i="17" s="1"/>
  <c r="X225" i="17"/>
  <c r="Y225" i="17" s="1"/>
  <c r="L225" i="17" s="1"/>
  <c r="X227" i="17"/>
  <c r="Y227" i="17" s="1"/>
  <c r="L227" i="17" s="1"/>
  <c r="X301" i="17"/>
  <c r="Y301" i="17" s="1"/>
  <c r="L301" i="17" s="1"/>
  <c r="X309" i="17"/>
  <c r="Y309" i="17" s="1"/>
  <c r="L309" i="17" s="1"/>
  <c r="X311" i="17"/>
  <c r="Y311" i="17" s="1"/>
  <c r="L311" i="17" s="1"/>
  <c r="X313" i="17"/>
  <c r="Y313" i="17" s="1"/>
  <c r="L313" i="17" s="1"/>
  <c r="X317" i="17"/>
  <c r="Y317" i="17" s="1"/>
  <c r="L317" i="17" s="1"/>
  <c r="X319" i="17"/>
  <c r="Y319" i="17" s="1"/>
  <c r="L319" i="17" s="1"/>
  <c r="X321" i="17"/>
  <c r="Y321" i="17" s="1"/>
  <c r="L321" i="17" s="1"/>
  <c r="X325" i="17"/>
  <c r="Y325" i="17" s="1"/>
  <c r="L325" i="17" s="1"/>
  <c r="X327" i="17"/>
  <c r="Y327" i="17" s="1"/>
  <c r="L327" i="17" s="1"/>
  <c r="X329" i="17"/>
  <c r="Y329" i="17" s="1"/>
  <c r="L329" i="17" s="1"/>
  <c r="X333" i="17"/>
  <c r="Y333" i="17" s="1"/>
  <c r="L333" i="17" s="1"/>
  <c r="X335" i="17"/>
  <c r="Y335" i="17" s="1"/>
  <c r="L335" i="17" s="1"/>
  <c r="X337" i="17"/>
  <c r="Y337" i="17" s="1"/>
  <c r="L337" i="17" s="1"/>
  <c r="X341" i="17"/>
  <c r="Y341" i="17" s="1"/>
  <c r="L341" i="17" s="1"/>
  <c r="X343" i="17"/>
  <c r="Y343" i="17" s="1"/>
  <c r="L343" i="17" s="1"/>
  <c r="X345" i="17"/>
  <c r="Y345" i="17" s="1"/>
  <c r="L345" i="17" s="1"/>
  <c r="X349" i="17"/>
  <c r="Y349" i="17" s="1"/>
  <c r="L349" i="17" s="1"/>
  <c r="X351" i="17"/>
  <c r="Y351" i="17" s="1"/>
  <c r="L351" i="17" s="1"/>
  <c r="X353" i="17"/>
  <c r="Y353" i="17" s="1"/>
  <c r="L353" i="17" s="1"/>
  <c r="X357" i="17"/>
  <c r="Y357" i="17" s="1"/>
  <c r="L357" i="17" s="1"/>
  <c r="X359" i="17"/>
  <c r="Y359" i="17" s="1"/>
  <c r="L359" i="17" s="1"/>
  <c r="X361" i="17"/>
  <c r="Y361" i="17" s="1"/>
  <c r="L361" i="17" s="1"/>
  <c r="X365" i="17"/>
  <c r="Y365" i="17" s="1"/>
  <c r="L365" i="17" s="1"/>
  <c r="X367" i="17"/>
  <c r="Y367" i="17" s="1"/>
  <c r="L367" i="17" s="1"/>
  <c r="X369" i="17"/>
  <c r="Y369" i="17" s="1"/>
  <c r="L369" i="17" s="1"/>
  <c r="X373" i="17"/>
  <c r="Y373" i="17" s="1"/>
  <c r="L373" i="17" s="1"/>
  <c r="X375" i="17"/>
  <c r="Y375" i="17" s="1"/>
  <c r="L375" i="17" s="1"/>
  <c r="X377" i="17"/>
  <c r="Y377" i="17" s="1"/>
  <c r="L377" i="17" s="1"/>
  <c r="X381" i="17"/>
  <c r="Y381" i="17" s="1"/>
  <c r="L381" i="17" s="1"/>
  <c r="X385" i="17"/>
  <c r="Y385" i="17" s="1"/>
  <c r="L385" i="17" s="1"/>
  <c r="X387" i="17"/>
  <c r="Y387" i="17" s="1"/>
  <c r="L387" i="17" s="1"/>
  <c r="X393" i="17"/>
  <c r="Y393" i="17" s="1"/>
  <c r="L393" i="17" s="1"/>
  <c r="X399" i="17"/>
  <c r="Y399" i="17" s="1"/>
  <c r="L399" i="17" s="1"/>
  <c r="X401" i="17"/>
  <c r="Y401" i="17" s="1"/>
  <c r="L401" i="17" s="1"/>
  <c r="X407" i="17"/>
  <c r="Y407" i="17" s="1"/>
  <c r="L407" i="17" s="1"/>
  <c r="X409" i="17"/>
  <c r="Y409" i="17" s="1"/>
  <c r="L409" i="17" s="1"/>
  <c r="X411" i="17"/>
  <c r="Y411" i="17" s="1"/>
  <c r="L411" i="17" s="1"/>
  <c r="X417" i="17"/>
  <c r="Y417" i="17" s="1"/>
  <c r="L417" i="17" s="1"/>
  <c r="X6" i="17"/>
  <c r="Y6" i="17" s="1"/>
  <c r="L6" i="17" s="1"/>
  <c r="X56" i="17"/>
  <c r="Y56" i="17" s="1"/>
  <c r="L56" i="17" s="1"/>
  <c r="X60" i="17"/>
  <c r="Y60" i="17" s="1"/>
  <c r="L60" i="17" s="1"/>
  <c r="X86" i="17"/>
  <c r="Y86" i="17" s="1"/>
  <c r="L86" i="17" s="1"/>
  <c r="X90" i="17"/>
  <c r="Y90" i="17" s="1"/>
  <c r="L90" i="17" s="1"/>
  <c r="X94" i="17"/>
  <c r="Y94" i="17" s="1"/>
  <c r="L94" i="17" s="1"/>
  <c r="X98" i="17"/>
  <c r="Y98" i="17" s="1"/>
  <c r="L98" i="17" s="1"/>
  <c r="X102" i="17"/>
  <c r="Y102" i="17" s="1"/>
  <c r="L102" i="17" s="1"/>
  <c r="X106" i="17"/>
  <c r="Y106" i="17" s="1"/>
  <c r="L106" i="17" s="1"/>
  <c r="X112" i="17"/>
  <c r="Y112" i="17" s="1"/>
  <c r="L112" i="17" s="1"/>
  <c r="X114" i="17"/>
  <c r="Y114" i="17" s="1"/>
  <c r="L114" i="17" s="1"/>
  <c r="X116" i="17"/>
  <c r="Y116" i="17" s="1"/>
  <c r="L116" i="17" s="1"/>
  <c r="X120" i="17"/>
  <c r="Y120" i="17" s="1"/>
  <c r="L120" i="17" s="1"/>
  <c r="X122" i="17"/>
  <c r="Y122" i="17" s="1"/>
  <c r="L122" i="17" s="1"/>
  <c r="X124" i="17"/>
  <c r="Y124" i="17" s="1"/>
  <c r="L124" i="17" s="1"/>
  <c r="X128" i="17"/>
  <c r="Y128" i="17" s="1"/>
  <c r="L128" i="17" s="1"/>
  <c r="X130" i="17"/>
  <c r="Y130" i="17" s="1"/>
  <c r="L130" i="17" s="1"/>
  <c r="X132" i="17"/>
  <c r="Y132" i="17" s="1"/>
  <c r="L132" i="17" s="1"/>
  <c r="X136" i="17"/>
  <c r="Y136" i="17" s="1"/>
  <c r="L136" i="17" s="1"/>
  <c r="X138" i="17"/>
  <c r="Y138" i="17" s="1"/>
  <c r="L138" i="17" s="1"/>
  <c r="X140" i="17"/>
  <c r="Y140" i="17" s="1"/>
  <c r="L140" i="17" s="1"/>
  <c r="X152" i="17"/>
  <c r="Y152" i="17" s="1"/>
  <c r="L152" i="17" s="1"/>
  <c r="X160" i="17"/>
  <c r="Y160" i="17" s="1"/>
  <c r="L160" i="17" s="1"/>
  <c r="X162" i="17"/>
  <c r="Y162" i="17" s="1"/>
  <c r="L162" i="17" s="1"/>
  <c r="X168" i="17"/>
  <c r="Y168" i="17" s="1"/>
  <c r="L168" i="17" s="1"/>
  <c r="X170" i="17"/>
  <c r="Y170" i="17" s="1"/>
  <c r="L170" i="17" s="1"/>
  <c r="X176" i="17"/>
  <c r="Y176" i="17" s="1"/>
  <c r="L176" i="17" s="1"/>
  <c r="X178" i="17"/>
  <c r="Y178" i="17" s="1"/>
  <c r="L178" i="17" s="1"/>
  <c r="X184" i="17"/>
  <c r="Y184" i="17" s="1"/>
  <c r="L184" i="17" s="1"/>
  <c r="X186" i="17"/>
  <c r="Y186" i="17" s="1"/>
  <c r="L186" i="17" s="1"/>
  <c r="X192" i="17"/>
  <c r="Y192" i="17" s="1"/>
  <c r="L192" i="17" s="1"/>
  <c r="X194" i="17"/>
  <c r="Y194" i="17" s="1"/>
  <c r="L194" i="17" s="1"/>
  <c r="X200" i="17"/>
  <c r="Y200" i="17" s="1"/>
  <c r="L200" i="17" s="1"/>
  <c r="X202" i="17"/>
  <c r="Y202" i="17" s="1"/>
  <c r="L202" i="17" s="1"/>
  <c r="X208" i="17"/>
  <c r="Y208" i="17" s="1"/>
  <c r="L208" i="17" s="1"/>
  <c r="X210" i="17"/>
  <c r="Y210" i="17" s="1"/>
  <c r="L210" i="17" s="1"/>
  <c r="X218" i="17"/>
  <c r="Y218" i="17" s="1"/>
  <c r="L218" i="17" s="1"/>
  <c r="X226" i="17"/>
  <c r="Y226" i="17" s="1"/>
  <c r="L226" i="17" s="1"/>
  <c r="X232" i="17"/>
  <c r="Y232" i="17" s="1"/>
  <c r="L232" i="17" s="1"/>
  <c r="X234" i="17"/>
  <c r="Y234" i="17" s="1"/>
  <c r="L234" i="17" s="1"/>
  <c r="X236" i="17"/>
  <c r="Y236" i="17" s="1"/>
  <c r="L236" i="17" s="1"/>
  <c r="X238" i="17"/>
  <c r="Y238" i="17" s="1"/>
  <c r="L238" i="17" s="1"/>
  <c r="X240" i="17"/>
  <c r="Y240" i="17" s="1"/>
  <c r="L240" i="17" s="1"/>
  <c r="X242" i="17"/>
  <c r="Y242" i="17" s="1"/>
  <c r="L242" i="17" s="1"/>
  <c r="X244" i="17"/>
  <c r="Y244" i="17" s="1"/>
  <c r="L244" i="17" s="1"/>
  <c r="X246" i="17"/>
  <c r="Y246" i="17" s="1"/>
  <c r="L246" i="17" s="1"/>
  <c r="X248" i="17"/>
  <c r="Y248" i="17" s="1"/>
  <c r="L248" i="17" s="1"/>
  <c r="X250" i="17"/>
  <c r="Y250" i="17" s="1"/>
  <c r="L250" i="17" s="1"/>
  <c r="X252" i="17"/>
  <c r="Y252" i="17" s="1"/>
  <c r="L252" i="17" s="1"/>
  <c r="X254" i="17"/>
  <c r="Y254" i="17" s="1"/>
  <c r="L254" i="17" s="1"/>
  <c r="X256" i="17"/>
  <c r="Y256" i="17" s="1"/>
  <c r="L256" i="17" s="1"/>
  <c r="X258" i="17"/>
  <c r="Y258" i="17" s="1"/>
  <c r="L258" i="17" s="1"/>
  <c r="X260" i="17"/>
  <c r="Y260" i="17" s="1"/>
  <c r="L260" i="17" s="1"/>
  <c r="X262" i="17"/>
  <c r="Y262" i="17" s="1"/>
  <c r="L262" i="17" s="1"/>
  <c r="X264" i="17"/>
  <c r="Y264" i="17" s="1"/>
  <c r="L264" i="17" s="1"/>
  <c r="X266" i="17"/>
  <c r="Y266" i="17" s="1"/>
  <c r="L266" i="17" s="1"/>
  <c r="X268" i="17"/>
  <c r="Y268" i="17" s="1"/>
  <c r="L268" i="17" s="1"/>
  <c r="X274" i="17"/>
  <c r="Y274" i="17" s="1"/>
  <c r="L274" i="17" s="1"/>
  <c r="X276" i="17"/>
  <c r="Y276" i="17" s="1"/>
  <c r="L276" i="17" s="1"/>
  <c r="X278" i="17"/>
  <c r="Y278" i="17" s="1"/>
  <c r="L278" i="17" s="1"/>
  <c r="X280" i="17"/>
  <c r="Y280" i="17" s="1"/>
  <c r="L280" i="17" s="1"/>
  <c r="X282" i="17"/>
  <c r="Y282" i="17" s="1"/>
  <c r="L282" i="17" s="1"/>
  <c r="X284" i="17"/>
  <c r="Y284" i="17" s="1"/>
  <c r="L284" i="17" s="1"/>
  <c r="X290" i="17"/>
  <c r="Y290" i="17" s="1"/>
  <c r="L290" i="17" s="1"/>
  <c r="X292" i="17"/>
  <c r="Y292" i="17" s="1"/>
  <c r="L292" i="17" s="1"/>
  <c r="X294" i="17"/>
  <c r="Y294" i="17" s="1"/>
  <c r="L294" i="17" s="1"/>
  <c r="X296" i="17"/>
  <c r="Y296" i="17" s="1"/>
  <c r="L296" i="17" s="1"/>
  <c r="X298" i="17"/>
  <c r="Y298" i="17" s="1"/>
  <c r="L298" i="17" s="1"/>
  <c r="X300" i="17"/>
  <c r="Y300" i="17" s="1"/>
  <c r="L300" i="17" s="1"/>
  <c r="X302" i="17"/>
  <c r="Y302" i="17" s="1"/>
  <c r="L302" i="17" s="1"/>
  <c r="X304" i="17"/>
  <c r="Y304" i="17" s="1"/>
  <c r="L304" i="17" s="1"/>
  <c r="X366" i="17"/>
  <c r="Y366" i="17" s="1"/>
  <c r="L366" i="17" s="1"/>
  <c r="X370" i="17"/>
  <c r="Y370" i="17" s="1"/>
  <c r="L370" i="17" s="1"/>
  <c r="X374" i="17"/>
  <c r="Y374" i="17" s="1"/>
  <c r="L374" i="17" s="1"/>
  <c r="X378" i="17"/>
  <c r="Y378" i="17" s="1"/>
  <c r="L378" i="17" s="1"/>
  <c r="X382" i="17"/>
  <c r="Y382" i="17" s="1"/>
  <c r="L382" i="17" s="1"/>
  <c r="X386" i="17"/>
  <c r="Y386" i="17" s="1"/>
  <c r="L386" i="17" s="1"/>
  <c r="X396" i="17"/>
  <c r="Y396" i="17" s="1"/>
  <c r="L396" i="17" s="1"/>
  <c r="X404" i="17"/>
  <c r="Y404" i="17" s="1"/>
  <c r="L404" i="17" s="1"/>
  <c r="X410" i="17"/>
  <c r="Y410" i="17" s="1"/>
  <c r="L410" i="17" s="1"/>
  <c r="X418" i="17"/>
  <c r="Y418" i="17" s="1"/>
  <c r="L418" i="17" s="1"/>
  <c r="X422" i="17"/>
  <c r="Y422" i="17" s="1"/>
  <c r="L422" i="17" s="1"/>
  <c r="X426" i="17"/>
  <c r="Y426" i="17" s="1"/>
  <c r="L426" i="17" s="1"/>
  <c r="X430" i="17"/>
  <c r="Y430" i="17" s="1"/>
  <c r="L430" i="17" s="1"/>
  <c r="X434" i="17"/>
  <c r="Y434" i="17" s="1"/>
  <c r="L434" i="17" s="1"/>
  <c r="X436" i="17"/>
  <c r="Y436" i="17" s="1"/>
  <c r="L436" i="17" s="1"/>
  <c r="X438" i="17"/>
  <c r="Y438" i="17" s="1"/>
  <c r="L438" i="17" s="1"/>
  <c r="X440" i="17"/>
  <c r="Y440" i="17" s="1"/>
  <c r="L440" i="17" s="1"/>
  <c r="X442" i="17"/>
  <c r="Y442" i="17" s="1"/>
  <c r="L442" i="17" s="1"/>
  <c r="X444" i="17"/>
  <c r="Y444" i="17" s="1"/>
  <c r="L444" i="17" s="1"/>
  <c r="X446" i="17"/>
  <c r="Y446" i="17" s="1"/>
  <c r="L446" i="17" s="1"/>
  <c r="X448" i="17"/>
  <c r="Y448" i="17" s="1"/>
  <c r="L448" i="17" s="1"/>
  <c r="X450" i="17"/>
  <c r="Y450" i="17" s="1"/>
  <c r="L450" i="17" s="1"/>
  <c r="X452" i="17"/>
  <c r="Y452" i="17" s="1"/>
  <c r="L452" i="17" s="1"/>
  <c r="X454" i="17"/>
  <c r="Y454" i="17" s="1"/>
  <c r="L454" i="17" s="1"/>
  <c r="X456" i="17"/>
  <c r="Y456" i="17" s="1"/>
  <c r="L456" i="17" s="1"/>
  <c r="X458" i="17"/>
  <c r="Y458" i="17" s="1"/>
  <c r="L458" i="17" s="1"/>
  <c r="X460" i="17"/>
  <c r="Y460" i="17" s="1"/>
  <c r="L460" i="17" s="1"/>
  <c r="X462" i="17"/>
  <c r="Y462" i="17" s="1"/>
  <c r="L462" i="17" s="1"/>
  <c r="X464" i="17"/>
  <c r="Y464" i="17" s="1"/>
  <c r="L464" i="17" s="1"/>
  <c r="X466" i="17"/>
  <c r="Y466" i="17" s="1"/>
  <c r="L466" i="17" s="1"/>
  <c r="X468" i="17"/>
  <c r="Y468" i="17" s="1"/>
  <c r="L468" i="17" s="1"/>
  <c r="X470" i="17"/>
  <c r="Y470" i="17" s="1"/>
  <c r="L470" i="17" s="1"/>
  <c r="X472" i="17"/>
  <c r="Y472" i="17" s="1"/>
  <c r="L472" i="17" s="1"/>
  <c r="X474" i="17"/>
  <c r="Y474" i="17" s="1"/>
  <c r="L474" i="17" s="1"/>
  <c r="X476" i="17"/>
  <c r="Y476" i="17" s="1"/>
  <c r="L476" i="17" s="1"/>
  <c r="X478" i="17"/>
  <c r="Y478" i="17" s="1"/>
  <c r="L478" i="17" s="1"/>
  <c r="X480" i="17"/>
  <c r="Y480" i="17" s="1"/>
  <c r="L480" i="17" s="1"/>
  <c r="X482" i="17"/>
  <c r="Y482" i="17" s="1"/>
  <c r="L482" i="17" s="1"/>
  <c r="X484" i="17"/>
  <c r="Y484" i="17" s="1"/>
  <c r="L484" i="17" s="1"/>
  <c r="X486" i="17"/>
  <c r="Y486" i="17" s="1"/>
  <c r="L486" i="17" s="1"/>
  <c r="X488" i="17"/>
  <c r="Y488" i="17" s="1"/>
  <c r="L488" i="17" s="1"/>
  <c r="X490" i="17"/>
  <c r="Y490" i="17" s="1"/>
  <c r="L490" i="17" s="1"/>
  <c r="X492" i="17"/>
  <c r="Y492" i="17" s="1"/>
  <c r="L492" i="17" s="1"/>
  <c r="X494" i="17"/>
  <c r="Y494" i="17" s="1"/>
  <c r="L494" i="17" s="1"/>
  <c r="X496" i="17"/>
  <c r="Y496" i="17" s="1"/>
  <c r="L496" i="17" s="1"/>
  <c r="X498" i="17"/>
  <c r="Y498" i="17" s="1"/>
  <c r="L498" i="17" s="1"/>
  <c r="X500" i="17"/>
  <c r="Y500" i="17" s="1"/>
  <c r="L500" i="17" s="1"/>
  <c r="X502" i="17"/>
  <c r="Y502" i="17" s="1"/>
  <c r="L502" i="17" s="1"/>
  <c r="X504" i="17"/>
  <c r="Y504" i="17" s="1"/>
  <c r="L504" i="17" s="1"/>
  <c r="X506" i="17"/>
  <c r="Y506" i="17" s="1"/>
  <c r="L506" i="17" s="1"/>
  <c r="X508" i="17"/>
  <c r="Y508" i="17" s="1"/>
  <c r="L508" i="17" s="1"/>
  <c r="X510" i="17"/>
  <c r="Y510" i="17" s="1"/>
  <c r="L510" i="17" s="1"/>
  <c r="X512" i="17"/>
  <c r="Y512" i="17" s="1"/>
  <c r="L512" i="17" s="1"/>
  <c r="X514" i="17"/>
  <c r="Y514" i="17" s="1"/>
  <c r="L514" i="17" s="1"/>
  <c r="X516" i="17"/>
  <c r="Y516" i="17" s="1"/>
  <c r="L516" i="17" s="1"/>
  <c r="X518" i="17"/>
  <c r="Y518" i="17" s="1"/>
  <c r="L518" i="17" s="1"/>
  <c r="X520" i="17"/>
  <c r="Y520" i="17" s="1"/>
  <c r="L520" i="17" s="1"/>
  <c r="X522" i="17"/>
  <c r="Y522" i="17" s="1"/>
  <c r="L522" i="17" s="1"/>
  <c r="X524" i="17"/>
  <c r="Y524" i="17" s="1"/>
  <c r="L524" i="17" s="1"/>
  <c r="X526" i="17"/>
  <c r="Y526" i="17" s="1"/>
  <c r="L526" i="17" s="1"/>
  <c r="X528" i="17"/>
  <c r="Y528" i="17" s="1"/>
  <c r="L528" i="17" s="1"/>
  <c r="X530" i="17"/>
  <c r="Y530" i="17" s="1"/>
  <c r="L530" i="17" s="1"/>
  <c r="X532" i="17"/>
  <c r="Y532" i="17" s="1"/>
  <c r="L532" i="17" s="1"/>
  <c r="X534" i="17"/>
  <c r="Y534" i="17" s="1"/>
  <c r="L534" i="17" s="1"/>
  <c r="X536" i="17"/>
  <c r="Y536" i="17" s="1"/>
  <c r="L536" i="17" s="1"/>
  <c r="X538" i="17"/>
  <c r="Y538" i="17" s="1"/>
  <c r="L538" i="17" s="1"/>
  <c r="X540" i="17"/>
  <c r="Y540" i="17" s="1"/>
  <c r="L540" i="17" s="1"/>
  <c r="X542" i="17"/>
  <c r="Y542" i="17" s="1"/>
  <c r="L542" i="17" s="1"/>
  <c r="X544" i="17"/>
  <c r="Y544" i="17" s="1"/>
  <c r="L544" i="17" s="1"/>
  <c r="X546" i="17"/>
  <c r="Y546" i="17" s="1"/>
  <c r="L546" i="17" s="1"/>
  <c r="X548" i="17"/>
  <c r="Y548" i="17" s="1"/>
  <c r="L548" i="17" s="1"/>
  <c r="X550" i="17"/>
  <c r="Y550" i="17" s="1"/>
  <c r="L550" i="17" s="1"/>
  <c r="X552" i="17"/>
  <c r="Y552" i="17" s="1"/>
  <c r="L552" i="17" s="1"/>
  <c r="X554" i="17"/>
  <c r="Y554" i="17" s="1"/>
  <c r="L554" i="17" s="1"/>
  <c r="X556" i="17"/>
  <c r="Y556" i="17" s="1"/>
  <c r="L556" i="17" s="1"/>
  <c r="X558" i="17"/>
  <c r="Y558" i="17" s="1"/>
  <c r="L558" i="17" s="1"/>
  <c r="X560" i="17"/>
  <c r="Y560" i="17" s="1"/>
  <c r="L560" i="17" s="1"/>
  <c r="X562" i="17"/>
  <c r="Y562" i="17" s="1"/>
  <c r="L562" i="17" s="1"/>
  <c r="X564" i="17"/>
  <c r="Y564" i="17" s="1"/>
  <c r="L564" i="17" s="1"/>
  <c r="X566" i="17"/>
  <c r="Y566" i="17" s="1"/>
  <c r="L566" i="17" s="1"/>
  <c r="X568" i="17"/>
  <c r="Y568" i="17" s="1"/>
  <c r="L568" i="17" s="1"/>
  <c r="X570" i="17"/>
  <c r="Y570" i="17" s="1"/>
  <c r="L570" i="17" s="1"/>
  <c r="X572" i="17"/>
  <c r="Y572" i="17" s="1"/>
  <c r="L572" i="17" s="1"/>
  <c r="X574" i="17"/>
  <c r="Y574" i="17" s="1"/>
  <c r="L574" i="17" s="1"/>
  <c r="X576" i="17"/>
  <c r="Y576" i="17" s="1"/>
  <c r="L576" i="17" s="1"/>
  <c r="X578" i="17"/>
  <c r="Y578" i="17" s="1"/>
  <c r="L578" i="17" s="1"/>
  <c r="X580" i="17"/>
  <c r="Y580" i="17" s="1"/>
  <c r="L580" i="17" s="1"/>
  <c r="X582" i="17"/>
  <c r="Y582" i="17" s="1"/>
  <c r="L582" i="17" s="1"/>
  <c r="X584" i="17"/>
  <c r="Y584" i="17" s="1"/>
  <c r="L584" i="17" s="1"/>
  <c r="X5" i="17"/>
  <c r="Y5" i="17" s="1"/>
  <c r="L5" i="17" s="1"/>
  <c r="B5" i="16"/>
  <c r="C5" i="16"/>
  <c r="B6" i="16"/>
  <c r="C6" i="16"/>
  <c r="B7" i="16"/>
  <c r="C7" i="16"/>
  <c r="B8" i="16"/>
  <c r="C8" i="16"/>
  <c r="B9" i="16"/>
  <c r="C9" i="16"/>
  <c r="B10" i="16"/>
  <c r="C10" i="16"/>
  <c r="B11" i="16"/>
  <c r="C11" i="16"/>
  <c r="B12" i="16"/>
  <c r="C12" i="16"/>
  <c r="B13" i="16"/>
  <c r="C13" i="16"/>
  <c r="B14" i="16"/>
  <c r="C14" i="16"/>
  <c r="B15" i="16"/>
  <c r="C15" i="16"/>
  <c r="B16" i="16"/>
  <c r="C16" i="16"/>
  <c r="B17" i="16"/>
  <c r="C17" i="16"/>
  <c r="B18" i="16"/>
  <c r="C18" i="16"/>
  <c r="B19" i="16"/>
  <c r="C19" i="16"/>
  <c r="B20" i="16"/>
  <c r="C20" i="16"/>
  <c r="B21" i="16"/>
  <c r="C21" i="16"/>
  <c r="B22" i="16"/>
  <c r="C22" i="16"/>
  <c r="B23" i="16"/>
  <c r="C23" i="16"/>
  <c r="B24" i="16"/>
  <c r="C24" i="16"/>
  <c r="B25" i="16"/>
  <c r="C25" i="16"/>
  <c r="B26" i="16"/>
  <c r="C26" i="16"/>
  <c r="B27" i="16"/>
  <c r="C27" i="16"/>
  <c r="B28" i="16"/>
  <c r="C28" i="16"/>
  <c r="B29" i="16"/>
  <c r="C29" i="16"/>
  <c r="B30" i="16"/>
  <c r="C30" i="16"/>
  <c r="B31" i="16"/>
  <c r="C31" i="16"/>
  <c r="B32" i="16"/>
  <c r="C32" i="16"/>
  <c r="B33" i="16"/>
  <c r="C33" i="16"/>
  <c r="B34" i="16"/>
  <c r="C34" i="16"/>
  <c r="B35" i="16"/>
  <c r="C35" i="16"/>
  <c r="B36" i="16"/>
  <c r="C36" i="16"/>
  <c r="B37" i="16"/>
  <c r="C37" i="16"/>
  <c r="B38" i="16"/>
  <c r="C38" i="16"/>
  <c r="B39" i="16"/>
  <c r="C39" i="16"/>
  <c r="B40" i="16"/>
  <c r="C40" i="16"/>
  <c r="B41" i="16"/>
  <c r="C41" i="16"/>
  <c r="B42" i="16"/>
  <c r="C42" i="16"/>
  <c r="B43" i="16"/>
  <c r="C43" i="16"/>
  <c r="B44" i="16"/>
  <c r="C44" i="16"/>
  <c r="B45" i="16"/>
  <c r="C45" i="16"/>
  <c r="B46" i="16"/>
  <c r="C46" i="16"/>
  <c r="B47" i="16"/>
  <c r="C47" i="16"/>
  <c r="B48" i="16"/>
  <c r="C48" i="16"/>
  <c r="B49" i="16"/>
  <c r="C49" i="16"/>
  <c r="B50" i="16"/>
  <c r="C50" i="16"/>
  <c r="B51" i="16"/>
  <c r="C51" i="16"/>
  <c r="B52" i="16"/>
  <c r="C52" i="16"/>
  <c r="B53" i="16"/>
  <c r="C53" i="16"/>
  <c r="B54" i="16"/>
  <c r="C54" i="16"/>
  <c r="B55" i="16"/>
  <c r="C55" i="16"/>
  <c r="B56" i="16"/>
  <c r="C56" i="16"/>
  <c r="B57" i="16"/>
  <c r="C57" i="16"/>
  <c r="B58" i="16"/>
  <c r="C58" i="16"/>
  <c r="B59" i="16"/>
  <c r="C59" i="16"/>
  <c r="B60" i="16"/>
  <c r="C60" i="16"/>
  <c r="B61" i="16"/>
  <c r="C61" i="16"/>
  <c r="B62" i="16"/>
  <c r="C62" i="16"/>
  <c r="B63" i="16"/>
  <c r="C63" i="16"/>
  <c r="B64" i="16"/>
  <c r="C64" i="16"/>
  <c r="B65" i="16"/>
  <c r="C65" i="16"/>
  <c r="B66" i="16"/>
  <c r="C66" i="16"/>
  <c r="B67" i="16"/>
  <c r="C67" i="16"/>
  <c r="B68" i="16"/>
  <c r="C68" i="16"/>
  <c r="B69" i="16"/>
  <c r="C69" i="16"/>
  <c r="B70" i="16"/>
  <c r="C70" i="16"/>
  <c r="B71" i="16"/>
  <c r="C71" i="16"/>
  <c r="B72" i="16"/>
  <c r="C72" i="16"/>
  <c r="B73" i="16"/>
  <c r="C73" i="16"/>
  <c r="B74" i="16"/>
  <c r="C74" i="16"/>
  <c r="B75" i="16"/>
  <c r="C75" i="16"/>
  <c r="B76" i="16"/>
  <c r="C76" i="16"/>
  <c r="B77" i="16"/>
  <c r="C77" i="16"/>
  <c r="B78" i="16"/>
  <c r="C78" i="16"/>
  <c r="B79" i="16"/>
  <c r="C79" i="16"/>
  <c r="B80" i="16"/>
  <c r="C80" i="16"/>
  <c r="B81" i="16"/>
  <c r="C81" i="16"/>
  <c r="B82" i="16"/>
  <c r="C82" i="16"/>
  <c r="B83" i="16"/>
  <c r="C83" i="16"/>
  <c r="B84" i="16"/>
  <c r="C84" i="16"/>
  <c r="B85" i="16"/>
  <c r="C85" i="16"/>
  <c r="B86" i="16"/>
  <c r="C86" i="16"/>
  <c r="B87" i="16"/>
  <c r="C87" i="16"/>
  <c r="B88" i="16"/>
  <c r="C88" i="16"/>
  <c r="B89" i="16"/>
  <c r="C89" i="16"/>
  <c r="B90" i="16"/>
  <c r="C90" i="16"/>
  <c r="B91" i="16"/>
  <c r="C91" i="16"/>
  <c r="B92" i="16"/>
  <c r="C92" i="16"/>
  <c r="B93" i="16"/>
  <c r="C93" i="16"/>
  <c r="B94" i="16"/>
  <c r="C94" i="16"/>
  <c r="B95" i="16"/>
  <c r="C95" i="16"/>
  <c r="B96" i="16"/>
  <c r="C96" i="16"/>
  <c r="B97" i="16"/>
  <c r="C97" i="16"/>
  <c r="B98" i="16"/>
  <c r="C98" i="16"/>
  <c r="B99" i="16"/>
  <c r="C99" i="16"/>
  <c r="B100" i="16"/>
  <c r="C100" i="16"/>
  <c r="B101" i="16"/>
  <c r="C101" i="16"/>
  <c r="B102" i="16"/>
  <c r="C102" i="16"/>
  <c r="B103" i="16"/>
  <c r="C103" i="16"/>
  <c r="B104" i="16"/>
  <c r="C104" i="16"/>
  <c r="B105" i="16"/>
  <c r="C105" i="16"/>
  <c r="B106" i="16"/>
  <c r="C106" i="16"/>
  <c r="B107" i="16"/>
  <c r="C107" i="16"/>
  <c r="B108" i="16"/>
  <c r="C108" i="16"/>
  <c r="B109" i="16"/>
  <c r="C109" i="16"/>
  <c r="B110" i="16"/>
  <c r="C110" i="16"/>
  <c r="B111" i="16"/>
  <c r="C111" i="16"/>
  <c r="B112" i="16"/>
  <c r="C112" i="16"/>
  <c r="B113" i="16"/>
  <c r="C113" i="16"/>
  <c r="B114" i="16"/>
  <c r="C114" i="16"/>
  <c r="B115" i="16"/>
  <c r="C115" i="16"/>
  <c r="B116" i="16"/>
  <c r="C116" i="16"/>
  <c r="B117" i="16"/>
  <c r="C117" i="16"/>
  <c r="B118" i="16"/>
  <c r="C118" i="16"/>
  <c r="B119" i="16"/>
  <c r="C119" i="16"/>
  <c r="B120" i="16"/>
  <c r="C120" i="16"/>
  <c r="B121" i="16"/>
  <c r="C121" i="16"/>
  <c r="B122" i="16"/>
  <c r="C122" i="16"/>
  <c r="B123" i="16"/>
  <c r="C123" i="16"/>
  <c r="B124" i="16"/>
  <c r="C124" i="16"/>
  <c r="B125" i="16"/>
  <c r="C125" i="16"/>
  <c r="B126" i="16"/>
  <c r="C126" i="16"/>
  <c r="B127" i="16"/>
  <c r="C127" i="16"/>
  <c r="B128" i="16"/>
  <c r="C128" i="16"/>
  <c r="B129" i="16"/>
  <c r="C129" i="16"/>
  <c r="B130" i="16"/>
  <c r="C130" i="16"/>
  <c r="B131" i="16"/>
  <c r="C131" i="16"/>
  <c r="B132" i="16"/>
  <c r="C132" i="16"/>
  <c r="B133" i="16"/>
  <c r="C133" i="16"/>
  <c r="B134" i="16"/>
  <c r="C134" i="16"/>
  <c r="B135" i="16"/>
  <c r="C135" i="16"/>
  <c r="B136" i="16"/>
  <c r="C136" i="16"/>
  <c r="B137" i="16"/>
  <c r="C137" i="16"/>
  <c r="B138" i="16"/>
  <c r="C138" i="16"/>
  <c r="B139" i="16"/>
  <c r="C139" i="16"/>
  <c r="B140" i="16"/>
  <c r="C140" i="16"/>
  <c r="B141" i="16"/>
  <c r="C141" i="16"/>
  <c r="B142" i="16"/>
  <c r="C142" i="16"/>
  <c r="B143" i="16"/>
  <c r="C143" i="16"/>
  <c r="B144" i="16"/>
  <c r="C144" i="16"/>
  <c r="B145" i="16"/>
  <c r="C145" i="16"/>
  <c r="B146" i="16"/>
  <c r="C146" i="16"/>
  <c r="B147" i="16"/>
  <c r="C147" i="16"/>
  <c r="B148" i="16"/>
  <c r="C148" i="16"/>
  <c r="B149" i="16"/>
  <c r="C149" i="16"/>
  <c r="B150" i="16"/>
  <c r="C150" i="16"/>
  <c r="B151" i="16"/>
  <c r="C151" i="16"/>
  <c r="B152" i="16"/>
  <c r="C152" i="16"/>
  <c r="B153" i="16"/>
  <c r="C153" i="16"/>
  <c r="B154" i="16"/>
  <c r="C154" i="16"/>
  <c r="B155" i="16"/>
  <c r="C155" i="16"/>
  <c r="B156" i="16"/>
  <c r="C156" i="16"/>
  <c r="B157" i="16"/>
  <c r="C157" i="16"/>
  <c r="B158" i="16"/>
  <c r="C158" i="16"/>
  <c r="B159" i="16"/>
  <c r="C159" i="16"/>
  <c r="B160" i="16"/>
  <c r="C160" i="16"/>
  <c r="B161" i="16"/>
  <c r="C161" i="16"/>
  <c r="B162" i="16"/>
  <c r="C162" i="16"/>
  <c r="B163" i="16"/>
  <c r="C163" i="16"/>
  <c r="B164" i="16"/>
  <c r="C164" i="16"/>
  <c r="B165" i="16"/>
  <c r="C165" i="16"/>
  <c r="B166" i="16"/>
  <c r="C166" i="16"/>
  <c r="B167" i="16"/>
  <c r="C167" i="16"/>
  <c r="B168" i="16"/>
  <c r="C168" i="16"/>
  <c r="B169" i="16"/>
  <c r="C169" i="16"/>
  <c r="B170" i="16"/>
  <c r="C170" i="16"/>
  <c r="B171" i="16"/>
  <c r="C171" i="16"/>
  <c r="B172" i="16"/>
  <c r="C172" i="16"/>
  <c r="B173" i="16"/>
  <c r="C173" i="16"/>
  <c r="B174" i="16"/>
  <c r="C174" i="16"/>
  <c r="B175" i="16"/>
  <c r="C175" i="16"/>
  <c r="B176" i="16"/>
  <c r="C176" i="16"/>
  <c r="B177" i="16"/>
  <c r="C177" i="16"/>
  <c r="B178" i="16"/>
  <c r="C178" i="16"/>
  <c r="B179" i="16"/>
  <c r="C179" i="16"/>
  <c r="B180" i="16"/>
  <c r="C180" i="16"/>
  <c r="B181" i="16"/>
  <c r="C181" i="16"/>
  <c r="B182" i="16"/>
  <c r="C182" i="16"/>
  <c r="B183" i="16"/>
  <c r="C183" i="16"/>
  <c r="B184" i="16"/>
  <c r="C184" i="16"/>
  <c r="B185" i="16"/>
  <c r="C185" i="16"/>
  <c r="B186" i="16"/>
  <c r="C186" i="16"/>
  <c r="B187" i="16"/>
  <c r="C187" i="16"/>
  <c r="B188" i="16"/>
  <c r="C188" i="16"/>
  <c r="B189" i="16"/>
  <c r="C189" i="16"/>
  <c r="B190" i="16"/>
  <c r="C190" i="16"/>
  <c r="B191" i="16"/>
  <c r="C191" i="16"/>
  <c r="B192" i="16"/>
  <c r="C192" i="16"/>
  <c r="B193" i="16"/>
  <c r="C193" i="16"/>
  <c r="B194" i="16"/>
  <c r="C194" i="16"/>
  <c r="B195" i="16"/>
  <c r="C195" i="16"/>
  <c r="B196" i="16"/>
  <c r="C196" i="16"/>
  <c r="B197" i="16"/>
  <c r="C197" i="16"/>
  <c r="B198" i="16"/>
  <c r="C198" i="16"/>
  <c r="B199" i="16"/>
  <c r="C199" i="16"/>
  <c r="B200" i="16"/>
  <c r="C200" i="16"/>
  <c r="B201" i="16"/>
  <c r="C201" i="16"/>
  <c r="B202" i="16"/>
  <c r="C202" i="16"/>
  <c r="B203" i="16"/>
  <c r="C203" i="16"/>
  <c r="B204" i="16"/>
  <c r="C204" i="16"/>
  <c r="B205" i="16"/>
  <c r="C205" i="16"/>
  <c r="B206" i="16"/>
  <c r="C206" i="16"/>
  <c r="B207" i="16"/>
  <c r="C207" i="16"/>
  <c r="B208" i="16"/>
  <c r="C208" i="16"/>
  <c r="B209" i="16"/>
  <c r="C209" i="16"/>
  <c r="B210" i="16"/>
  <c r="C210" i="16"/>
  <c r="B211" i="16"/>
  <c r="C211" i="16"/>
  <c r="B212" i="16"/>
  <c r="C212" i="16"/>
  <c r="B213" i="16"/>
  <c r="C213" i="16"/>
  <c r="B214" i="16"/>
  <c r="C214" i="16"/>
  <c r="B215" i="16"/>
  <c r="C215" i="16"/>
  <c r="B216" i="16"/>
  <c r="C216" i="16"/>
  <c r="B217" i="16"/>
  <c r="C217" i="16"/>
  <c r="B218" i="16"/>
  <c r="C218" i="16"/>
  <c r="B219" i="16"/>
  <c r="C219" i="16"/>
  <c r="B220" i="16"/>
  <c r="C220" i="16"/>
  <c r="B221" i="16"/>
  <c r="C221" i="16"/>
  <c r="B222" i="16"/>
  <c r="C222" i="16"/>
  <c r="B223" i="16"/>
  <c r="C223" i="16"/>
  <c r="B224" i="16"/>
  <c r="C224" i="16"/>
  <c r="B225" i="16"/>
  <c r="C225" i="16"/>
  <c r="B226" i="16"/>
  <c r="C226" i="16"/>
  <c r="B227" i="16"/>
  <c r="C227" i="16"/>
  <c r="B228" i="16"/>
  <c r="C228" i="16"/>
  <c r="B229" i="16"/>
  <c r="C229" i="16"/>
  <c r="B230" i="16"/>
  <c r="C230" i="16"/>
  <c r="B231" i="16"/>
  <c r="C231" i="16"/>
  <c r="B232" i="16"/>
  <c r="C232" i="16"/>
  <c r="B233" i="16"/>
  <c r="C233" i="16"/>
  <c r="B234" i="16"/>
  <c r="C234" i="16"/>
  <c r="B235" i="16"/>
  <c r="C235" i="16"/>
  <c r="B236" i="16"/>
  <c r="C236" i="16"/>
  <c r="B237" i="16"/>
  <c r="C237" i="16"/>
  <c r="B238" i="16"/>
  <c r="C238" i="16"/>
  <c r="B239" i="16"/>
  <c r="C239" i="16"/>
  <c r="B240" i="16"/>
  <c r="C240" i="16"/>
  <c r="B241" i="16"/>
  <c r="C241" i="16"/>
  <c r="B242" i="16"/>
  <c r="C242" i="16"/>
  <c r="B243" i="16"/>
  <c r="C243" i="16"/>
  <c r="B244" i="16"/>
  <c r="C244" i="16"/>
  <c r="B245" i="16"/>
  <c r="C245" i="16"/>
  <c r="B246" i="16"/>
  <c r="C246" i="16"/>
  <c r="B247" i="16"/>
  <c r="C247" i="16"/>
  <c r="B248" i="16"/>
  <c r="C248" i="16"/>
  <c r="B249" i="16"/>
  <c r="C249" i="16"/>
  <c r="B250" i="16"/>
  <c r="C250" i="16"/>
  <c r="B251" i="16"/>
  <c r="C251" i="16"/>
  <c r="B252" i="16"/>
  <c r="C252" i="16"/>
  <c r="B253" i="16"/>
  <c r="C253" i="16"/>
  <c r="B254" i="16"/>
  <c r="C254" i="16"/>
  <c r="B255" i="16"/>
  <c r="C255" i="16"/>
  <c r="B256" i="16"/>
  <c r="C256" i="16"/>
  <c r="B257" i="16"/>
  <c r="C257" i="16"/>
  <c r="B258" i="16"/>
  <c r="C258" i="16"/>
  <c r="B259" i="16"/>
  <c r="C259" i="16"/>
  <c r="B260" i="16"/>
  <c r="C260" i="16"/>
  <c r="B261" i="16"/>
  <c r="C261" i="16"/>
  <c r="B262" i="16"/>
  <c r="C262" i="16"/>
  <c r="B263" i="16"/>
  <c r="C263" i="16"/>
  <c r="B264" i="16"/>
  <c r="C264" i="16"/>
  <c r="B265" i="16"/>
  <c r="C265" i="16"/>
  <c r="B266" i="16"/>
  <c r="C266" i="16"/>
  <c r="B267" i="16"/>
  <c r="C267" i="16"/>
  <c r="B268" i="16"/>
  <c r="C268" i="16"/>
  <c r="B269" i="16"/>
  <c r="C269" i="16"/>
  <c r="B270" i="16"/>
  <c r="C270" i="16"/>
  <c r="B271" i="16"/>
  <c r="C271" i="16"/>
  <c r="B272" i="16"/>
  <c r="C272" i="16"/>
  <c r="B273" i="16"/>
  <c r="C273" i="16"/>
  <c r="B274" i="16"/>
  <c r="C274" i="16"/>
  <c r="B275" i="16"/>
  <c r="C275" i="16"/>
  <c r="B276" i="16"/>
  <c r="C276" i="16"/>
  <c r="B277" i="16"/>
  <c r="C277" i="16"/>
  <c r="B278" i="16"/>
  <c r="C278" i="16"/>
  <c r="B279" i="16"/>
  <c r="C279" i="16"/>
  <c r="B280" i="16"/>
  <c r="C280" i="16"/>
  <c r="B281" i="16"/>
  <c r="C281" i="16"/>
  <c r="B282" i="16"/>
  <c r="C282" i="16"/>
  <c r="B283" i="16"/>
  <c r="C283" i="16"/>
  <c r="B284" i="16"/>
  <c r="C284" i="16"/>
  <c r="B285" i="16"/>
  <c r="C285" i="16"/>
  <c r="B286" i="16"/>
  <c r="C286" i="16"/>
  <c r="B287" i="16"/>
  <c r="C287" i="16"/>
  <c r="B288" i="16"/>
  <c r="C288" i="16"/>
  <c r="B289" i="16"/>
  <c r="C289" i="16"/>
  <c r="B290" i="16"/>
  <c r="C290" i="16"/>
  <c r="B291" i="16"/>
  <c r="C291" i="16"/>
  <c r="B292" i="16"/>
  <c r="C292" i="16"/>
  <c r="B293" i="16"/>
  <c r="C293" i="16"/>
  <c r="B294" i="16"/>
  <c r="C294" i="16"/>
  <c r="B295" i="16"/>
  <c r="C295" i="16"/>
  <c r="B296" i="16"/>
  <c r="C296" i="16"/>
  <c r="B297" i="16"/>
  <c r="C297" i="16"/>
  <c r="B298" i="16"/>
  <c r="C298" i="16"/>
  <c r="B299" i="16"/>
  <c r="C299" i="16"/>
  <c r="B300" i="16"/>
  <c r="C300" i="16"/>
  <c r="B301" i="16"/>
  <c r="C301" i="16"/>
  <c r="B302" i="16"/>
  <c r="C302" i="16"/>
  <c r="B303" i="16"/>
  <c r="C303" i="16"/>
  <c r="B304" i="16"/>
  <c r="C304" i="16"/>
  <c r="B305" i="16"/>
  <c r="C305" i="16"/>
  <c r="B306" i="16"/>
  <c r="C306" i="16"/>
  <c r="B307" i="16"/>
  <c r="C307" i="16"/>
  <c r="B308" i="16"/>
  <c r="C308" i="16"/>
  <c r="B309" i="16"/>
  <c r="C309" i="16"/>
  <c r="B310" i="16"/>
  <c r="C310" i="16"/>
  <c r="B311" i="16"/>
  <c r="C311" i="16"/>
  <c r="B312" i="16"/>
  <c r="C312" i="16"/>
  <c r="B313" i="16"/>
  <c r="C313" i="16"/>
  <c r="B314" i="16"/>
  <c r="C314" i="16"/>
  <c r="B315" i="16"/>
  <c r="C315" i="16"/>
  <c r="B316" i="16"/>
  <c r="C316" i="16"/>
  <c r="B317" i="16"/>
  <c r="C317" i="16"/>
  <c r="B318" i="16"/>
  <c r="C318" i="16"/>
  <c r="B319" i="16"/>
  <c r="C319" i="16"/>
  <c r="B320" i="16"/>
  <c r="C320" i="16"/>
  <c r="B321" i="16"/>
  <c r="C321" i="16"/>
  <c r="B322" i="16"/>
  <c r="C322" i="16"/>
  <c r="B323" i="16"/>
  <c r="C323" i="16"/>
  <c r="B324" i="16"/>
  <c r="C324" i="16"/>
  <c r="B325" i="16"/>
  <c r="C325" i="16"/>
  <c r="B326" i="16"/>
  <c r="C326" i="16"/>
  <c r="B327" i="16"/>
  <c r="C327" i="16"/>
  <c r="B328" i="16"/>
  <c r="C328" i="16"/>
  <c r="B329" i="16"/>
  <c r="C329" i="16"/>
  <c r="B330" i="16"/>
  <c r="C330" i="16"/>
  <c r="B331" i="16"/>
  <c r="C331" i="16"/>
  <c r="B332" i="16"/>
  <c r="C332" i="16"/>
  <c r="B333" i="16"/>
  <c r="C333" i="16"/>
  <c r="B334" i="16"/>
  <c r="C334" i="16"/>
  <c r="B335" i="16"/>
  <c r="C335" i="16"/>
  <c r="B336" i="16"/>
  <c r="C336" i="16"/>
  <c r="B337" i="16"/>
  <c r="C337" i="16"/>
  <c r="B338" i="16"/>
  <c r="C338" i="16"/>
  <c r="B339" i="16"/>
  <c r="C339" i="16"/>
  <c r="B340" i="16"/>
  <c r="C340" i="16"/>
  <c r="B341" i="16"/>
  <c r="C341" i="16"/>
  <c r="B342" i="16"/>
  <c r="C342" i="16"/>
  <c r="B343" i="16"/>
  <c r="C343" i="16"/>
  <c r="B344" i="16"/>
  <c r="C344" i="16"/>
  <c r="B345" i="16"/>
  <c r="C345" i="16"/>
  <c r="B346" i="16"/>
  <c r="C346" i="16"/>
  <c r="B347" i="16"/>
  <c r="C347" i="16"/>
  <c r="B348" i="16"/>
  <c r="C348" i="16"/>
  <c r="B349" i="16"/>
  <c r="C349" i="16"/>
  <c r="B350" i="16"/>
  <c r="C350" i="16"/>
  <c r="B351" i="16"/>
  <c r="C351" i="16"/>
  <c r="B352" i="16"/>
  <c r="C352" i="16"/>
  <c r="B353" i="16"/>
  <c r="C353" i="16"/>
  <c r="B354" i="16"/>
  <c r="C354" i="16"/>
  <c r="B355" i="16"/>
  <c r="C355" i="16"/>
  <c r="B356" i="16"/>
  <c r="C356" i="16"/>
  <c r="B357" i="16"/>
  <c r="C357" i="16"/>
  <c r="B358" i="16"/>
  <c r="C358" i="16"/>
  <c r="B359" i="16"/>
  <c r="C359" i="16"/>
  <c r="B360" i="16"/>
  <c r="C360" i="16"/>
  <c r="B361" i="16"/>
  <c r="C361" i="16"/>
  <c r="B362" i="16"/>
  <c r="C362" i="16"/>
  <c r="B363" i="16"/>
  <c r="C363" i="16"/>
  <c r="B364" i="16"/>
  <c r="C364" i="16"/>
  <c r="B365" i="16"/>
  <c r="C365" i="16"/>
  <c r="B366" i="16"/>
  <c r="C366" i="16"/>
  <c r="B367" i="16"/>
  <c r="C367" i="16"/>
  <c r="B368" i="16"/>
  <c r="C368" i="16"/>
  <c r="B369" i="16"/>
  <c r="C369" i="16"/>
  <c r="B370" i="16"/>
  <c r="C370" i="16"/>
  <c r="B371" i="16"/>
  <c r="C371" i="16"/>
  <c r="B372" i="16"/>
  <c r="C372" i="16"/>
  <c r="B373" i="16"/>
  <c r="C373" i="16"/>
  <c r="B374" i="16"/>
  <c r="C374" i="16"/>
  <c r="B375" i="16"/>
  <c r="C375" i="16"/>
  <c r="B376" i="16"/>
  <c r="C376" i="16"/>
  <c r="B377" i="16"/>
  <c r="C377" i="16"/>
  <c r="B378" i="16"/>
  <c r="C378" i="16"/>
  <c r="B379" i="16"/>
  <c r="C379" i="16"/>
  <c r="B380" i="16"/>
  <c r="C380" i="16"/>
  <c r="B381" i="16"/>
  <c r="C381" i="16"/>
  <c r="B382" i="16"/>
  <c r="C382" i="16"/>
  <c r="B383" i="16"/>
  <c r="C383" i="16"/>
  <c r="B384" i="16"/>
  <c r="C384" i="16"/>
  <c r="B385" i="16"/>
  <c r="C385" i="16"/>
  <c r="B386" i="16"/>
  <c r="C386" i="16"/>
  <c r="B387" i="16"/>
  <c r="C387" i="16"/>
  <c r="B388" i="16"/>
  <c r="C388" i="16"/>
  <c r="B389" i="16"/>
  <c r="C389" i="16"/>
  <c r="B390" i="16"/>
  <c r="C390" i="16"/>
  <c r="B391" i="16"/>
  <c r="C391" i="16"/>
  <c r="B392" i="16"/>
  <c r="C392" i="16"/>
  <c r="B393" i="16"/>
  <c r="C393" i="16"/>
  <c r="B394" i="16"/>
  <c r="C394" i="16"/>
  <c r="B395" i="16"/>
  <c r="C395" i="16"/>
  <c r="B396" i="16"/>
  <c r="C396" i="16"/>
  <c r="B397" i="16"/>
  <c r="C397" i="16"/>
  <c r="B398" i="16"/>
  <c r="C398" i="16"/>
  <c r="B399" i="16"/>
  <c r="C399" i="16"/>
  <c r="B400" i="16"/>
  <c r="C400" i="16"/>
  <c r="B401" i="16"/>
  <c r="C401" i="16"/>
  <c r="B402" i="16"/>
  <c r="C402" i="16"/>
  <c r="B403" i="16"/>
  <c r="C403" i="16"/>
  <c r="B404" i="16"/>
  <c r="C404" i="16"/>
  <c r="B405" i="16"/>
  <c r="C405" i="16"/>
  <c r="B406" i="16"/>
  <c r="C406" i="16"/>
  <c r="B407" i="16"/>
  <c r="C407" i="16"/>
  <c r="B408" i="16"/>
  <c r="C408" i="16"/>
  <c r="B409" i="16"/>
  <c r="C409" i="16"/>
  <c r="B410" i="16"/>
  <c r="C410" i="16"/>
  <c r="B411" i="16"/>
  <c r="C411" i="16"/>
  <c r="B412" i="16"/>
  <c r="C412" i="16"/>
  <c r="B413" i="16"/>
  <c r="C413" i="16"/>
  <c r="B414" i="16"/>
  <c r="C414" i="16"/>
  <c r="B415" i="16"/>
  <c r="C415" i="16"/>
  <c r="B416" i="16"/>
  <c r="C416" i="16"/>
  <c r="B417" i="16"/>
  <c r="C417" i="16"/>
  <c r="B418" i="16"/>
  <c r="C418" i="16"/>
  <c r="B419" i="16"/>
  <c r="C419" i="16"/>
  <c r="B420" i="16"/>
  <c r="C420" i="16"/>
  <c r="B421" i="16"/>
  <c r="C421" i="16"/>
  <c r="B422" i="16"/>
  <c r="C422" i="16"/>
  <c r="B423" i="16"/>
  <c r="C423" i="16"/>
  <c r="B424" i="16"/>
  <c r="C424" i="16"/>
  <c r="B425" i="16"/>
  <c r="C425" i="16"/>
  <c r="B426" i="16"/>
  <c r="C426" i="16"/>
  <c r="B427" i="16"/>
  <c r="C427" i="16"/>
  <c r="B428" i="16"/>
  <c r="C428" i="16"/>
  <c r="B429" i="16"/>
  <c r="C429" i="16"/>
  <c r="B430" i="16"/>
  <c r="C430" i="16"/>
  <c r="B431" i="16"/>
  <c r="C431" i="16"/>
  <c r="B432" i="16"/>
  <c r="C432" i="16"/>
  <c r="B433" i="16"/>
  <c r="C433" i="16"/>
  <c r="B434" i="16"/>
  <c r="C434" i="16"/>
  <c r="B435" i="16"/>
  <c r="C435" i="16"/>
  <c r="B436" i="16"/>
  <c r="C436" i="16"/>
  <c r="B437" i="16"/>
  <c r="C437" i="16"/>
  <c r="B438" i="16"/>
  <c r="C438" i="16"/>
  <c r="B439" i="16"/>
  <c r="C439" i="16"/>
  <c r="B440" i="16"/>
  <c r="C440" i="16"/>
  <c r="B441" i="16"/>
  <c r="C441" i="16"/>
  <c r="B442" i="16"/>
  <c r="C442" i="16"/>
  <c r="B443" i="16"/>
  <c r="C443" i="16"/>
  <c r="B444" i="16"/>
  <c r="C444" i="16"/>
  <c r="B445" i="16"/>
  <c r="C445" i="16"/>
  <c r="B446" i="16"/>
  <c r="C446" i="16"/>
  <c r="B447" i="16"/>
  <c r="C447" i="16"/>
  <c r="B448" i="16"/>
  <c r="C448" i="16"/>
  <c r="B449" i="16"/>
  <c r="C449" i="16"/>
  <c r="B450" i="16"/>
  <c r="C450" i="16"/>
  <c r="B451" i="16"/>
  <c r="C451" i="16"/>
  <c r="B452" i="16"/>
  <c r="C452" i="16"/>
  <c r="B453" i="16"/>
  <c r="C453" i="16"/>
  <c r="B454" i="16"/>
  <c r="C454" i="16"/>
  <c r="B455" i="16"/>
  <c r="C455" i="16"/>
  <c r="B456" i="16"/>
  <c r="C456" i="16"/>
  <c r="B457" i="16"/>
  <c r="C457" i="16"/>
  <c r="B458" i="16"/>
  <c r="C458" i="16"/>
  <c r="B459" i="16"/>
  <c r="C459" i="16"/>
  <c r="B460" i="16"/>
  <c r="C460" i="16"/>
  <c r="B461" i="16"/>
  <c r="C461" i="16"/>
  <c r="B462" i="16"/>
  <c r="C462" i="16"/>
  <c r="B463" i="16"/>
  <c r="C463" i="16"/>
  <c r="B464" i="16"/>
  <c r="C464" i="16"/>
  <c r="B465" i="16"/>
  <c r="C465" i="16"/>
  <c r="B466" i="16"/>
  <c r="C466" i="16"/>
  <c r="B467" i="16"/>
  <c r="C467" i="16"/>
  <c r="B468" i="16"/>
  <c r="C468" i="16"/>
  <c r="B469" i="16"/>
  <c r="C469" i="16"/>
  <c r="B470" i="16"/>
  <c r="C470" i="16"/>
  <c r="B471" i="16"/>
  <c r="C471" i="16"/>
  <c r="B472" i="16"/>
  <c r="C472" i="16"/>
  <c r="B473" i="16"/>
  <c r="C473" i="16"/>
  <c r="B474" i="16"/>
  <c r="C474" i="16"/>
  <c r="B475" i="16"/>
  <c r="C475" i="16"/>
  <c r="B476" i="16"/>
  <c r="C476" i="16"/>
  <c r="B477" i="16"/>
  <c r="C477" i="16"/>
  <c r="B478" i="16"/>
  <c r="C478" i="16"/>
  <c r="B479" i="16"/>
  <c r="C479" i="16"/>
  <c r="B480" i="16"/>
  <c r="C480" i="16"/>
  <c r="B481" i="16"/>
  <c r="C481" i="16"/>
  <c r="B482" i="16"/>
  <c r="C482" i="16"/>
  <c r="B483" i="16"/>
  <c r="C483" i="16"/>
  <c r="B484" i="16"/>
  <c r="C484" i="16"/>
  <c r="B485" i="16"/>
  <c r="C485" i="16"/>
  <c r="B486" i="16"/>
  <c r="C486" i="16"/>
  <c r="B487" i="16"/>
  <c r="C487" i="16"/>
  <c r="B488" i="16"/>
  <c r="C488" i="16"/>
  <c r="B489" i="16"/>
  <c r="C489" i="16"/>
  <c r="B490" i="16"/>
  <c r="C490" i="16"/>
  <c r="B491" i="16"/>
  <c r="C491" i="16"/>
  <c r="B492" i="16"/>
  <c r="C492" i="16"/>
  <c r="B493" i="16"/>
  <c r="C493" i="16"/>
  <c r="B494" i="16"/>
  <c r="C494" i="16"/>
  <c r="B495" i="16"/>
  <c r="C495" i="16"/>
  <c r="B496" i="16"/>
  <c r="C496" i="16"/>
  <c r="B497" i="16"/>
  <c r="C497" i="16"/>
  <c r="B498" i="16"/>
  <c r="C498" i="16"/>
  <c r="B499" i="16"/>
  <c r="C499" i="16"/>
  <c r="B500" i="16"/>
  <c r="C500" i="16"/>
  <c r="B501" i="16"/>
  <c r="C501" i="16"/>
  <c r="B502" i="16"/>
  <c r="C502" i="16"/>
  <c r="B503" i="16"/>
  <c r="C503" i="16"/>
  <c r="B504" i="16"/>
  <c r="C504" i="16"/>
  <c r="B505" i="16"/>
  <c r="C505" i="16"/>
  <c r="B506" i="16"/>
  <c r="C506" i="16"/>
  <c r="B507" i="16"/>
  <c r="C507" i="16"/>
  <c r="B508" i="16"/>
  <c r="C508" i="16"/>
  <c r="B509" i="16"/>
  <c r="C509" i="16"/>
  <c r="B510" i="16"/>
  <c r="C510" i="16"/>
  <c r="B511" i="16"/>
  <c r="C511" i="16"/>
  <c r="B512" i="16"/>
  <c r="C512" i="16"/>
  <c r="B513" i="16"/>
  <c r="C513" i="16"/>
  <c r="B514" i="16"/>
  <c r="C514" i="16"/>
  <c r="B515" i="16"/>
  <c r="C515" i="16"/>
  <c r="B516" i="16"/>
  <c r="C516" i="16"/>
  <c r="B517" i="16"/>
  <c r="C517" i="16"/>
  <c r="B518" i="16"/>
  <c r="C518" i="16"/>
  <c r="B519" i="16"/>
  <c r="C519" i="16"/>
  <c r="B520" i="16"/>
  <c r="C520" i="16"/>
  <c r="B521" i="16"/>
  <c r="C521" i="16"/>
  <c r="B522" i="16"/>
  <c r="C522" i="16"/>
  <c r="B523" i="16"/>
  <c r="C523" i="16"/>
  <c r="B524" i="16"/>
  <c r="C524" i="16"/>
  <c r="B525" i="16"/>
  <c r="C525" i="16"/>
  <c r="B526" i="16"/>
  <c r="C526" i="16"/>
  <c r="B527" i="16"/>
  <c r="C527" i="16"/>
  <c r="B528" i="16"/>
  <c r="C528" i="16"/>
  <c r="B529" i="16"/>
  <c r="C529" i="16"/>
  <c r="B530" i="16"/>
  <c r="C530" i="16"/>
  <c r="B531" i="16"/>
  <c r="C531" i="16"/>
  <c r="B532" i="16"/>
  <c r="C532" i="16"/>
  <c r="B533" i="16"/>
  <c r="C533" i="16"/>
  <c r="B534" i="16"/>
  <c r="C534" i="16"/>
  <c r="B535" i="16"/>
  <c r="C535" i="16"/>
  <c r="B536" i="16"/>
  <c r="C536" i="16"/>
  <c r="B537" i="16"/>
  <c r="C537" i="16"/>
  <c r="B538" i="16"/>
  <c r="C538" i="16"/>
  <c r="B539" i="16"/>
  <c r="C539" i="16"/>
  <c r="B540" i="16"/>
  <c r="C540" i="16"/>
  <c r="B541" i="16"/>
  <c r="C541" i="16"/>
  <c r="B542" i="16"/>
  <c r="C542" i="16"/>
  <c r="B543" i="16"/>
  <c r="C543" i="16"/>
  <c r="B544" i="16"/>
  <c r="C544" i="16"/>
  <c r="B545" i="16"/>
  <c r="C545" i="16"/>
  <c r="B546" i="16"/>
  <c r="C546" i="16"/>
  <c r="B547" i="16"/>
  <c r="C547" i="16"/>
  <c r="B548" i="16"/>
  <c r="C548" i="16"/>
  <c r="B549" i="16"/>
  <c r="C549" i="16"/>
  <c r="B550" i="16"/>
  <c r="C550" i="16"/>
  <c r="B551" i="16"/>
  <c r="C551" i="16"/>
  <c r="B552" i="16"/>
  <c r="C552" i="16"/>
  <c r="B553" i="16"/>
  <c r="C553" i="16"/>
  <c r="B554" i="16"/>
  <c r="C554" i="16"/>
  <c r="B555" i="16"/>
  <c r="C555" i="16"/>
  <c r="B556" i="16"/>
  <c r="C556" i="16"/>
  <c r="B557" i="16"/>
  <c r="C557" i="16"/>
  <c r="B558" i="16"/>
  <c r="C558" i="16"/>
  <c r="B559" i="16"/>
  <c r="C559" i="16"/>
  <c r="B560" i="16"/>
  <c r="C560" i="16"/>
  <c r="B561" i="16"/>
  <c r="C561" i="16"/>
  <c r="B562" i="16"/>
  <c r="C562" i="16"/>
  <c r="B563" i="16"/>
  <c r="C563" i="16"/>
  <c r="B564" i="16"/>
  <c r="C564" i="16"/>
  <c r="B565" i="16"/>
  <c r="C565" i="16"/>
  <c r="B566" i="16"/>
  <c r="C566" i="16"/>
  <c r="B567" i="16"/>
  <c r="C567" i="16"/>
  <c r="B568" i="16"/>
  <c r="C568" i="16"/>
  <c r="B569" i="16"/>
  <c r="C569" i="16"/>
  <c r="B570" i="16"/>
  <c r="C570" i="16"/>
  <c r="B571" i="16"/>
  <c r="C571" i="16"/>
  <c r="B572" i="16"/>
  <c r="C572" i="16"/>
  <c r="B573" i="16"/>
  <c r="C573" i="16"/>
  <c r="B574" i="16"/>
  <c r="C574" i="16"/>
  <c r="B575" i="16"/>
  <c r="C575" i="16"/>
  <c r="B576" i="16"/>
  <c r="C576" i="16"/>
  <c r="B577" i="16"/>
  <c r="C577" i="16"/>
  <c r="B578" i="16"/>
  <c r="C578" i="16"/>
  <c r="B579" i="16"/>
  <c r="C579" i="16"/>
  <c r="B580" i="16"/>
  <c r="C580" i="16"/>
  <c r="B581" i="16"/>
  <c r="C581" i="16"/>
  <c r="B582" i="16"/>
  <c r="C582" i="16"/>
  <c r="B583" i="16"/>
  <c r="C583" i="16"/>
  <c r="B4" i="16"/>
  <c r="C4" i="16"/>
  <c r="AI38" i="17" l="1"/>
  <c r="AJ38" i="17" s="1"/>
  <c r="O38" i="17"/>
  <c r="AI22" i="17"/>
  <c r="O22" i="17"/>
  <c r="AI8" i="17"/>
  <c r="AJ8" i="17" s="1"/>
  <c r="O8" i="17"/>
  <c r="AI33" i="17"/>
  <c r="O33" i="17"/>
  <c r="AI17" i="17"/>
  <c r="AJ17" i="17" s="1"/>
  <c r="O17" i="17"/>
  <c r="AI43" i="17"/>
  <c r="AJ43" i="17" s="1"/>
  <c r="O43" i="17"/>
  <c r="AI29" i="17"/>
  <c r="AJ29" i="17" s="1"/>
  <c r="O29" i="17"/>
  <c r="AI13" i="17"/>
  <c r="AJ13" i="17" s="1"/>
  <c r="O13" i="17"/>
  <c r="AI34" i="17"/>
  <c r="O34" i="17"/>
  <c r="AI18" i="17"/>
  <c r="O18" i="17"/>
  <c r="AI36" i="17"/>
  <c r="AJ36" i="17" s="1"/>
  <c r="O36" i="17"/>
  <c r="AI20" i="17"/>
  <c r="AJ20" i="17" s="1"/>
  <c r="O20" i="17"/>
  <c r="AI45" i="17"/>
  <c r="AJ45" i="17" s="1"/>
  <c r="O45" i="17"/>
  <c r="AI27" i="17"/>
  <c r="O27" i="17"/>
  <c r="AI11" i="17"/>
  <c r="AJ11" i="17" s="1"/>
  <c r="O11" i="17"/>
  <c r="AI37" i="17"/>
  <c r="AJ37" i="17" s="1"/>
  <c r="O37" i="17"/>
  <c r="AI21" i="17"/>
  <c r="AJ21" i="17" s="1"/>
  <c r="O21" i="17"/>
  <c r="AI30" i="17"/>
  <c r="O30" i="17"/>
  <c r="AI14" i="17"/>
  <c r="AJ14" i="17" s="1"/>
  <c r="O14" i="17"/>
  <c r="AI42" i="17"/>
  <c r="AJ42" i="17" s="1"/>
  <c r="O42" i="17"/>
  <c r="AI32" i="17"/>
  <c r="AJ32" i="17" s="1"/>
  <c r="O32" i="17"/>
  <c r="AI16" i="17"/>
  <c r="AJ16" i="17" s="1"/>
  <c r="O16" i="17"/>
  <c r="AI41" i="17"/>
  <c r="AJ41" i="17" s="1"/>
  <c r="O41" i="17"/>
  <c r="AI25" i="17"/>
  <c r="AJ25" i="17" s="1"/>
  <c r="O25" i="17"/>
  <c r="AI9" i="17"/>
  <c r="O9" i="17"/>
  <c r="AI35" i="17"/>
  <c r="AJ35" i="17" s="1"/>
  <c r="O35" i="17"/>
  <c r="AI19" i="17"/>
  <c r="AJ19" i="17" s="1"/>
  <c r="O19" i="17"/>
  <c r="AI46" i="17"/>
  <c r="O46" i="17"/>
  <c r="AI28" i="17"/>
  <c r="O28" i="17"/>
  <c r="AI12" i="17"/>
  <c r="AJ12" i="17" s="1"/>
  <c r="O12" i="17"/>
  <c r="AI40" i="17"/>
  <c r="AJ40" i="17" s="1"/>
  <c r="O40" i="17"/>
  <c r="AI26" i="17"/>
  <c r="AJ26" i="17" s="1"/>
  <c r="O26" i="17"/>
  <c r="AI10" i="17"/>
  <c r="AJ10" i="17" s="1"/>
  <c r="O10" i="17"/>
  <c r="AI39" i="17"/>
  <c r="O39" i="17"/>
  <c r="AI23" i="17"/>
  <c r="AJ23" i="17" s="1"/>
  <c r="O23" i="17"/>
  <c r="AI31" i="17"/>
  <c r="AJ31" i="17" s="1"/>
  <c r="O31" i="17"/>
  <c r="AI15" i="17"/>
  <c r="AJ15" i="17" s="1"/>
  <c r="O15" i="17"/>
  <c r="AI44" i="17"/>
  <c r="O44" i="17"/>
  <c r="AI24" i="17"/>
  <c r="AJ24" i="17" s="1"/>
  <c r="O24" i="17"/>
  <c r="AJ578" i="17"/>
  <c r="AJ550" i="17"/>
  <c r="AJ511" i="17"/>
  <c r="AJ463" i="17"/>
  <c r="AJ544" i="17"/>
  <c r="AJ501" i="17"/>
  <c r="AJ563" i="17"/>
  <c r="AJ530" i="17"/>
  <c r="AJ494" i="17"/>
  <c r="AJ465" i="17"/>
  <c r="AJ452" i="17"/>
  <c r="AJ442" i="17"/>
  <c r="AJ430" i="17"/>
  <c r="AJ420" i="17"/>
  <c r="AJ408" i="17"/>
  <c r="AJ396" i="17"/>
  <c r="AJ386" i="17"/>
  <c r="AJ378" i="17"/>
  <c r="AJ368" i="17"/>
  <c r="AJ356" i="17"/>
  <c r="AJ346" i="17"/>
  <c r="AJ326" i="17"/>
  <c r="AJ308" i="17"/>
  <c r="AJ284" i="17"/>
  <c r="AJ262" i="17"/>
  <c r="AJ246" i="17"/>
  <c r="AJ230" i="17"/>
  <c r="AJ214" i="17"/>
  <c r="AJ198" i="17"/>
  <c r="AJ182" i="17"/>
  <c r="AJ166" i="17"/>
  <c r="AJ142" i="17"/>
  <c r="AJ120" i="17"/>
  <c r="AJ110" i="17"/>
  <c r="AJ98" i="17"/>
  <c r="AJ88" i="17"/>
  <c r="AJ78" i="17"/>
  <c r="AJ66" i="17"/>
  <c r="AJ56" i="17"/>
  <c r="AJ564" i="17"/>
  <c r="AJ542" i="17"/>
  <c r="AJ514" i="17"/>
  <c r="AJ491" i="17"/>
  <c r="AJ584" i="17"/>
  <c r="AJ547" i="17"/>
  <c r="AJ507" i="17"/>
  <c r="AJ560" i="17"/>
  <c r="AJ527" i="17"/>
  <c r="AJ487" i="17"/>
  <c r="AJ470" i="17"/>
  <c r="AJ459" i="17"/>
  <c r="AJ445" i="17"/>
  <c r="AJ431" i="17"/>
  <c r="AJ409" i="17"/>
  <c r="AJ391" i="17"/>
  <c r="AJ379" i="17"/>
  <c r="AJ367" i="17"/>
  <c r="AJ351" i="17"/>
  <c r="AJ337" i="17"/>
  <c r="AJ327" i="17"/>
  <c r="AJ315" i="17"/>
  <c r="AJ305" i="17"/>
  <c r="AJ295" i="17"/>
  <c r="AJ283" i="17"/>
  <c r="AJ273" i="17"/>
  <c r="AJ263" i="17"/>
  <c r="AJ249" i="17"/>
  <c r="AJ239" i="17"/>
  <c r="AJ231" i="17"/>
  <c r="AJ221" i="17"/>
  <c r="AJ205" i="17"/>
  <c r="AJ189" i="17"/>
  <c r="AJ173" i="17"/>
  <c r="AJ163" i="17"/>
  <c r="AJ153" i="17"/>
  <c r="AJ141" i="17"/>
  <c r="AJ131" i="17"/>
  <c r="AJ121" i="17"/>
  <c r="AJ109" i="17"/>
  <c r="AJ101" i="17"/>
  <c r="AJ89" i="17"/>
  <c r="AJ77" i="17"/>
  <c r="AJ69" i="17"/>
  <c r="AJ57" i="17"/>
  <c r="AJ49" i="17"/>
  <c r="AJ39" i="17"/>
  <c r="AJ569" i="17"/>
  <c r="AJ554" i="17"/>
  <c r="AJ572" i="17"/>
  <c r="AJ492" i="17"/>
  <c r="AJ457" i="17"/>
  <c r="AJ435" i="17"/>
  <c r="AJ425" i="17"/>
  <c r="AJ411" i="17"/>
  <c r="AJ395" i="17"/>
  <c r="AJ375" i="17"/>
  <c r="AJ357" i="17"/>
  <c r="AJ339" i="17"/>
  <c r="AJ307" i="17"/>
  <c r="AJ275" i="17"/>
  <c r="AJ251" i="17"/>
  <c r="AJ217" i="17"/>
  <c r="AJ201" i="17"/>
  <c r="AJ185" i="17"/>
  <c r="AJ159" i="17"/>
  <c r="AJ127" i="17"/>
  <c r="AJ95" i="17"/>
  <c r="AJ63" i="17"/>
  <c r="AJ538" i="17"/>
  <c r="AJ490" i="17"/>
  <c r="AJ556" i="17"/>
  <c r="AJ557" i="17"/>
  <c r="AJ485" i="17"/>
  <c r="AJ467" i="17"/>
  <c r="AJ438" i="17"/>
  <c r="AJ414" i="17"/>
  <c r="AJ374" i="17"/>
  <c r="AJ342" i="17"/>
  <c r="AJ330" i="17"/>
  <c r="AJ318" i="17"/>
  <c r="AJ304" i="17"/>
  <c r="AJ290" i="17"/>
  <c r="AJ280" i="17"/>
  <c r="AJ266" i="17"/>
  <c r="AJ252" i="17"/>
  <c r="AJ238" i="17"/>
  <c r="AJ222" i="17"/>
  <c r="AJ204" i="17"/>
  <c r="AJ188" i="17"/>
  <c r="AJ172" i="17"/>
  <c r="AJ160" i="17"/>
  <c r="AJ146" i="17"/>
  <c r="AJ132" i="17"/>
  <c r="AJ122" i="17"/>
  <c r="AJ90" i="17"/>
  <c r="AJ58" i="17"/>
  <c r="AJ44" i="17"/>
  <c r="AJ566" i="17"/>
  <c r="AJ531" i="17"/>
  <c r="AJ503" i="17"/>
  <c r="AJ581" i="17"/>
  <c r="AJ534" i="17"/>
  <c r="AJ583" i="17"/>
  <c r="AJ549" i="17"/>
  <c r="AJ523" i="17"/>
  <c r="AJ480" i="17"/>
  <c r="AJ462" i="17"/>
  <c r="AJ450" i="17"/>
  <c r="AJ440" i="17"/>
  <c r="AJ428" i="17"/>
  <c r="AJ418" i="17"/>
  <c r="AJ406" i="17"/>
  <c r="AJ394" i="17"/>
  <c r="AJ384" i="17"/>
  <c r="AJ376" i="17"/>
  <c r="AJ364" i="17"/>
  <c r="AJ354" i="17"/>
  <c r="AJ344" i="17"/>
  <c r="AJ324" i="17"/>
  <c r="AJ300" i="17"/>
  <c r="AJ278" i="17"/>
  <c r="AJ256" i="17"/>
  <c r="AJ240" i="17"/>
  <c r="AJ224" i="17"/>
  <c r="AJ212" i="17"/>
  <c r="AJ196" i="17"/>
  <c r="AJ180" i="17"/>
  <c r="AJ158" i="17"/>
  <c r="AJ136" i="17"/>
  <c r="AJ118" i="17"/>
  <c r="AJ108" i="17"/>
  <c r="AJ96" i="17"/>
  <c r="AJ86" i="17"/>
  <c r="AJ76" i="17"/>
  <c r="AJ64" i="17"/>
  <c r="AJ54" i="17"/>
  <c r="AJ22" i="17"/>
  <c r="AJ559" i="17"/>
  <c r="AJ535" i="17"/>
  <c r="AJ504" i="17"/>
  <c r="AJ488" i="17"/>
  <c r="AJ571" i="17"/>
  <c r="AJ532" i="17"/>
  <c r="AJ481" i="17"/>
  <c r="AJ546" i="17"/>
  <c r="AJ519" i="17"/>
  <c r="AJ482" i="17"/>
  <c r="AJ468" i="17"/>
  <c r="AJ455" i="17"/>
  <c r="AJ443" i="17"/>
  <c r="AJ423" i="17"/>
  <c r="AJ405" i="17"/>
  <c r="AJ387" i="17"/>
  <c r="AJ377" i="17"/>
  <c r="AJ365" i="17"/>
  <c r="AJ349" i="17"/>
  <c r="AJ335" i="17"/>
  <c r="AJ325" i="17"/>
  <c r="AJ313" i="17"/>
  <c r="AJ303" i="17"/>
  <c r="AJ293" i="17"/>
  <c r="AJ281" i="17"/>
  <c r="AJ271" i="17"/>
  <c r="AJ261" i="17"/>
  <c r="AJ247" i="17"/>
  <c r="AJ237" i="17"/>
  <c r="AJ229" i="17"/>
  <c r="AJ215" i="17"/>
  <c r="AJ199" i="17"/>
  <c r="AJ183" i="17"/>
  <c r="AJ171" i="17"/>
  <c r="AJ161" i="17"/>
  <c r="AJ151" i="17"/>
  <c r="AJ139" i="17"/>
  <c r="AJ129" i="17"/>
  <c r="AJ119" i="17"/>
  <c r="AJ107" i="17"/>
  <c r="AJ99" i="17"/>
  <c r="AJ87" i="17"/>
  <c r="AJ75" i="17"/>
  <c r="AJ67" i="17"/>
  <c r="AJ55" i="17"/>
  <c r="AJ47" i="17"/>
  <c r="AJ33" i="17"/>
  <c r="AJ524" i="17"/>
  <c r="AJ541" i="17"/>
  <c r="AJ553" i="17"/>
  <c r="AJ476" i="17"/>
  <c r="AJ453" i="17"/>
  <c r="AJ433" i="17"/>
  <c r="AJ421" i="17"/>
  <c r="AJ407" i="17"/>
  <c r="AJ393" i="17"/>
  <c r="AJ369" i="17"/>
  <c r="AJ355" i="17"/>
  <c r="AJ333" i="17"/>
  <c r="AJ301" i="17"/>
  <c r="AJ269" i="17"/>
  <c r="AJ243" i="17"/>
  <c r="AJ213" i="17"/>
  <c r="AJ197" i="17"/>
  <c r="AJ181" i="17"/>
  <c r="AJ149" i="17"/>
  <c r="AJ113" i="17"/>
  <c r="AJ81" i="17"/>
  <c r="AJ521" i="17"/>
  <c r="AJ483" i="17"/>
  <c r="AJ540" i="17"/>
  <c r="AJ508" i="17"/>
  <c r="AJ477" i="17"/>
  <c r="AJ460" i="17"/>
  <c r="AJ432" i="17"/>
  <c r="AJ402" i="17"/>
  <c r="AJ366" i="17"/>
  <c r="AJ338" i="17"/>
  <c r="AJ328" i="17"/>
  <c r="AJ314" i="17"/>
  <c r="AJ302" i="17"/>
  <c r="AJ288" i="17"/>
  <c r="AJ274" i="17"/>
  <c r="AJ264" i="17"/>
  <c r="AJ248" i="17"/>
  <c r="AJ236" i="17"/>
  <c r="AJ220" i="17"/>
  <c r="AJ202" i="17"/>
  <c r="AJ186" i="17"/>
  <c r="AJ170" i="17"/>
  <c r="AJ156" i="17"/>
  <c r="AJ144" i="17"/>
  <c r="AJ130" i="17"/>
  <c r="AJ116" i="17"/>
  <c r="AJ84" i="17"/>
  <c r="AJ52" i="17"/>
  <c r="AJ34" i="17"/>
  <c r="AJ18" i="17"/>
  <c r="AJ562" i="17"/>
  <c r="AJ526" i="17"/>
  <c r="AJ498" i="17"/>
  <c r="AJ574" i="17"/>
  <c r="AJ515" i="17"/>
  <c r="AJ576" i="17"/>
  <c r="AJ543" i="17"/>
  <c r="AJ516" i="17"/>
  <c r="AJ475" i="17"/>
  <c r="AJ456" i="17"/>
  <c r="AJ448" i="17"/>
  <c r="AJ436" i="17"/>
  <c r="AJ426" i="17"/>
  <c r="AJ412" i="17"/>
  <c r="AJ404" i="17"/>
  <c r="AJ392" i="17"/>
  <c r="AJ382" i="17"/>
  <c r="AJ372" i="17"/>
  <c r="AJ362" i="17"/>
  <c r="AJ352" i="17"/>
  <c r="AJ340" i="17"/>
  <c r="AJ316" i="17"/>
  <c r="AJ294" i="17"/>
  <c r="AJ276" i="17"/>
  <c r="AJ254" i="17"/>
  <c r="AJ234" i="17"/>
  <c r="AJ218" i="17"/>
  <c r="AJ206" i="17"/>
  <c r="AJ190" i="17"/>
  <c r="AJ174" i="17"/>
  <c r="AJ152" i="17"/>
  <c r="AJ134" i="17"/>
  <c r="AJ114" i="17"/>
  <c r="AJ104" i="17"/>
  <c r="AJ94" i="17"/>
  <c r="AJ82" i="17"/>
  <c r="AJ72" i="17"/>
  <c r="AJ62" i="17"/>
  <c r="AJ48" i="17"/>
  <c r="AJ580" i="17"/>
  <c r="AJ552" i="17"/>
  <c r="AJ528" i="17"/>
  <c r="AJ500" i="17"/>
  <c r="AJ484" i="17"/>
  <c r="AJ565" i="17"/>
  <c r="AJ518" i="17"/>
  <c r="AJ579" i="17"/>
  <c r="AJ539" i="17"/>
  <c r="AJ499" i="17"/>
  <c r="AJ478" i="17"/>
  <c r="AJ466" i="17"/>
  <c r="AJ449" i="17"/>
  <c r="AJ441" i="17"/>
  <c r="AJ419" i="17"/>
  <c r="AJ403" i="17"/>
  <c r="AJ383" i="17"/>
  <c r="AJ373" i="17"/>
  <c r="AJ361" i="17"/>
  <c r="AJ347" i="17"/>
  <c r="AJ331" i="17"/>
  <c r="AJ321" i="17"/>
  <c r="AJ311" i="17"/>
  <c r="AJ299" i="17"/>
  <c r="AJ289" i="17"/>
  <c r="AJ279" i="17"/>
  <c r="AJ267" i="17"/>
  <c r="AJ259" i="17"/>
  <c r="AJ245" i="17"/>
  <c r="AJ235" i="17"/>
  <c r="AJ225" i="17"/>
  <c r="AJ211" i="17"/>
  <c r="AJ195" i="17"/>
  <c r="AJ179" i="17"/>
  <c r="AJ169" i="17"/>
  <c r="AJ157" i="17"/>
  <c r="AJ147" i="17"/>
  <c r="AJ137" i="17"/>
  <c r="AJ125" i="17"/>
  <c r="AJ117" i="17"/>
  <c r="AJ105" i="17"/>
  <c r="AJ93" i="17"/>
  <c r="AJ85" i="17"/>
  <c r="AJ73" i="17"/>
  <c r="AJ61" i="17"/>
  <c r="AJ53" i="17"/>
  <c r="AJ27" i="17"/>
  <c r="AJ509" i="17"/>
  <c r="AJ537" i="17"/>
  <c r="AJ513" i="17"/>
  <c r="AJ474" i="17"/>
  <c r="AJ451" i="17"/>
  <c r="AJ429" i="17"/>
  <c r="AJ417" i="17"/>
  <c r="AJ401" i="17"/>
  <c r="AJ389" i="17"/>
  <c r="AJ363" i="17"/>
  <c r="AJ345" i="17"/>
  <c r="AJ323" i="17"/>
  <c r="AJ291" i="17"/>
  <c r="AJ257" i="17"/>
  <c r="AJ227" i="17"/>
  <c r="AJ207" i="17"/>
  <c r="AJ191" i="17"/>
  <c r="AJ175" i="17"/>
  <c r="AJ143" i="17"/>
  <c r="AJ111" i="17"/>
  <c r="AJ79" i="17"/>
  <c r="AJ573" i="17"/>
  <c r="AJ506" i="17"/>
  <c r="AJ570" i="17"/>
  <c r="AJ529" i="17"/>
  <c r="AJ497" i="17"/>
  <c r="AJ473" i="17"/>
  <c r="AJ458" i="17"/>
  <c r="AJ422" i="17"/>
  <c r="AJ400" i="17"/>
  <c r="AJ358" i="17"/>
  <c r="AJ336" i="17"/>
  <c r="AJ322" i="17"/>
  <c r="AJ312" i="17"/>
  <c r="AJ298" i="17"/>
  <c r="AJ286" i="17"/>
  <c r="AJ272" i="17"/>
  <c r="AJ260" i="17"/>
  <c r="AJ244" i="17"/>
  <c r="AJ228" i="17"/>
  <c r="AJ210" i="17"/>
  <c r="AJ194" i="17"/>
  <c r="AJ178" i="17"/>
  <c r="AJ164" i="17"/>
  <c r="AJ154" i="17"/>
  <c r="AJ140" i="17"/>
  <c r="AJ128" i="17"/>
  <c r="AJ106" i="17"/>
  <c r="AJ74" i="17"/>
  <c r="AJ50" i="17"/>
  <c r="AJ30" i="17"/>
  <c r="AJ582" i="17"/>
  <c r="AJ555" i="17"/>
  <c r="AJ517" i="17"/>
  <c r="AJ486" i="17"/>
  <c r="AJ551" i="17"/>
  <c r="AJ510" i="17"/>
  <c r="AJ568" i="17"/>
  <c r="AJ536" i="17"/>
  <c r="AJ502" i="17"/>
  <c r="AJ471" i="17"/>
  <c r="AJ454" i="17"/>
  <c r="AJ446" i="17"/>
  <c r="AJ434" i="17"/>
  <c r="AJ424" i="17"/>
  <c r="AJ410" i="17"/>
  <c r="AJ398" i="17"/>
  <c r="AJ390" i="17"/>
  <c r="AJ380" i="17"/>
  <c r="AJ370" i="17"/>
  <c r="AJ360" i="17"/>
  <c r="AJ350" i="17"/>
  <c r="AJ332" i="17"/>
  <c r="AJ310" i="17"/>
  <c r="AJ292" i="17"/>
  <c r="AJ268" i="17"/>
  <c r="AJ250" i="17"/>
  <c r="AJ232" i="17"/>
  <c r="AJ216" i="17"/>
  <c r="AJ200" i="17"/>
  <c r="AJ184" i="17"/>
  <c r="AJ168" i="17"/>
  <c r="AJ150" i="17"/>
  <c r="AJ126" i="17"/>
  <c r="AJ112" i="17"/>
  <c r="AJ102" i="17"/>
  <c r="AJ92" i="17"/>
  <c r="AJ80" i="17"/>
  <c r="AJ70" i="17"/>
  <c r="AJ60" i="17"/>
  <c r="AJ575" i="17"/>
  <c r="AJ548" i="17"/>
  <c r="AJ520" i="17"/>
  <c r="AJ495" i="17"/>
  <c r="AJ479" i="17"/>
  <c r="AJ558" i="17"/>
  <c r="AJ512" i="17"/>
  <c r="AJ567" i="17"/>
  <c r="AJ533" i="17"/>
  <c r="AJ496" i="17"/>
  <c r="AJ472" i="17"/>
  <c r="AJ464" i="17"/>
  <c r="AJ447" i="17"/>
  <c r="AJ437" i="17"/>
  <c r="AJ413" i="17"/>
  <c r="AJ399" i="17"/>
  <c r="AJ381" i="17"/>
  <c r="AJ371" i="17"/>
  <c r="AJ353" i="17"/>
  <c r="AJ343" i="17"/>
  <c r="AJ329" i="17"/>
  <c r="AJ319" i="17"/>
  <c r="AJ309" i="17"/>
  <c r="AJ297" i="17"/>
  <c r="AJ287" i="17"/>
  <c r="AJ277" i="17"/>
  <c r="AJ265" i="17"/>
  <c r="AJ253" i="17"/>
  <c r="AJ241" i="17"/>
  <c r="AJ233" i="17"/>
  <c r="AJ223" i="17"/>
  <c r="AJ209" i="17"/>
  <c r="AJ193" i="17"/>
  <c r="AJ177" i="17"/>
  <c r="AJ167" i="17"/>
  <c r="AJ155" i="17"/>
  <c r="AJ145" i="17"/>
  <c r="AJ135" i="17"/>
  <c r="AJ123" i="17"/>
  <c r="AJ115" i="17"/>
  <c r="AJ103" i="17"/>
  <c r="AJ91" i="17"/>
  <c r="AJ83" i="17"/>
  <c r="AJ71" i="17"/>
  <c r="AJ59" i="17"/>
  <c r="AJ51" i="17"/>
  <c r="AJ9" i="17"/>
  <c r="AJ577" i="17"/>
  <c r="AJ525" i="17"/>
  <c r="AJ505" i="17"/>
  <c r="AJ461" i="17"/>
  <c r="AJ439" i="17"/>
  <c r="AJ427" i="17"/>
  <c r="AJ415" i="17"/>
  <c r="AJ397" i="17"/>
  <c r="AJ385" i="17"/>
  <c r="AJ359" i="17"/>
  <c r="AJ341" i="17"/>
  <c r="AJ317" i="17"/>
  <c r="AJ285" i="17"/>
  <c r="AJ255" i="17"/>
  <c r="AJ219" i="17"/>
  <c r="AJ203" i="17"/>
  <c r="AJ187" i="17"/>
  <c r="AJ165" i="17"/>
  <c r="AJ133" i="17"/>
  <c r="AJ97" i="17"/>
  <c r="AJ65" i="17"/>
  <c r="AJ545" i="17"/>
  <c r="AJ493" i="17"/>
  <c r="AJ561" i="17"/>
  <c r="AJ522" i="17"/>
  <c r="AJ489" i="17"/>
  <c r="AJ469" i="17"/>
  <c r="AJ444" i="17"/>
  <c r="AJ416" i="17"/>
  <c r="AJ388" i="17"/>
  <c r="AJ348" i="17"/>
  <c r="AJ334" i="17"/>
  <c r="AJ320" i="17"/>
  <c r="AJ306" i="17"/>
  <c r="AJ296" i="17"/>
  <c r="AJ282" i="17"/>
  <c r="AJ270" i="17"/>
  <c r="AJ258" i="17"/>
  <c r="AJ242" i="17"/>
  <c r="AJ226" i="17"/>
  <c r="AJ208" i="17"/>
  <c r="AJ192" i="17"/>
  <c r="AJ176" i="17"/>
  <c r="AJ162" i="17"/>
  <c r="AJ148" i="17"/>
  <c r="AJ138" i="17"/>
  <c r="AJ124" i="17"/>
  <c r="AJ100" i="17"/>
  <c r="AJ68" i="17"/>
  <c r="AJ46" i="17"/>
  <c r="AJ28" i="17"/>
  <c r="C27" i="15"/>
  <c r="D27" i="15"/>
  <c r="C28" i="15"/>
  <c r="D28" i="15"/>
  <c r="C29" i="15"/>
  <c r="D29" i="15"/>
  <c r="C30" i="15"/>
  <c r="D30" i="15"/>
  <c r="C31" i="15"/>
  <c r="D31" i="15"/>
  <c r="C32" i="15"/>
  <c r="D32" i="15"/>
  <c r="C33" i="15"/>
  <c r="D33" i="15"/>
  <c r="C34" i="15"/>
  <c r="D34" i="15"/>
  <c r="C35" i="15"/>
  <c r="D35" i="15"/>
  <c r="C36" i="15"/>
  <c r="D36" i="15"/>
  <c r="C37" i="15"/>
  <c r="D37" i="15"/>
  <c r="C38" i="15"/>
  <c r="D38" i="15"/>
  <c r="C39" i="15"/>
  <c r="D39" i="15"/>
  <c r="C40" i="15"/>
  <c r="D40" i="15"/>
  <c r="C41" i="15"/>
  <c r="D41" i="15"/>
  <c r="C42" i="15"/>
  <c r="D42" i="15"/>
  <c r="C43" i="15"/>
  <c r="D43" i="15"/>
  <c r="C44" i="15"/>
  <c r="D44" i="15"/>
  <c r="C45" i="15"/>
  <c r="D45" i="15"/>
  <c r="C46" i="15"/>
  <c r="D46" i="15"/>
  <c r="C47" i="15"/>
  <c r="D47" i="15"/>
  <c r="C48" i="15"/>
  <c r="D48" i="15"/>
  <c r="C49" i="15"/>
  <c r="D49" i="15"/>
  <c r="C50" i="15"/>
  <c r="D50" i="15"/>
  <c r="C51" i="15"/>
  <c r="D51" i="15"/>
  <c r="C52" i="15"/>
  <c r="D52" i="15"/>
  <c r="C53" i="15"/>
  <c r="D53" i="15"/>
  <c r="C54" i="15"/>
  <c r="D54" i="15"/>
  <c r="C55" i="15"/>
  <c r="D55" i="15"/>
  <c r="C56" i="15"/>
  <c r="D56" i="15"/>
  <c r="C57" i="15"/>
  <c r="D57" i="15"/>
  <c r="C58" i="15"/>
  <c r="D58" i="15"/>
  <c r="C59" i="15"/>
  <c r="D59" i="15"/>
  <c r="C60" i="15"/>
  <c r="D60" i="15"/>
  <c r="C61" i="15"/>
  <c r="D61" i="15"/>
  <c r="C62" i="15"/>
  <c r="D62" i="15"/>
  <c r="C63" i="15"/>
  <c r="D63" i="15"/>
  <c r="C64" i="15"/>
  <c r="D64" i="15"/>
  <c r="C65" i="15"/>
  <c r="D65" i="15"/>
  <c r="C66" i="15"/>
  <c r="D66" i="15"/>
  <c r="C67" i="15"/>
  <c r="D67" i="15"/>
  <c r="C68" i="15"/>
  <c r="D68" i="15"/>
  <c r="C69" i="15"/>
  <c r="D69" i="15"/>
  <c r="C70" i="15"/>
  <c r="D70" i="15"/>
  <c r="C71" i="15"/>
  <c r="D71" i="15"/>
  <c r="C72" i="15"/>
  <c r="D72" i="15"/>
  <c r="C73" i="15"/>
  <c r="D73" i="15"/>
  <c r="C74" i="15"/>
  <c r="D74" i="15"/>
  <c r="C75" i="15"/>
  <c r="D75" i="15"/>
  <c r="C76" i="15"/>
  <c r="D76" i="15"/>
  <c r="C77" i="15"/>
  <c r="D77" i="15"/>
  <c r="C78" i="15"/>
  <c r="D78" i="15"/>
  <c r="C79" i="15"/>
  <c r="D79" i="15"/>
  <c r="C80" i="15"/>
  <c r="D80" i="15"/>
  <c r="C81" i="15"/>
  <c r="D81" i="15"/>
  <c r="C82" i="15"/>
  <c r="D82" i="15"/>
  <c r="C83" i="15"/>
  <c r="D83" i="15"/>
  <c r="C84" i="15"/>
  <c r="D84" i="15"/>
  <c r="C85" i="15"/>
  <c r="D85" i="15"/>
  <c r="C86" i="15"/>
  <c r="D86" i="15"/>
  <c r="C87" i="15"/>
  <c r="D87" i="15"/>
  <c r="C88" i="15"/>
  <c r="D88" i="15"/>
  <c r="C89" i="15"/>
  <c r="D89" i="15"/>
  <c r="C90" i="15"/>
  <c r="D90" i="15"/>
  <c r="C91" i="15"/>
  <c r="D91" i="15"/>
  <c r="C92" i="15"/>
  <c r="D92" i="15"/>
  <c r="C93" i="15"/>
  <c r="D93" i="15"/>
  <c r="C94" i="15"/>
  <c r="D94" i="15"/>
  <c r="C95" i="15"/>
  <c r="D95" i="15"/>
  <c r="C96" i="15"/>
  <c r="D96" i="15"/>
  <c r="C97" i="15"/>
  <c r="D97" i="15"/>
  <c r="C98" i="15"/>
  <c r="D98" i="15"/>
  <c r="C99" i="15"/>
  <c r="D99" i="15"/>
  <c r="C100" i="15"/>
  <c r="D100" i="15"/>
  <c r="C101" i="15"/>
  <c r="D101" i="15"/>
  <c r="C102" i="15"/>
  <c r="D102" i="15"/>
  <c r="C103" i="15"/>
  <c r="D103" i="15"/>
  <c r="C104" i="15"/>
  <c r="D104" i="15"/>
  <c r="C105" i="15"/>
  <c r="D105" i="15"/>
  <c r="C106" i="15"/>
  <c r="D106" i="15"/>
  <c r="C107" i="15"/>
  <c r="D107" i="15"/>
  <c r="C108" i="15"/>
  <c r="D108" i="15"/>
  <c r="C109" i="15"/>
  <c r="D109" i="15"/>
  <c r="C110" i="15"/>
  <c r="D110" i="15"/>
  <c r="C111" i="15"/>
  <c r="D111" i="15"/>
  <c r="C112" i="15"/>
  <c r="D112" i="15"/>
  <c r="C113" i="15"/>
  <c r="D113" i="15"/>
  <c r="C114" i="15"/>
  <c r="D114" i="15"/>
  <c r="C115" i="15"/>
  <c r="D115" i="15"/>
  <c r="C116" i="15"/>
  <c r="D116" i="15"/>
  <c r="C117" i="15"/>
  <c r="D117" i="15"/>
  <c r="C118" i="15"/>
  <c r="D118" i="15"/>
  <c r="C119" i="15"/>
  <c r="D119" i="15"/>
  <c r="C120" i="15"/>
  <c r="D120" i="15"/>
  <c r="C121" i="15"/>
  <c r="D121" i="15"/>
  <c r="C122" i="15"/>
  <c r="D122" i="15"/>
  <c r="C123" i="15"/>
  <c r="D123" i="15"/>
  <c r="C124" i="15"/>
  <c r="D124" i="15"/>
  <c r="C125" i="15"/>
  <c r="D125" i="15"/>
  <c r="C126" i="15"/>
  <c r="D126" i="15"/>
  <c r="C127" i="15"/>
  <c r="D127" i="15"/>
  <c r="C128" i="15"/>
  <c r="D128" i="15"/>
  <c r="C129" i="15"/>
  <c r="D129" i="15"/>
  <c r="C130" i="15"/>
  <c r="D130" i="15"/>
  <c r="C131" i="15"/>
  <c r="D131" i="15"/>
  <c r="C132" i="15"/>
  <c r="D132" i="15"/>
  <c r="C133" i="15"/>
  <c r="D133" i="15"/>
  <c r="C134" i="15"/>
  <c r="D134" i="15"/>
  <c r="C135" i="15"/>
  <c r="D135" i="15"/>
  <c r="C136" i="15"/>
  <c r="D136" i="15"/>
  <c r="C137" i="15"/>
  <c r="D137" i="15"/>
  <c r="C138" i="15"/>
  <c r="D138" i="15"/>
  <c r="C139" i="15"/>
  <c r="D139" i="15"/>
  <c r="C140" i="15"/>
  <c r="D140" i="15"/>
  <c r="C141" i="15"/>
  <c r="D141" i="15"/>
  <c r="C142" i="15"/>
  <c r="D142" i="15"/>
  <c r="C143" i="15"/>
  <c r="D143" i="15"/>
  <c r="C144" i="15"/>
  <c r="D144" i="15"/>
  <c r="C145" i="15"/>
  <c r="D145" i="15"/>
  <c r="C146" i="15"/>
  <c r="D146" i="15"/>
  <c r="C147" i="15"/>
  <c r="D147" i="15"/>
  <c r="C148" i="15"/>
  <c r="D148" i="15"/>
  <c r="C149" i="15"/>
  <c r="D149" i="15"/>
  <c r="C150" i="15"/>
  <c r="D150" i="15"/>
  <c r="C151" i="15"/>
  <c r="D151" i="15"/>
  <c r="C152" i="15"/>
  <c r="D152" i="15"/>
  <c r="C153" i="15"/>
  <c r="D153" i="15"/>
  <c r="C154" i="15"/>
  <c r="D154" i="15"/>
  <c r="C155" i="15"/>
  <c r="D155" i="15"/>
  <c r="C156" i="15"/>
  <c r="D156" i="15"/>
  <c r="C157" i="15"/>
  <c r="D157" i="15"/>
  <c r="C158" i="15"/>
  <c r="D158" i="15"/>
  <c r="C159" i="15"/>
  <c r="D159" i="15"/>
  <c r="C160" i="15"/>
  <c r="D160" i="15"/>
  <c r="C161" i="15"/>
  <c r="D161" i="15"/>
  <c r="C162" i="15"/>
  <c r="D162" i="15"/>
  <c r="C163" i="15"/>
  <c r="D163" i="15"/>
  <c r="C164" i="15"/>
  <c r="D164" i="15"/>
  <c r="C165" i="15"/>
  <c r="D165" i="15"/>
  <c r="C166" i="15"/>
  <c r="D166" i="15"/>
  <c r="C167" i="15"/>
  <c r="D167" i="15"/>
  <c r="C168" i="15"/>
  <c r="D168" i="15"/>
  <c r="C169" i="15"/>
  <c r="D169" i="15"/>
  <c r="C170" i="15"/>
  <c r="D170" i="15"/>
  <c r="C171" i="15"/>
  <c r="D171" i="15"/>
  <c r="C172" i="15"/>
  <c r="D172" i="15"/>
  <c r="C173" i="15"/>
  <c r="D173" i="15"/>
  <c r="C174" i="15"/>
  <c r="D174" i="15"/>
  <c r="C175" i="15"/>
  <c r="D175" i="15"/>
  <c r="C176" i="15"/>
  <c r="D176" i="15"/>
  <c r="C177" i="15"/>
  <c r="D177" i="15"/>
  <c r="C178" i="15"/>
  <c r="D178" i="15"/>
  <c r="C179" i="15"/>
  <c r="D179" i="15"/>
  <c r="C180" i="15"/>
  <c r="D180" i="15"/>
  <c r="C181" i="15"/>
  <c r="D181" i="15"/>
  <c r="C182" i="15"/>
  <c r="D182" i="15"/>
  <c r="C183" i="15"/>
  <c r="D183" i="15"/>
  <c r="C184" i="15"/>
  <c r="D184" i="15"/>
  <c r="C185" i="15"/>
  <c r="D185" i="15"/>
  <c r="C186" i="15"/>
  <c r="D186" i="15"/>
  <c r="C187" i="15"/>
  <c r="D187" i="15"/>
  <c r="C188" i="15"/>
  <c r="D188" i="15"/>
  <c r="C189" i="15"/>
  <c r="D189" i="15"/>
  <c r="C190" i="15"/>
  <c r="D190" i="15"/>
  <c r="C191" i="15"/>
  <c r="D191" i="15"/>
  <c r="C192" i="15"/>
  <c r="D192" i="15"/>
  <c r="C193" i="15"/>
  <c r="D193" i="15"/>
  <c r="C194" i="15"/>
  <c r="D194" i="15"/>
  <c r="C195" i="15"/>
  <c r="D195" i="15"/>
  <c r="C196" i="15"/>
  <c r="D196" i="15"/>
  <c r="C197" i="15"/>
  <c r="D197" i="15"/>
  <c r="C198" i="15"/>
  <c r="D198" i="15"/>
  <c r="C199" i="15"/>
  <c r="D199" i="15"/>
  <c r="C200" i="15"/>
  <c r="D200" i="15"/>
  <c r="C201" i="15"/>
  <c r="D201" i="15"/>
  <c r="C202" i="15"/>
  <c r="D202" i="15"/>
  <c r="C203" i="15"/>
  <c r="D203" i="15"/>
  <c r="C204" i="15"/>
  <c r="D204" i="15"/>
  <c r="C205" i="15"/>
  <c r="D205" i="15"/>
  <c r="C206" i="15"/>
  <c r="D206" i="15"/>
  <c r="C207" i="15"/>
  <c r="D207" i="15"/>
  <c r="C208" i="15"/>
  <c r="D208" i="15"/>
  <c r="C209" i="15"/>
  <c r="D209" i="15"/>
  <c r="C210" i="15"/>
  <c r="D210" i="15"/>
  <c r="C211" i="15"/>
  <c r="D211" i="15"/>
  <c r="C212" i="15"/>
  <c r="D212" i="15"/>
  <c r="C213" i="15"/>
  <c r="D213" i="15"/>
  <c r="C214" i="15"/>
  <c r="D214" i="15"/>
  <c r="C215" i="15"/>
  <c r="D215" i="15"/>
  <c r="C216" i="15"/>
  <c r="D216" i="15"/>
  <c r="C217" i="15"/>
  <c r="D217" i="15"/>
  <c r="C218" i="15"/>
  <c r="D218" i="15"/>
  <c r="C219" i="15"/>
  <c r="D219" i="15"/>
  <c r="C220" i="15"/>
  <c r="D220" i="15"/>
  <c r="C221" i="15"/>
  <c r="D221" i="15"/>
  <c r="C222" i="15"/>
  <c r="D222" i="15"/>
  <c r="C223" i="15"/>
  <c r="D223" i="15"/>
  <c r="C224" i="15"/>
  <c r="D224" i="15"/>
  <c r="C225" i="15"/>
  <c r="D225" i="15"/>
  <c r="C226" i="15"/>
  <c r="D226" i="15"/>
  <c r="C227" i="15"/>
  <c r="D227" i="15"/>
  <c r="C228" i="15"/>
  <c r="D228" i="15"/>
  <c r="C229" i="15"/>
  <c r="D229" i="15"/>
  <c r="C230" i="15"/>
  <c r="D230" i="15"/>
  <c r="C231" i="15"/>
  <c r="D231" i="15"/>
  <c r="C232" i="15"/>
  <c r="D232" i="15"/>
  <c r="C233" i="15"/>
  <c r="D233" i="15"/>
  <c r="C234" i="15"/>
  <c r="D234" i="15"/>
  <c r="C235" i="15"/>
  <c r="D235" i="15"/>
  <c r="C236" i="15"/>
  <c r="D236" i="15"/>
  <c r="C237" i="15"/>
  <c r="D237" i="15"/>
  <c r="C238" i="15"/>
  <c r="D238" i="15"/>
  <c r="C239" i="15"/>
  <c r="D239" i="15"/>
  <c r="C240" i="15"/>
  <c r="D240" i="15"/>
  <c r="C241" i="15"/>
  <c r="D241" i="15"/>
  <c r="C242" i="15"/>
  <c r="D242" i="15"/>
  <c r="C243" i="15"/>
  <c r="D243" i="15"/>
  <c r="C244" i="15"/>
  <c r="D244" i="15"/>
  <c r="C245" i="15"/>
  <c r="D245" i="15"/>
  <c r="C246" i="15"/>
  <c r="D246" i="15"/>
  <c r="C247" i="15"/>
  <c r="D247" i="15"/>
  <c r="C248" i="15"/>
  <c r="D248" i="15"/>
  <c r="C249" i="15"/>
  <c r="D249" i="15"/>
  <c r="C250" i="15"/>
  <c r="D250" i="15"/>
  <c r="C251" i="15"/>
  <c r="D251" i="15"/>
  <c r="C252" i="15"/>
  <c r="D252" i="15"/>
  <c r="C253" i="15"/>
  <c r="D253" i="15"/>
  <c r="C254" i="15"/>
  <c r="D254" i="15"/>
  <c r="C255" i="15"/>
  <c r="D255" i="15"/>
  <c r="C256" i="15"/>
  <c r="D256" i="15"/>
  <c r="C257" i="15"/>
  <c r="D257" i="15"/>
  <c r="C258" i="15"/>
  <c r="D258" i="15"/>
  <c r="C259" i="15"/>
  <c r="D259" i="15"/>
  <c r="C260" i="15"/>
  <c r="D260" i="15"/>
  <c r="C261" i="15"/>
  <c r="D261" i="15"/>
  <c r="C262" i="15"/>
  <c r="D262" i="15"/>
  <c r="C263" i="15"/>
  <c r="D263" i="15"/>
  <c r="C264" i="15"/>
  <c r="D264" i="15"/>
  <c r="C265" i="15"/>
  <c r="D265" i="15"/>
  <c r="C266" i="15"/>
  <c r="D266" i="15"/>
  <c r="C267" i="15"/>
  <c r="D267" i="15"/>
  <c r="C268" i="15"/>
  <c r="D268" i="15"/>
  <c r="C269" i="15"/>
  <c r="D269" i="15"/>
  <c r="C270" i="15"/>
  <c r="D270" i="15"/>
  <c r="C271" i="15"/>
  <c r="D271" i="15"/>
  <c r="C272" i="15"/>
  <c r="D272" i="15"/>
  <c r="C273" i="15"/>
  <c r="D273" i="15"/>
  <c r="C274" i="15"/>
  <c r="D274" i="15"/>
  <c r="C275" i="15"/>
  <c r="D275" i="15"/>
  <c r="C276" i="15"/>
  <c r="D276" i="15"/>
  <c r="C277" i="15"/>
  <c r="D277" i="15"/>
  <c r="C278" i="15"/>
  <c r="D278" i="15"/>
  <c r="C279" i="15"/>
  <c r="D279" i="15"/>
  <c r="C280" i="15"/>
  <c r="D280" i="15"/>
  <c r="C281" i="15"/>
  <c r="D281" i="15"/>
  <c r="C282" i="15"/>
  <c r="D282" i="15"/>
  <c r="C283" i="15"/>
  <c r="D283" i="15"/>
  <c r="C284" i="15"/>
  <c r="D284" i="15"/>
  <c r="C285" i="15"/>
  <c r="D285" i="15"/>
  <c r="C286" i="15"/>
  <c r="D286" i="15"/>
  <c r="C287" i="15"/>
  <c r="D287" i="15"/>
  <c r="C288" i="15"/>
  <c r="D288" i="15"/>
  <c r="C289" i="15"/>
  <c r="D289" i="15"/>
  <c r="C290" i="15"/>
  <c r="D290" i="15"/>
  <c r="C291" i="15"/>
  <c r="D291" i="15"/>
  <c r="C292" i="15"/>
  <c r="D292" i="15"/>
  <c r="C293" i="15"/>
  <c r="D293" i="15"/>
  <c r="C294" i="15"/>
  <c r="D294" i="15"/>
  <c r="C295" i="15"/>
  <c r="D295" i="15"/>
  <c r="C296" i="15"/>
  <c r="D296" i="15"/>
  <c r="C297" i="15"/>
  <c r="D297" i="15"/>
  <c r="C298" i="15"/>
  <c r="D298" i="15"/>
  <c r="C299" i="15"/>
  <c r="D299" i="15"/>
  <c r="C300" i="15"/>
  <c r="D300" i="15"/>
  <c r="C301" i="15"/>
  <c r="D301" i="15"/>
  <c r="C302" i="15"/>
  <c r="D302" i="15"/>
  <c r="C303" i="15"/>
  <c r="D303" i="15"/>
  <c r="C304" i="15"/>
  <c r="D304" i="15"/>
  <c r="C305" i="15"/>
  <c r="D305" i="15"/>
  <c r="C306" i="15"/>
  <c r="D306" i="15"/>
  <c r="C307" i="15"/>
  <c r="D307" i="15"/>
  <c r="C308" i="15"/>
  <c r="D308" i="15"/>
  <c r="C309" i="15"/>
  <c r="D309" i="15"/>
  <c r="C310" i="15"/>
  <c r="D310" i="15"/>
  <c r="C311" i="15"/>
  <c r="D311" i="15"/>
  <c r="C312" i="15"/>
  <c r="D312" i="15"/>
  <c r="C313" i="15"/>
  <c r="D313" i="15"/>
  <c r="C314" i="15"/>
  <c r="D314" i="15"/>
  <c r="C315" i="15"/>
  <c r="D315" i="15"/>
  <c r="C316" i="15"/>
  <c r="D316" i="15"/>
  <c r="C317" i="15"/>
  <c r="D317" i="15"/>
  <c r="C318" i="15"/>
  <c r="D318" i="15"/>
  <c r="C319" i="15"/>
  <c r="D319" i="15"/>
  <c r="C320" i="15"/>
  <c r="D320" i="15"/>
  <c r="C321" i="15"/>
  <c r="D321" i="15"/>
  <c r="C322" i="15"/>
  <c r="D322" i="15"/>
  <c r="C323" i="15"/>
  <c r="D323" i="15"/>
  <c r="C324" i="15"/>
  <c r="D324" i="15"/>
  <c r="C325" i="15"/>
  <c r="D325" i="15"/>
  <c r="C326" i="15"/>
  <c r="D326" i="15"/>
  <c r="C327" i="15"/>
  <c r="D327" i="15"/>
  <c r="C328" i="15"/>
  <c r="D328" i="15"/>
  <c r="C329" i="15"/>
  <c r="D329" i="15"/>
  <c r="C330" i="15"/>
  <c r="D330" i="15"/>
  <c r="C331" i="15"/>
  <c r="D331" i="15"/>
  <c r="C332" i="15"/>
  <c r="D332" i="15"/>
  <c r="C333" i="15"/>
  <c r="D333" i="15"/>
  <c r="C334" i="15"/>
  <c r="D334" i="15"/>
  <c r="C335" i="15"/>
  <c r="D335" i="15"/>
  <c r="C336" i="15"/>
  <c r="D336" i="15"/>
  <c r="C337" i="15"/>
  <c r="D337" i="15"/>
  <c r="C338" i="15"/>
  <c r="D338" i="15"/>
  <c r="C339" i="15"/>
  <c r="D339" i="15"/>
  <c r="C340" i="15"/>
  <c r="D340" i="15"/>
  <c r="C341" i="15"/>
  <c r="D341" i="15"/>
  <c r="C342" i="15"/>
  <c r="D342" i="15"/>
  <c r="C343" i="15"/>
  <c r="D343" i="15"/>
  <c r="C344" i="15"/>
  <c r="D344" i="15"/>
  <c r="C345" i="15"/>
  <c r="D345" i="15"/>
  <c r="C346" i="15"/>
  <c r="D346" i="15"/>
  <c r="C347" i="15"/>
  <c r="D347" i="15"/>
  <c r="C348" i="15"/>
  <c r="D348" i="15"/>
  <c r="C349" i="15"/>
  <c r="D349" i="15"/>
  <c r="C350" i="15"/>
  <c r="D350" i="15"/>
  <c r="C351" i="15"/>
  <c r="D351" i="15"/>
  <c r="C352" i="15"/>
  <c r="D352" i="15"/>
  <c r="C353" i="15"/>
  <c r="D353" i="15"/>
  <c r="C354" i="15"/>
  <c r="D354" i="15"/>
  <c r="C355" i="15"/>
  <c r="D355" i="15"/>
  <c r="C356" i="15"/>
  <c r="D356" i="15"/>
  <c r="C357" i="15"/>
  <c r="D357" i="15"/>
  <c r="C358" i="15"/>
  <c r="D358" i="15"/>
  <c r="C359" i="15"/>
  <c r="D359" i="15"/>
  <c r="C360" i="15"/>
  <c r="D360" i="15"/>
  <c r="C361" i="15"/>
  <c r="D361" i="15"/>
  <c r="C362" i="15"/>
  <c r="D362" i="15"/>
  <c r="C363" i="15"/>
  <c r="D363" i="15"/>
  <c r="C364" i="15"/>
  <c r="D364" i="15"/>
  <c r="C365" i="15"/>
  <c r="D365" i="15"/>
  <c r="C366" i="15"/>
  <c r="D366" i="15"/>
  <c r="C367" i="15"/>
  <c r="D367" i="15"/>
  <c r="C368" i="15"/>
  <c r="D368" i="15"/>
  <c r="C369" i="15"/>
  <c r="D369" i="15"/>
  <c r="C370" i="15"/>
  <c r="D370" i="15"/>
  <c r="C371" i="15"/>
  <c r="D371" i="15"/>
  <c r="C372" i="15"/>
  <c r="D372" i="15"/>
  <c r="C373" i="15"/>
  <c r="D373" i="15"/>
  <c r="C374" i="15"/>
  <c r="D374" i="15"/>
  <c r="C375" i="15"/>
  <c r="D375" i="15"/>
  <c r="C376" i="15"/>
  <c r="D376" i="15"/>
  <c r="C377" i="15"/>
  <c r="D377" i="15"/>
  <c r="C378" i="15"/>
  <c r="D378" i="15"/>
  <c r="C379" i="15"/>
  <c r="D379" i="15"/>
  <c r="C380" i="15"/>
  <c r="D380" i="15"/>
  <c r="C381" i="15"/>
  <c r="D381" i="15"/>
  <c r="C382" i="15"/>
  <c r="D382" i="15"/>
  <c r="C383" i="15"/>
  <c r="D383" i="15"/>
  <c r="C384" i="15"/>
  <c r="D384" i="15"/>
  <c r="C385" i="15"/>
  <c r="D385" i="15"/>
  <c r="C386" i="15"/>
  <c r="D386" i="15"/>
  <c r="C387" i="15"/>
  <c r="D387" i="15"/>
  <c r="C388" i="15"/>
  <c r="D388" i="15"/>
  <c r="C389" i="15"/>
  <c r="D389" i="15"/>
  <c r="C390" i="15"/>
  <c r="D390" i="15"/>
  <c r="C391" i="15"/>
  <c r="D391" i="15"/>
  <c r="C392" i="15"/>
  <c r="D392" i="15"/>
  <c r="C393" i="15"/>
  <c r="D393" i="15"/>
  <c r="C394" i="15"/>
  <c r="D394" i="15"/>
  <c r="C395" i="15"/>
  <c r="D395" i="15"/>
  <c r="C396" i="15"/>
  <c r="D396" i="15"/>
  <c r="C397" i="15"/>
  <c r="D397" i="15"/>
  <c r="C398" i="15"/>
  <c r="D398" i="15"/>
  <c r="C399" i="15"/>
  <c r="D399" i="15"/>
  <c r="C400" i="15"/>
  <c r="D400" i="15"/>
  <c r="C401" i="15"/>
  <c r="D401" i="15"/>
  <c r="C402" i="15"/>
  <c r="D402" i="15"/>
  <c r="C403" i="15"/>
  <c r="D403" i="15"/>
  <c r="C404" i="15"/>
  <c r="D404" i="15"/>
  <c r="C405" i="15"/>
  <c r="D405" i="15"/>
  <c r="C406" i="15"/>
  <c r="D406" i="15"/>
  <c r="C407" i="15"/>
  <c r="D407" i="15"/>
  <c r="C408" i="15"/>
  <c r="D408" i="15"/>
  <c r="C409" i="15"/>
  <c r="D409" i="15"/>
  <c r="C410" i="15"/>
  <c r="D410" i="15"/>
  <c r="C411" i="15"/>
  <c r="D411" i="15"/>
  <c r="C412" i="15"/>
  <c r="D412" i="15"/>
  <c r="C413" i="15"/>
  <c r="D413" i="15"/>
  <c r="C414" i="15"/>
  <c r="D414" i="15"/>
  <c r="C415" i="15"/>
  <c r="D415" i="15"/>
  <c r="C416" i="15"/>
  <c r="D416" i="15"/>
  <c r="C417" i="15"/>
  <c r="D417" i="15"/>
  <c r="C418" i="15"/>
  <c r="D418" i="15"/>
  <c r="C419" i="15"/>
  <c r="D419" i="15"/>
  <c r="C420" i="15"/>
  <c r="D420" i="15"/>
  <c r="C421" i="15"/>
  <c r="D421" i="15"/>
  <c r="C422" i="15"/>
  <c r="D422" i="15"/>
  <c r="C423" i="15"/>
  <c r="D423" i="15"/>
  <c r="C424" i="15"/>
  <c r="D424" i="15"/>
  <c r="C425" i="15"/>
  <c r="D425" i="15"/>
  <c r="C426" i="15"/>
  <c r="D426" i="15"/>
  <c r="C427" i="15"/>
  <c r="D427" i="15"/>
  <c r="C428" i="15"/>
  <c r="D428" i="15"/>
  <c r="C429" i="15"/>
  <c r="D429" i="15"/>
  <c r="C430" i="15"/>
  <c r="D430" i="15"/>
  <c r="C431" i="15"/>
  <c r="D431" i="15"/>
  <c r="C432" i="15"/>
  <c r="D432" i="15"/>
  <c r="C433" i="15"/>
  <c r="D433" i="15"/>
  <c r="C434" i="15"/>
  <c r="D434" i="15"/>
  <c r="C435" i="15"/>
  <c r="D435" i="15"/>
  <c r="C436" i="15"/>
  <c r="D436" i="15"/>
  <c r="C437" i="15"/>
  <c r="D437" i="15"/>
  <c r="C438" i="15"/>
  <c r="D438" i="15"/>
  <c r="C439" i="15"/>
  <c r="D439" i="15"/>
  <c r="C440" i="15"/>
  <c r="D440" i="15"/>
  <c r="C441" i="15"/>
  <c r="D441" i="15"/>
  <c r="C442" i="15"/>
  <c r="D442" i="15"/>
  <c r="C443" i="15"/>
  <c r="D443" i="15"/>
  <c r="C444" i="15"/>
  <c r="D444" i="15"/>
  <c r="C445" i="15"/>
  <c r="D445" i="15"/>
  <c r="C446" i="15"/>
  <c r="D446" i="15"/>
  <c r="C447" i="15"/>
  <c r="D447" i="15"/>
  <c r="C448" i="15"/>
  <c r="D448" i="15"/>
  <c r="C449" i="15"/>
  <c r="D449" i="15"/>
  <c r="C450" i="15"/>
  <c r="D450" i="15"/>
  <c r="C451" i="15"/>
  <c r="D451" i="15"/>
  <c r="C452" i="15"/>
  <c r="D452" i="15"/>
  <c r="C453" i="15"/>
  <c r="D453" i="15"/>
  <c r="C454" i="15"/>
  <c r="D454" i="15"/>
  <c r="C455" i="15"/>
  <c r="D455" i="15"/>
  <c r="C456" i="15"/>
  <c r="D456" i="15"/>
  <c r="C457" i="15"/>
  <c r="D457" i="15"/>
  <c r="C458" i="15"/>
  <c r="D458" i="15"/>
  <c r="C459" i="15"/>
  <c r="D459" i="15"/>
  <c r="C460" i="15"/>
  <c r="D460" i="15"/>
  <c r="C461" i="15"/>
  <c r="D461" i="15"/>
  <c r="C462" i="15"/>
  <c r="D462" i="15"/>
  <c r="C463" i="15"/>
  <c r="D463" i="15"/>
  <c r="C464" i="15"/>
  <c r="D464" i="15"/>
  <c r="C465" i="15"/>
  <c r="D465" i="15"/>
  <c r="C466" i="15"/>
  <c r="D466" i="15"/>
  <c r="C467" i="15"/>
  <c r="D467" i="15"/>
  <c r="C468" i="15"/>
  <c r="D468" i="15"/>
  <c r="C469" i="15"/>
  <c r="D469" i="15"/>
  <c r="C470" i="15"/>
  <c r="D470" i="15"/>
  <c r="C471" i="15"/>
  <c r="D471" i="15"/>
  <c r="C472" i="15"/>
  <c r="D472" i="15"/>
  <c r="C473" i="15"/>
  <c r="D473" i="15"/>
  <c r="C474" i="15"/>
  <c r="D474" i="15"/>
  <c r="C475" i="15"/>
  <c r="D475" i="15"/>
  <c r="C476" i="15"/>
  <c r="D476" i="15"/>
  <c r="C477" i="15"/>
  <c r="D477" i="15"/>
  <c r="C478" i="15"/>
  <c r="D478" i="15"/>
  <c r="C479" i="15"/>
  <c r="D479" i="15"/>
  <c r="C480" i="15"/>
  <c r="D480" i="15"/>
  <c r="C481" i="15"/>
  <c r="D481" i="15"/>
  <c r="C482" i="15"/>
  <c r="D482" i="15"/>
  <c r="C483" i="15"/>
  <c r="D483" i="15"/>
  <c r="C484" i="15"/>
  <c r="D484" i="15"/>
  <c r="C485" i="15"/>
  <c r="D485" i="15"/>
  <c r="C486" i="15"/>
  <c r="D486" i="15"/>
  <c r="C487" i="15"/>
  <c r="D487" i="15"/>
  <c r="C488" i="15"/>
  <c r="D488" i="15"/>
  <c r="C489" i="15"/>
  <c r="D489" i="15"/>
  <c r="C490" i="15"/>
  <c r="D490" i="15"/>
  <c r="C491" i="15"/>
  <c r="D491" i="15"/>
  <c r="C492" i="15"/>
  <c r="D492" i="15"/>
  <c r="C493" i="15"/>
  <c r="D493" i="15"/>
  <c r="C494" i="15"/>
  <c r="D494" i="15"/>
  <c r="C495" i="15"/>
  <c r="D495" i="15"/>
  <c r="C496" i="15"/>
  <c r="D496" i="15"/>
  <c r="C497" i="15"/>
  <c r="D497" i="15"/>
  <c r="C498" i="15"/>
  <c r="D498" i="15"/>
  <c r="C499" i="15"/>
  <c r="D499" i="15"/>
  <c r="C500" i="15"/>
  <c r="D500" i="15"/>
  <c r="C501" i="15"/>
  <c r="D501" i="15"/>
  <c r="C502" i="15"/>
  <c r="D502" i="15"/>
  <c r="C503" i="15"/>
  <c r="D503" i="15"/>
  <c r="C504" i="15"/>
  <c r="D504" i="15"/>
  <c r="C505" i="15"/>
  <c r="D505" i="15"/>
  <c r="C506" i="15"/>
  <c r="D506" i="15"/>
  <c r="C507" i="15"/>
  <c r="D507" i="15"/>
  <c r="C508" i="15"/>
  <c r="D508" i="15"/>
  <c r="C509" i="15"/>
  <c r="D509" i="15"/>
  <c r="C510" i="15"/>
  <c r="D510" i="15"/>
  <c r="C511" i="15"/>
  <c r="D511" i="15"/>
  <c r="C512" i="15"/>
  <c r="D512" i="15"/>
  <c r="C513" i="15"/>
  <c r="D513" i="15"/>
  <c r="C514" i="15"/>
  <c r="D514" i="15"/>
  <c r="C515" i="15"/>
  <c r="D515" i="15"/>
  <c r="C516" i="15"/>
  <c r="D516" i="15"/>
  <c r="C517" i="15"/>
  <c r="D517" i="15"/>
  <c r="C518" i="15"/>
  <c r="D518" i="15"/>
  <c r="C519" i="15"/>
  <c r="D519" i="15"/>
  <c r="C520" i="15"/>
  <c r="D520" i="15"/>
  <c r="C521" i="15"/>
  <c r="D521" i="15"/>
  <c r="C522" i="15"/>
  <c r="D522" i="15"/>
  <c r="C523" i="15"/>
  <c r="D523" i="15"/>
  <c r="C524" i="15"/>
  <c r="D524" i="15"/>
  <c r="C525" i="15"/>
  <c r="D525" i="15"/>
  <c r="C526" i="15"/>
  <c r="D526" i="15"/>
  <c r="C527" i="15"/>
  <c r="D527" i="15"/>
  <c r="C528" i="15"/>
  <c r="D528" i="15"/>
  <c r="C529" i="15"/>
  <c r="D529" i="15"/>
  <c r="C530" i="15"/>
  <c r="D530" i="15"/>
  <c r="C531" i="15"/>
  <c r="D531" i="15"/>
  <c r="C532" i="15"/>
  <c r="D532" i="15"/>
  <c r="C533" i="15"/>
  <c r="D533" i="15"/>
  <c r="C534" i="15"/>
  <c r="D534" i="15"/>
  <c r="C535" i="15"/>
  <c r="D535" i="15"/>
  <c r="C536" i="15"/>
  <c r="D536" i="15"/>
  <c r="C537" i="15"/>
  <c r="D537" i="15"/>
  <c r="C538" i="15"/>
  <c r="D538" i="15"/>
  <c r="C539" i="15"/>
  <c r="D539" i="15"/>
  <c r="C540" i="15"/>
  <c r="D540" i="15"/>
  <c r="C541" i="15"/>
  <c r="D541" i="15"/>
  <c r="C542" i="15"/>
  <c r="D542" i="15"/>
  <c r="C543" i="15"/>
  <c r="D543" i="15"/>
  <c r="C544" i="15"/>
  <c r="D544" i="15"/>
  <c r="C545" i="15"/>
  <c r="D545" i="15"/>
  <c r="C546" i="15"/>
  <c r="D546" i="15"/>
  <c r="C547" i="15"/>
  <c r="D547" i="15"/>
  <c r="C548" i="15"/>
  <c r="D548" i="15"/>
  <c r="C549" i="15"/>
  <c r="D549" i="15"/>
  <c r="C550" i="15"/>
  <c r="D550" i="15"/>
  <c r="C551" i="15"/>
  <c r="D551" i="15"/>
  <c r="C552" i="15"/>
  <c r="D552" i="15"/>
  <c r="C553" i="15"/>
  <c r="D553" i="15"/>
  <c r="C554" i="15"/>
  <c r="D554" i="15"/>
  <c r="C555" i="15"/>
  <c r="D555" i="15"/>
  <c r="C556" i="15"/>
  <c r="D556" i="15"/>
  <c r="C557" i="15"/>
  <c r="D557" i="15"/>
  <c r="C558" i="15"/>
  <c r="D558" i="15"/>
  <c r="C559" i="15"/>
  <c r="D559" i="15"/>
  <c r="C560" i="15"/>
  <c r="D560" i="15"/>
  <c r="C561" i="15"/>
  <c r="D561" i="15"/>
  <c r="C562" i="15"/>
  <c r="D562" i="15"/>
  <c r="C563" i="15"/>
  <c r="D563" i="15"/>
  <c r="C564" i="15"/>
  <c r="D564" i="15"/>
  <c r="C565" i="15"/>
  <c r="D565" i="15"/>
  <c r="C566" i="15"/>
  <c r="D566" i="15"/>
  <c r="C567" i="15"/>
  <c r="D567" i="15"/>
  <c r="C568" i="15"/>
  <c r="D568" i="15"/>
  <c r="C569" i="15"/>
  <c r="D569" i="15"/>
  <c r="C570" i="15"/>
  <c r="D570" i="15"/>
  <c r="C571" i="15"/>
  <c r="D571" i="15"/>
  <c r="C572" i="15"/>
  <c r="D572" i="15"/>
  <c r="C573" i="15"/>
  <c r="D573" i="15"/>
  <c r="C574" i="15"/>
  <c r="D574" i="15"/>
  <c r="C575" i="15"/>
  <c r="D575" i="15"/>
  <c r="C576" i="15"/>
  <c r="D576" i="15"/>
  <c r="C577" i="15"/>
  <c r="D577" i="15"/>
  <c r="C578" i="15"/>
  <c r="D578" i="15"/>
  <c r="C579" i="15"/>
  <c r="D579" i="15"/>
  <c r="C580" i="15"/>
  <c r="D580" i="15"/>
  <c r="C581" i="15"/>
  <c r="D581" i="15"/>
  <c r="C582" i="15"/>
  <c r="D582" i="15"/>
  <c r="C583" i="15"/>
  <c r="D583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4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E3" i="15"/>
  <c r="D4" i="15"/>
  <c r="D5" i="15"/>
  <c r="D6" i="15"/>
  <c r="D7" i="15"/>
  <c r="D8" i="15"/>
  <c r="D3" i="15"/>
  <c r="AJ7" i="17" l="1"/>
  <c r="G2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85" i="14"/>
  <c r="I86" i="14"/>
  <c r="I87" i="14"/>
  <c r="I88" i="14"/>
  <c r="I89" i="14"/>
  <c r="I90" i="14"/>
  <c r="I91" i="14"/>
  <c r="I92" i="14"/>
  <c r="I93" i="14"/>
  <c r="I94" i="14"/>
  <c r="I95" i="14"/>
  <c r="I96" i="14"/>
  <c r="I97" i="14"/>
  <c r="I98" i="14"/>
  <c r="I99" i="14"/>
  <c r="I100" i="14"/>
  <c r="I101" i="14"/>
  <c r="I102" i="14"/>
  <c r="I103" i="14"/>
  <c r="I104" i="14"/>
  <c r="I105" i="14"/>
  <c r="I106" i="14"/>
  <c r="I107" i="14"/>
  <c r="I108" i="14"/>
  <c r="I109" i="14"/>
  <c r="I110" i="14"/>
  <c r="I111" i="14"/>
  <c r="I112" i="14"/>
  <c r="I113" i="14"/>
  <c r="I114" i="14"/>
  <c r="I115" i="14"/>
  <c r="I116" i="14"/>
  <c r="I117" i="14"/>
  <c r="I118" i="14"/>
  <c r="I119" i="14"/>
  <c r="I120" i="14"/>
  <c r="I121" i="14"/>
  <c r="I122" i="14"/>
  <c r="I123" i="14"/>
  <c r="I124" i="14"/>
  <c r="I125" i="14"/>
  <c r="I126" i="14"/>
  <c r="I127" i="14"/>
  <c r="I128" i="14"/>
  <c r="I129" i="14"/>
  <c r="I130" i="14"/>
  <c r="I131" i="14"/>
  <c r="I132" i="14"/>
  <c r="I133" i="14"/>
  <c r="I134" i="14"/>
  <c r="I135" i="14"/>
  <c r="I136" i="14"/>
  <c r="I137" i="14"/>
  <c r="I138" i="14"/>
  <c r="I139" i="14"/>
  <c r="I140" i="14"/>
  <c r="I141" i="14"/>
  <c r="I142" i="14"/>
  <c r="I143" i="14"/>
  <c r="I144" i="14"/>
  <c r="I145" i="14"/>
  <c r="I146" i="14"/>
  <c r="I147" i="14"/>
  <c r="I148" i="14"/>
  <c r="I149" i="14"/>
  <c r="I150" i="14"/>
  <c r="I151" i="14"/>
  <c r="I152" i="14"/>
  <c r="I153" i="14"/>
  <c r="I154" i="14"/>
  <c r="I155" i="14"/>
  <c r="I156" i="14"/>
  <c r="I157" i="14"/>
  <c r="I158" i="14"/>
  <c r="I159" i="14"/>
  <c r="I160" i="14"/>
  <c r="I161" i="14"/>
  <c r="I162" i="14"/>
  <c r="I163" i="14"/>
  <c r="I164" i="14"/>
  <c r="I165" i="14"/>
  <c r="I166" i="14"/>
  <c r="I167" i="14"/>
  <c r="I168" i="14"/>
  <c r="I169" i="14"/>
  <c r="I170" i="14"/>
  <c r="I171" i="14"/>
  <c r="I172" i="14"/>
  <c r="I173" i="14"/>
  <c r="I174" i="14"/>
  <c r="I175" i="14"/>
  <c r="I176" i="14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201" i="14"/>
  <c r="I202" i="14"/>
  <c r="I203" i="14"/>
  <c r="I204" i="14"/>
  <c r="I205" i="14"/>
  <c r="I206" i="14"/>
  <c r="I207" i="14"/>
  <c r="I208" i="14"/>
  <c r="I209" i="14"/>
  <c r="I210" i="14"/>
  <c r="I211" i="14"/>
  <c r="I212" i="14"/>
  <c r="I213" i="14"/>
  <c r="I214" i="14"/>
  <c r="I215" i="14"/>
  <c r="I216" i="14"/>
  <c r="I217" i="14"/>
  <c r="I218" i="14"/>
  <c r="I219" i="14"/>
  <c r="I220" i="14"/>
  <c r="I221" i="14"/>
  <c r="I222" i="14"/>
  <c r="I223" i="14"/>
  <c r="I224" i="14"/>
  <c r="I225" i="14"/>
  <c r="I226" i="14"/>
  <c r="I227" i="14"/>
  <c r="I228" i="14"/>
  <c r="I229" i="14"/>
  <c r="I230" i="14"/>
  <c r="I231" i="14"/>
  <c r="I232" i="14"/>
  <c r="I233" i="14"/>
  <c r="I234" i="14"/>
  <c r="I235" i="14"/>
  <c r="I236" i="14"/>
  <c r="I237" i="14"/>
  <c r="I238" i="14"/>
  <c r="I239" i="14"/>
  <c r="I240" i="14"/>
  <c r="I241" i="14"/>
  <c r="I242" i="14"/>
  <c r="I243" i="14"/>
  <c r="I244" i="14"/>
  <c r="I245" i="14"/>
  <c r="I246" i="14"/>
  <c r="I247" i="14"/>
  <c r="I248" i="14"/>
  <c r="I249" i="14"/>
  <c r="I250" i="14"/>
  <c r="I251" i="14"/>
  <c r="I252" i="14"/>
  <c r="I253" i="14"/>
  <c r="I254" i="14"/>
  <c r="I255" i="14"/>
  <c r="I256" i="14"/>
  <c r="I257" i="14"/>
  <c r="I258" i="14"/>
  <c r="I259" i="14"/>
  <c r="I260" i="14"/>
  <c r="I261" i="14"/>
  <c r="I262" i="14"/>
  <c r="I263" i="14"/>
  <c r="I264" i="14"/>
  <c r="I265" i="14"/>
  <c r="I266" i="14"/>
  <c r="I267" i="14"/>
  <c r="I268" i="14"/>
  <c r="I269" i="14"/>
  <c r="I270" i="14"/>
  <c r="I271" i="14"/>
  <c r="I272" i="14"/>
  <c r="I273" i="14"/>
  <c r="I274" i="14"/>
  <c r="I275" i="14"/>
  <c r="I276" i="14"/>
  <c r="I277" i="14"/>
  <c r="I278" i="14"/>
  <c r="I279" i="14"/>
  <c r="I280" i="14"/>
  <c r="I281" i="14"/>
  <c r="I282" i="14"/>
  <c r="I283" i="14"/>
  <c r="I284" i="14"/>
  <c r="I285" i="14"/>
  <c r="I286" i="14"/>
  <c r="I287" i="14"/>
  <c r="I288" i="14"/>
  <c r="I289" i="14"/>
  <c r="I290" i="14"/>
  <c r="I291" i="14"/>
  <c r="I292" i="14"/>
  <c r="I293" i="14"/>
  <c r="I294" i="14"/>
  <c r="I295" i="14"/>
  <c r="I296" i="14"/>
  <c r="I297" i="14"/>
  <c r="I298" i="14"/>
  <c r="I299" i="14"/>
  <c r="I300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6" i="14"/>
  <c r="I337" i="14"/>
  <c r="I338" i="14"/>
  <c r="I339" i="14"/>
  <c r="I340" i="14"/>
  <c r="I341" i="14"/>
  <c r="I342" i="14"/>
  <c r="I343" i="14"/>
  <c r="I344" i="14"/>
  <c r="I345" i="14"/>
  <c r="I346" i="14"/>
  <c r="I347" i="14"/>
  <c r="I348" i="14"/>
  <c r="I349" i="14"/>
  <c r="I350" i="14"/>
  <c r="I351" i="14"/>
  <c r="I352" i="14"/>
  <c r="I353" i="14"/>
  <c r="I354" i="14"/>
  <c r="I355" i="14"/>
  <c r="I356" i="14"/>
  <c r="I357" i="14"/>
  <c r="I358" i="14"/>
  <c r="I359" i="14"/>
  <c r="I360" i="14"/>
  <c r="I361" i="14"/>
  <c r="I362" i="14"/>
  <c r="I363" i="14"/>
  <c r="I364" i="14"/>
  <c r="I365" i="14"/>
  <c r="I366" i="14"/>
  <c r="I367" i="14"/>
  <c r="I368" i="14"/>
  <c r="I369" i="14"/>
  <c r="I370" i="14"/>
  <c r="I371" i="14"/>
  <c r="I372" i="14"/>
  <c r="I373" i="14"/>
  <c r="I374" i="14"/>
  <c r="I375" i="14"/>
  <c r="I376" i="14"/>
  <c r="I377" i="14"/>
  <c r="I378" i="14"/>
  <c r="I379" i="14"/>
  <c r="I380" i="14"/>
  <c r="I381" i="14"/>
  <c r="I382" i="14"/>
  <c r="I383" i="14"/>
  <c r="I384" i="14"/>
  <c r="I385" i="14"/>
  <c r="I386" i="14"/>
  <c r="I387" i="14"/>
  <c r="I388" i="14"/>
  <c r="I389" i="14"/>
  <c r="I390" i="14"/>
  <c r="I391" i="14"/>
  <c r="I392" i="14"/>
  <c r="I393" i="14"/>
  <c r="I394" i="14"/>
  <c r="I395" i="14"/>
  <c r="I396" i="14"/>
  <c r="I397" i="14"/>
  <c r="I398" i="14"/>
  <c r="I399" i="14"/>
  <c r="I400" i="14"/>
  <c r="I401" i="14"/>
  <c r="I402" i="14"/>
  <c r="I403" i="14"/>
  <c r="I404" i="14"/>
  <c r="I405" i="14"/>
  <c r="I406" i="14"/>
  <c r="I407" i="14"/>
  <c r="I408" i="14"/>
  <c r="I409" i="14"/>
  <c r="I410" i="14"/>
  <c r="I411" i="14"/>
  <c r="I412" i="14"/>
  <c r="I413" i="14"/>
  <c r="I414" i="14"/>
  <c r="I415" i="14"/>
  <c r="I416" i="14"/>
  <c r="I417" i="14"/>
  <c r="I418" i="14"/>
  <c r="I419" i="14"/>
  <c r="I420" i="14"/>
  <c r="I421" i="14"/>
  <c r="I422" i="14"/>
  <c r="I423" i="14"/>
  <c r="I424" i="14"/>
  <c r="I425" i="14"/>
  <c r="I426" i="14"/>
  <c r="I427" i="14"/>
  <c r="I428" i="14"/>
  <c r="I429" i="14"/>
  <c r="I430" i="14"/>
  <c r="I431" i="14"/>
  <c r="I432" i="14"/>
  <c r="I433" i="14"/>
  <c r="I434" i="14"/>
  <c r="I435" i="14"/>
  <c r="I436" i="14"/>
  <c r="I437" i="14"/>
  <c r="I438" i="14"/>
  <c r="I439" i="14"/>
  <c r="I440" i="14"/>
  <c r="I441" i="14"/>
  <c r="I442" i="14"/>
  <c r="I443" i="14"/>
  <c r="I444" i="14"/>
  <c r="I445" i="14"/>
  <c r="I446" i="14"/>
  <c r="I447" i="14"/>
  <c r="I448" i="14"/>
  <c r="I449" i="14"/>
  <c r="I450" i="14"/>
  <c r="I451" i="14"/>
  <c r="I452" i="14"/>
  <c r="I453" i="14"/>
  <c r="I454" i="14"/>
  <c r="I455" i="14"/>
  <c r="I456" i="14"/>
  <c r="I457" i="14"/>
  <c r="I458" i="14"/>
  <c r="I459" i="14"/>
  <c r="I460" i="14"/>
  <c r="I461" i="14"/>
  <c r="I462" i="14"/>
  <c r="I463" i="14"/>
  <c r="I464" i="14"/>
  <c r="I465" i="14"/>
  <c r="I466" i="14"/>
  <c r="I467" i="14"/>
  <c r="I468" i="14"/>
  <c r="I469" i="14"/>
  <c r="I470" i="14"/>
  <c r="I471" i="14"/>
  <c r="I472" i="14"/>
  <c r="I473" i="14"/>
  <c r="I474" i="14"/>
  <c r="I475" i="14"/>
  <c r="I476" i="14"/>
  <c r="I477" i="14"/>
  <c r="I478" i="14"/>
  <c r="I479" i="14"/>
  <c r="I480" i="14"/>
  <c r="I481" i="14"/>
  <c r="I482" i="14"/>
  <c r="I483" i="14"/>
  <c r="I484" i="14"/>
  <c r="I485" i="14"/>
  <c r="I486" i="14"/>
  <c r="I487" i="14"/>
  <c r="I488" i="14"/>
  <c r="I489" i="14"/>
  <c r="I490" i="14"/>
  <c r="I491" i="14"/>
  <c r="I492" i="14"/>
  <c r="I493" i="14"/>
  <c r="I494" i="14"/>
  <c r="I495" i="14"/>
  <c r="I496" i="14"/>
  <c r="I497" i="14"/>
  <c r="I498" i="14"/>
  <c r="I499" i="14"/>
  <c r="I500" i="14"/>
  <c r="I501" i="14"/>
  <c r="I502" i="14"/>
  <c r="I503" i="14"/>
  <c r="I504" i="14"/>
  <c r="I505" i="14"/>
  <c r="I506" i="14"/>
  <c r="I507" i="14"/>
  <c r="I508" i="14"/>
  <c r="I509" i="14"/>
  <c r="I510" i="14"/>
  <c r="I511" i="14"/>
  <c r="I512" i="14"/>
  <c r="I513" i="14"/>
  <c r="I514" i="14"/>
  <c r="I515" i="14"/>
  <c r="I516" i="14"/>
  <c r="I517" i="14"/>
  <c r="I518" i="14"/>
  <c r="I519" i="14"/>
  <c r="I520" i="14"/>
  <c r="I521" i="14"/>
  <c r="I522" i="14"/>
  <c r="I523" i="14"/>
  <c r="I524" i="14"/>
  <c r="I525" i="14"/>
  <c r="I526" i="14"/>
  <c r="I527" i="14"/>
  <c r="I528" i="14"/>
  <c r="I529" i="14"/>
  <c r="I530" i="14"/>
  <c r="I531" i="14"/>
  <c r="I532" i="14"/>
  <c r="I533" i="14"/>
  <c r="I534" i="14"/>
  <c r="I535" i="14"/>
  <c r="I536" i="14"/>
  <c r="I537" i="14"/>
  <c r="I538" i="14"/>
  <c r="I539" i="14"/>
  <c r="I540" i="14"/>
  <c r="I541" i="14"/>
  <c r="I542" i="14"/>
  <c r="I543" i="14"/>
  <c r="I544" i="14"/>
  <c r="I545" i="14"/>
  <c r="I546" i="14"/>
  <c r="I547" i="14"/>
  <c r="I548" i="14"/>
  <c r="I549" i="14"/>
  <c r="I550" i="14"/>
  <c r="I551" i="14"/>
  <c r="I552" i="14"/>
  <c r="I553" i="14"/>
  <c r="I554" i="14"/>
  <c r="I555" i="14"/>
  <c r="I556" i="14"/>
  <c r="I557" i="14"/>
  <c r="I558" i="14"/>
  <c r="I559" i="14"/>
  <c r="I560" i="14"/>
  <c r="I561" i="14"/>
  <c r="I562" i="14"/>
  <c r="I563" i="14"/>
  <c r="I564" i="14"/>
  <c r="I565" i="14"/>
  <c r="I566" i="14"/>
  <c r="I567" i="14"/>
  <c r="I568" i="14"/>
  <c r="I569" i="14"/>
  <c r="I570" i="14"/>
  <c r="I571" i="14"/>
  <c r="I572" i="14"/>
  <c r="I573" i="14"/>
  <c r="I574" i="14"/>
  <c r="I575" i="14"/>
  <c r="I576" i="14"/>
  <c r="I577" i="14"/>
  <c r="I578" i="14"/>
  <c r="I579" i="14"/>
  <c r="I580" i="14"/>
  <c r="I581" i="14"/>
  <c r="I582" i="14"/>
  <c r="I583" i="14"/>
  <c r="I584" i="14"/>
  <c r="I5" i="14"/>
  <c r="T6" i="14" l="1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T25" i="14"/>
  <c r="T26" i="14"/>
  <c r="T27" i="14"/>
  <c r="T28" i="14"/>
  <c r="T29" i="14"/>
  <c r="T30" i="14"/>
  <c r="T31" i="14"/>
  <c r="T32" i="14"/>
  <c r="T33" i="14"/>
  <c r="T34" i="14"/>
  <c r="T35" i="14"/>
  <c r="T36" i="14"/>
  <c r="T37" i="14"/>
  <c r="T38" i="14"/>
  <c r="T39" i="14"/>
  <c r="T40" i="14"/>
  <c r="T41" i="14"/>
  <c r="T42" i="14"/>
  <c r="T43" i="14"/>
  <c r="T44" i="14"/>
  <c r="T45" i="14"/>
  <c r="T46" i="14"/>
  <c r="T47" i="14"/>
  <c r="T48" i="14"/>
  <c r="T49" i="14"/>
  <c r="T50" i="14"/>
  <c r="T51" i="14"/>
  <c r="T52" i="14"/>
  <c r="T53" i="14"/>
  <c r="T54" i="14"/>
  <c r="T55" i="14"/>
  <c r="T56" i="14"/>
  <c r="T57" i="14"/>
  <c r="T58" i="14"/>
  <c r="T59" i="14"/>
  <c r="T60" i="14"/>
  <c r="T61" i="14"/>
  <c r="T62" i="14"/>
  <c r="T63" i="14"/>
  <c r="T64" i="14"/>
  <c r="T65" i="14"/>
  <c r="T66" i="14"/>
  <c r="T67" i="14"/>
  <c r="T68" i="14"/>
  <c r="T69" i="14"/>
  <c r="T70" i="14"/>
  <c r="T71" i="14"/>
  <c r="T72" i="14"/>
  <c r="T73" i="14"/>
  <c r="T74" i="14"/>
  <c r="T75" i="14"/>
  <c r="T76" i="14"/>
  <c r="T77" i="14"/>
  <c r="T78" i="14"/>
  <c r="T79" i="14"/>
  <c r="T80" i="14"/>
  <c r="T81" i="14"/>
  <c r="T82" i="14"/>
  <c r="T83" i="14"/>
  <c r="T84" i="14"/>
  <c r="T85" i="14"/>
  <c r="T86" i="14"/>
  <c r="T87" i="14"/>
  <c r="T88" i="14"/>
  <c r="T89" i="14"/>
  <c r="T90" i="14"/>
  <c r="T91" i="14"/>
  <c r="T92" i="14"/>
  <c r="T93" i="14"/>
  <c r="T94" i="14"/>
  <c r="T95" i="14"/>
  <c r="T96" i="14"/>
  <c r="T97" i="14"/>
  <c r="T98" i="14"/>
  <c r="T99" i="14"/>
  <c r="T100" i="14"/>
  <c r="T101" i="14"/>
  <c r="T102" i="14"/>
  <c r="T103" i="14"/>
  <c r="T104" i="14"/>
  <c r="T105" i="14"/>
  <c r="T106" i="14"/>
  <c r="T107" i="14"/>
  <c r="T108" i="14"/>
  <c r="T109" i="14"/>
  <c r="T110" i="14"/>
  <c r="T111" i="14"/>
  <c r="T112" i="14"/>
  <c r="T113" i="14"/>
  <c r="T114" i="14"/>
  <c r="T115" i="14"/>
  <c r="T116" i="14"/>
  <c r="T117" i="14"/>
  <c r="T118" i="14"/>
  <c r="T119" i="14"/>
  <c r="T120" i="14"/>
  <c r="T121" i="14"/>
  <c r="T122" i="14"/>
  <c r="T123" i="14"/>
  <c r="T124" i="14"/>
  <c r="T125" i="14"/>
  <c r="T126" i="14"/>
  <c r="T127" i="14"/>
  <c r="T128" i="14"/>
  <c r="T129" i="14"/>
  <c r="T130" i="14"/>
  <c r="T131" i="14"/>
  <c r="T132" i="14"/>
  <c r="T133" i="14"/>
  <c r="T134" i="14"/>
  <c r="T135" i="14"/>
  <c r="T136" i="14"/>
  <c r="T137" i="14"/>
  <c r="T138" i="14"/>
  <c r="T139" i="14"/>
  <c r="T140" i="14"/>
  <c r="T141" i="14"/>
  <c r="T142" i="14"/>
  <c r="T143" i="14"/>
  <c r="T144" i="14"/>
  <c r="T145" i="14"/>
  <c r="T146" i="14"/>
  <c r="T147" i="14"/>
  <c r="T148" i="14"/>
  <c r="T149" i="14"/>
  <c r="T150" i="14"/>
  <c r="T151" i="14"/>
  <c r="T152" i="14"/>
  <c r="T153" i="14"/>
  <c r="T154" i="14"/>
  <c r="T155" i="14"/>
  <c r="T156" i="14"/>
  <c r="T157" i="14"/>
  <c r="T158" i="14"/>
  <c r="T159" i="14"/>
  <c r="T160" i="14"/>
  <c r="T161" i="14"/>
  <c r="T162" i="14"/>
  <c r="T163" i="14"/>
  <c r="T164" i="14"/>
  <c r="T165" i="14"/>
  <c r="T166" i="14"/>
  <c r="T167" i="14"/>
  <c r="T168" i="14"/>
  <c r="T169" i="14"/>
  <c r="T170" i="14"/>
  <c r="T171" i="14"/>
  <c r="T172" i="14"/>
  <c r="T173" i="14"/>
  <c r="T174" i="14"/>
  <c r="T175" i="14"/>
  <c r="T176" i="14"/>
  <c r="T177" i="14"/>
  <c r="T178" i="14"/>
  <c r="T179" i="14"/>
  <c r="T180" i="14"/>
  <c r="T181" i="14"/>
  <c r="T182" i="14"/>
  <c r="T183" i="14"/>
  <c r="T184" i="14"/>
  <c r="T185" i="14"/>
  <c r="T186" i="14"/>
  <c r="T187" i="14"/>
  <c r="T188" i="14"/>
  <c r="T189" i="14"/>
  <c r="T190" i="14"/>
  <c r="T191" i="14"/>
  <c r="T192" i="14"/>
  <c r="T193" i="14"/>
  <c r="T194" i="14"/>
  <c r="T195" i="14"/>
  <c r="T196" i="14"/>
  <c r="T197" i="14"/>
  <c r="T198" i="14"/>
  <c r="T199" i="14"/>
  <c r="T200" i="14"/>
  <c r="T201" i="14"/>
  <c r="T202" i="14"/>
  <c r="T203" i="14"/>
  <c r="T204" i="14"/>
  <c r="T205" i="14"/>
  <c r="T206" i="14"/>
  <c r="T207" i="14"/>
  <c r="T208" i="14"/>
  <c r="T209" i="14"/>
  <c r="T210" i="14"/>
  <c r="T211" i="14"/>
  <c r="T212" i="14"/>
  <c r="T213" i="14"/>
  <c r="T214" i="14"/>
  <c r="T215" i="14"/>
  <c r="T216" i="14"/>
  <c r="T217" i="14"/>
  <c r="T218" i="14"/>
  <c r="T219" i="14"/>
  <c r="T220" i="14"/>
  <c r="T221" i="14"/>
  <c r="T222" i="14"/>
  <c r="T223" i="14"/>
  <c r="T224" i="14"/>
  <c r="T225" i="14"/>
  <c r="T226" i="14"/>
  <c r="T227" i="14"/>
  <c r="T228" i="14"/>
  <c r="T229" i="14"/>
  <c r="T230" i="14"/>
  <c r="T231" i="14"/>
  <c r="T232" i="14"/>
  <c r="T233" i="14"/>
  <c r="T234" i="14"/>
  <c r="T235" i="14"/>
  <c r="T236" i="14"/>
  <c r="T237" i="14"/>
  <c r="T238" i="14"/>
  <c r="T239" i="14"/>
  <c r="T240" i="14"/>
  <c r="T241" i="14"/>
  <c r="T242" i="14"/>
  <c r="T243" i="14"/>
  <c r="T244" i="14"/>
  <c r="T245" i="14"/>
  <c r="T246" i="14"/>
  <c r="T247" i="14"/>
  <c r="T248" i="14"/>
  <c r="T249" i="14"/>
  <c r="T250" i="14"/>
  <c r="T251" i="14"/>
  <c r="T252" i="14"/>
  <c r="T253" i="14"/>
  <c r="T254" i="14"/>
  <c r="T255" i="14"/>
  <c r="T256" i="14"/>
  <c r="T257" i="14"/>
  <c r="T258" i="14"/>
  <c r="T259" i="14"/>
  <c r="T260" i="14"/>
  <c r="T261" i="14"/>
  <c r="T262" i="14"/>
  <c r="T263" i="14"/>
  <c r="T264" i="14"/>
  <c r="T265" i="14"/>
  <c r="T266" i="14"/>
  <c r="T267" i="14"/>
  <c r="T268" i="14"/>
  <c r="T269" i="14"/>
  <c r="T270" i="14"/>
  <c r="T271" i="14"/>
  <c r="T272" i="14"/>
  <c r="T273" i="14"/>
  <c r="T274" i="14"/>
  <c r="T275" i="14"/>
  <c r="T276" i="14"/>
  <c r="T277" i="14"/>
  <c r="T278" i="14"/>
  <c r="T279" i="14"/>
  <c r="T280" i="14"/>
  <c r="T281" i="14"/>
  <c r="T282" i="14"/>
  <c r="T283" i="14"/>
  <c r="T284" i="14"/>
  <c r="T285" i="14"/>
  <c r="T286" i="14"/>
  <c r="T287" i="14"/>
  <c r="T288" i="14"/>
  <c r="T289" i="14"/>
  <c r="T290" i="14"/>
  <c r="T291" i="14"/>
  <c r="T292" i="14"/>
  <c r="T293" i="14"/>
  <c r="T294" i="14"/>
  <c r="T295" i="14"/>
  <c r="T296" i="14"/>
  <c r="T297" i="14"/>
  <c r="T298" i="14"/>
  <c r="T299" i="14"/>
  <c r="T300" i="14"/>
  <c r="T301" i="14"/>
  <c r="T302" i="14"/>
  <c r="T303" i="14"/>
  <c r="T304" i="14"/>
  <c r="T305" i="14"/>
  <c r="T306" i="14"/>
  <c r="T307" i="14"/>
  <c r="T308" i="14"/>
  <c r="T309" i="14"/>
  <c r="T310" i="14"/>
  <c r="T311" i="14"/>
  <c r="T312" i="14"/>
  <c r="T313" i="14"/>
  <c r="T314" i="14"/>
  <c r="T315" i="14"/>
  <c r="T316" i="14"/>
  <c r="T317" i="14"/>
  <c r="T318" i="14"/>
  <c r="T319" i="14"/>
  <c r="T320" i="14"/>
  <c r="T321" i="14"/>
  <c r="T322" i="14"/>
  <c r="T323" i="14"/>
  <c r="T324" i="14"/>
  <c r="T325" i="14"/>
  <c r="T326" i="14"/>
  <c r="T327" i="14"/>
  <c r="T328" i="14"/>
  <c r="T329" i="14"/>
  <c r="T330" i="14"/>
  <c r="T331" i="14"/>
  <c r="T332" i="14"/>
  <c r="T333" i="14"/>
  <c r="T334" i="14"/>
  <c r="T335" i="14"/>
  <c r="T336" i="14"/>
  <c r="T337" i="14"/>
  <c r="T338" i="14"/>
  <c r="T339" i="14"/>
  <c r="T340" i="14"/>
  <c r="T341" i="14"/>
  <c r="T342" i="14"/>
  <c r="T343" i="14"/>
  <c r="T344" i="14"/>
  <c r="T345" i="14"/>
  <c r="T346" i="14"/>
  <c r="T347" i="14"/>
  <c r="T348" i="14"/>
  <c r="T349" i="14"/>
  <c r="T350" i="14"/>
  <c r="T351" i="14"/>
  <c r="T352" i="14"/>
  <c r="T353" i="14"/>
  <c r="T354" i="14"/>
  <c r="T355" i="14"/>
  <c r="T356" i="14"/>
  <c r="T357" i="14"/>
  <c r="T358" i="14"/>
  <c r="T359" i="14"/>
  <c r="T360" i="14"/>
  <c r="T361" i="14"/>
  <c r="T362" i="14"/>
  <c r="T363" i="14"/>
  <c r="T364" i="14"/>
  <c r="T365" i="14"/>
  <c r="T366" i="14"/>
  <c r="T367" i="14"/>
  <c r="T368" i="14"/>
  <c r="T369" i="14"/>
  <c r="T370" i="14"/>
  <c r="T371" i="14"/>
  <c r="T372" i="14"/>
  <c r="T373" i="14"/>
  <c r="T374" i="14"/>
  <c r="T375" i="14"/>
  <c r="T376" i="14"/>
  <c r="T377" i="14"/>
  <c r="T378" i="14"/>
  <c r="T379" i="14"/>
  <c r="T380" i="14"/>
  <c r="T381" i="14"/>
  <c r="T382" i="14"/>
  <c r="T383" i="14"/>
  <c r="T384" i="14"/>
  <c r="T385" i="14"/>
  <c r="T386" i="14"/>
  <c r="T387" i="14"/>
  <c r="T388" i="14"/>
  <c r="T389" i="14"/>
  <c r="T390" i="14"/>
  <c r="T391" i="14"/>
  <c r="T392" i="14"/>
  <c r="T393" i="14"/>
  <c r="T394" i="14"/>
  <c r="T395" i="14"/>
  <c r="T396" i="14"/>
  <c r="T397" i="14"/>
  <c r="T398" i="14"/>
  <c r="T399" i="14"/>
  <c r="T400" i="14"/>
  <c r="T401" i="14"/>
  <c r="T402" i="14"/>
  <c r="T403" i="14"/>
  <c r="T404" i="14"/>
  <c r="T405" i="14"/>
  <c r="T406" i="14"/>
  <c r="T407" i="14"/>
  <c r="T408" i="14"/>
  <c r="T409" i="14"/>
  <c r="T410" i="14"/>
  <c r="T411" i="14"/>
  <c r="T412" i="14"/>
  <c r="T413" i="14"/>
  <c r="T414" i="14"/>
  <c r="T415" i="14"/>
  <c r="T416" i="14"/>
  <c r="T417" i="14"/>
  <c r="T418" i="14"/>
  <c r="T419" i="14"/>
  <c r="T420" i="14"/>
  <c r="T421" i="14"/>
  <c r="T422" i="14"/>
  <c r="T423" i="14"/>
  <c r="T424" i="14"/>
  <c r="T425" i="14"/>
  <c r="T426" i="14"/>
  <c r="T427" i="14"/>
  <c r="T428" i="14"/>
  <c r="T429" i="14"/>
  <c r="T430" i="14"/>
  <c r="T431" i="14"/>
  <c r="T432" i="14"/>
  <c r="T433" i="14"/>
  <c r="T434" i="14"/>
  <c r="T435" i="14"/>
  <c r="T436" i="14"/>
  <c r="T437" i="14"/>
  <c r="T438" i="14"/>
  <c r="T439" i="14"/>
  <c r="T440" i="14"/>
  <c r="T441" i="14"/>
  <c r="T442" i="14"/>
  <c r="T443" i="14"/>
  <c r="T444" i="14"/>
  <c r="T445" i="14"/>
  <c r="T446" i="14"/>
  <c r="T447" i="14"/>
  <c r="T448" i="14"/>
  <c r="T449" i="14"/>
  <c r="T450" i="14"/>
  <c r="T451" i="14"/>
  <c r="T452" i="14"/>
  <c r="T453" i="14"/>
  <c r="T454" i="14"/>
  <c r="T455" i="14"/>
  <c r="T456" i="14"/>
  <c r="T457" i="14"/>
  <c r="T458" i="14"/>
  <c r="T459" i="14"/>
  <c r="T460" i="14"/>
  <c r="T461" i="14"/>
  <c r="T462" i="14"/>
  <c r="T463" i="14"/>
  <c r="T464" i="14"/>
  <c r="T465" i="14"/>
  <c r="T466" i="14"/>
  <c r="T467" i="14"/>
  <c r="T468" i="14"/>
  <c r="T469" i="14"/>
  <c r="T470" i="14"/>
  <c r="T471" i="14"/>
  <c r="T472" i="14"/>
  <c r="T473" i="14"/>
  <c r="T474" i="14"/>
  <c r="T475" i="14"/>
  <c r="T476" i="14"/>
  <c r="T477" i="14"/>
  <c r="T478" i="14"/>
  <c r="T479" i="14"/>
  <c r="T480" i="14"/>
  <c r="T481" i="14"/>
  <c r="T482" i="14"/>
  <c r="T483" i="14"/>
  <c r="T484" i="14"/>
  <c r="T485" i="14"/>
  <c r="T486" i="14"/>
  <c r="T487" i="14"/>
  <c r="T488" i="14"/>
  <c r="T489" i="14"/>
  <c r="T490" i="14"/>
  <c r="T491" i="14"/>
  <c r="T492" i="14"/>
  <c r="T493" i="14"/>
  <c r="T494" i="14"/>
  <c r="T495" i="14"/>
  <c r="T496" i="14"/>
  <c r="T497" i="14"/>
  <c r="T498" i="14"/>
  <c r="T499" i="14"/>
  <c r="T500" i="14"/>
  <c r="T501" i="14"/>
  <c r="T502" i="14"/>
  <c r="T503" i="14"/>
  <c r="T504" i="14"/>
  <c r="T505" i="14"/>
  <c r="T506" i="14"/>
  <c r="T507" i="14"/>
  <c r="T508" i="14"/>
  <c r="T509" i="14"/>
  <c r="T510" i="14"/>
  <c r="T511" i="14"/>
  <c r="T512" i="14"/>
  <c r="T513" i="14"/>
  <c r="T514" i="14"/>
  <c r="T515" i="14"/>
  <c r="T516" i="14"/>
  <c r="T517" i="14"/>
  <c r="T518" i="14"/>
  <c r="T519" i="14"/>
  <c r="T520" i="14"/>
  <c r="T521" i="14"/>
  <c r="T522" i="14"/>
  <c r="T523" i="14"/>
  <c r="T524" i="14"/>
  <c r="T525" i="14"/>
  <c r="T526" i="14"/>
  <c r="T527" i="14"/>
  <c r="T528" i="14"/>
  <c r="T529" i="14"/>
  <c r="T530" i="14"/>
  <c r="T531" i="14"/>
  <c r="T532" i="14"/>
  <c r="T533" i="14"/>
  <c r="T534" i="14"/>
  <c r="T535" i="14"/>
  <c r="T536" i="14"/>
  <c r="T537" i="14"/>
  <c r="T538" i="14"/>
  <c r="T539" i="14"/>
  <c r="T540" i="14"/>
  <c r="T541" i="14"/>
  <c r="T542" i="14"/>
  <c r="T543" i="14"/>
  <c r="T544" i="14"/>
  <c r="T545" i="14"/>
  <c r="T546" i="14"/>
  <c r="T547" i="14"/>
  <c r="T548" i="14"/>
  <c r="T549" i="14"/>
  <c r="T550" i="14"/>
  <c r="T551" i="14"/>
  <c r="T552" i="14"/>
  <c r="T553" i="14"/>
  <c r="T554" i="14"/>
  <c r="T555" i="14"/>
  <c r="T556" i="14"/>
  <c r="T557" i="14"/>
  <c r="T558" i="14"/>
  <c r="T559" i="14"/>
  <c r="T560" i="14"/>
  <c r="T561" i="14"/>
  <c r="T562" i="14"/>
  <c r="T563" i="14"/>
  <c r="T564" i="14"/>
  <c r="T565" i="14"/>
  <c r="T566" i="14"/>
  <c r="T567" i="14"/>
  <c r="T568" i="14"/>
  <c r="T569" i="14"/>
  <c r="T570" i="14"/>
  <c r="T571" i="14"/>
  <c r="T572" i="14"/>
  <c r="T573" i="14"/>
  <c r="T574" i="14"/>
  <c r="T575" i="14"/>
  <c r="T576" i="14"/>
  <c r="T577" i="14"/>
  <c r="T578" i="14"/>
  <c r="T579" i="14"/>
  <c r="T580" i="14"/>
  <c r="T581" i="14"/>
  <c r="T582" i="14"/>
  <c r="T583" i="14"/>
  <c r="T584" i="14"/>
  <c r="T5" i="14"/>
  <c r="AN28" i="14" l="1"/>
  <c r="AN29" i="14"/>
  <c r="AN30" i="14"/>
  <c r="AN31" i="14"/>
  <c r="AN32" i="14"/>
  <c r="AN33" i="14"/>
  <c r="AN34" i="14"/>
  <c r="AN35" i="14"/>
  <c r="AN36" i="14"/>
  <c r="AN37" i="14"/>
  <c r="AN38" i="14"/>
  <c r="AN39" i="14"/>
  <c r="AN40" i="14"/>
  <c r="AN41" i="14"/>
  <c r="AN42" i="14"/>
  <c r="AN43" i="14"/>
  <c r="AN44" i="14"/>
  <c r="AN45" i="14"/>
  <c r="AN46" i="14"/>
  <c r="AN47" i="14"/>
  <c r="AN48" i="14"/>
  <c r="AN49" i="14"/>
  <c r="AN50" i="14"/>
  <c r="AN51" i="14"/>
  <c r="AN52" i="14"/>
  <c r="AN53" i="14"/>
  <c r="AN54" i="14"/>
  <c r="AN55" i="14"/>
  <c r="AN56" i="14"/>
  <c r="AN57" i="14"/>
  <c r="AN58" i="14"/>
  <c r="AN59" i="14"/>
  <c r="AN60" i="14"/>
  <c r="AN61" i="14"/>
  <c r="AN62" i="14"/>
  <c r="AN63" i="14"/>
  <c r="AN64" i="14"/>
  <c r="AN65" i="14"/>
  <c r="AN66" i="14"/>
  <c r="AN67" i="14"/>
  <c r="AN68" i="14"/>
  <c r="AN69" i="14"/>
  <c r="AN70" i="14"/>
  <c r="AN71" i="14"/>
  <c r="AN72" i="14"/>
  <c r="AN73" i="14"/>
  <c r="AN74" i="14"/>
  <c r="AN75" i="14"/>
  <c r="AN76" i="14"/>
  <c r="AN77" i="14"/>
  <c r="AN78" i="14"/>
  <c r="AN79" i="14"/>
  <c r="AN80" i="14"/>
  <c r="AN81" i="14"/>
  <c r="AN82" i="14"/>
  <c r="AN83" i="14"/>
  <c r="AN84" i="14"/>
  <c r="AN85" i="14"/>
  <c r="AN86" i="14"/>
  <c r="AN87" i="14"/>
  <c r="AN88" i="14"/>
  <c r="AN89" i="14"/>
  <c r="AN90" i="14"/>
  <c r="AN91" i="14"/>
  <c r="AN92" i="14"/>
  <c r="AN93" i="14"/>
  <c r="AN94" i="14"/>
  <c r="AN95" i="14"/>
  <c r="AN96" i="14"/>
  <c r="AN97" i="14"/>
  <c r="AN98" i="14"/>
  <c r="AN99" i="14"/>
  <c r="AN100" i="14"/>
  <c r="AN101" i="14"/>
  <c r="AN102" i="14"/>
  <c r="AN103" i="14"/>
  <c r="AN104" i="14"/>
  <c r="AN105" i="14"/>
  <c r="AN106" i="14"/>
  <c r="AN107" i="14"/>
  <c r="AN108" i="14"/>
  <c r="AN109" i="14"/>
  <c r="AN110" i="14"/>
  <c r="AN111" i="14"/>
  <c r="AN112" i="14"/>
  <c r="AN113" i="14"/>
  <c r="AN114" i="14"/>
  <c r="AN115" i="14"/>
  <c r="AN116" i="14"/>
  <c r="AN117" i="14"/>
  <c r="AN118" i="14"/>
  <c r="AN119" i="14"/>
  <c r="AN120" i="14"/>
  <c r="AN121" i="14"/>
  <c r="AN122" i="14"/>
  <c r="AN123" i="14"/>
  <c r="AN124" i="14"/>
  <c r="AN125" i="14"/>
  <c r="AN126" i="14"/>
  <c r="AN127" i="14"/>
  <c r="AN128" i="14"/>
  <c r="AN129" i="14"/>
  <c r="AN130" i="14"/>
  <c r="AN131" i="14"/>
  <c r="AN132" i="14"/>
  <c r="AN133" i="14"/>
  <c r="AN134" i="14"/>
  <c r="AN135" i="14"/>
  <c r="AN136" i="14"/>
  <c r="AN137" i="14"/>
  <c r="AN138" i="14"/>
  <c r="AN139" i="14"/>
  <c r="AN140" i="14"/>
  <c r="AN141" i="14"/>
  <c r="AN142" i="14"/>
  <c r="AN143" i="14"/>
  <c r="AN144" i="14"/>
  <c r="AN145" i="14"/>
  <c r="AN146" i="14"/>
  <c r="AN147" i="14"/>
  <c r="AN148" i="14"/>
  <c r="AN149" i="14"/>
  <c r="AN150" i="14"/>
  <c r="AN151" i="14"/>
  <c r="AN152" i="14"/>
  <c r="AN153" i="14"/>
  <c r="AN154" i="14"/>
  <c r="AN155" i="14"/>
  <c r="AN156" i="14"/>
  <c r="AN157" i="14"/>
  <c r="AN158" i="14"/>
  <c r="AN159" i="14"/>
  <c r="AN160" i="14"/>
  <c r="AN161" i="14"/>
  <c r="AN162" i="14"/>
  <c r="AN163" i="14"/>
  <c r="AN164" i="14"/>
  <c r="AN165" i="14"/>
  <c r="AN166" i="14"/>
  <c r="AN167" i="14"/>
  <c r="AN168" i="14"/>
  <c r="AN169" i="14"/>
  <c r="AN170" i="14"/>
  <c r="AN171" i="14"/>
  <c r="AN172" i="14"/>
  <c r="AN173" i="14"/>
  <c r="AN174" i="14"/>
  <c r="AN175" i="14"/>
  <c r="AN176" i="14"/>
  <c r="AN177" i="14"/>
  <c r="AN178" i="14"/>
  <c r="AN179" i="14"/>
  <c r="AN180" i="14"/>
  <c r="AN181" i="14"/>
  <c r="AN182" i="14"/>
  <c r="AN183" i="14"/>
  <c r="AN184" i="14"/>
  <c r="AN185" i="14"/>
  <c r="AN186" i="14"/>
  <c r="AN187" i="14"/>
  <c r="AN188" i="14"/>
  <c r="AN189" i="14"/>
  <c r="AN190" i="14"/>
  <c r="AN191" i="14"/>
  <c r="AN192" i="14"/>
  <c r="AN193" i="14"/>
  <c r="AN194" i="14"/>
  <c r="AN195" i="14"/>
  <c r="AN196" i="14"/>
  <c r="AN197" i="14"/>
  <c r="AN198" i="14"/>
  <c r="AN199" i="14"/>
  <c r="AN200" i="14"/>
  <c r="AN201" i="14"/>
  <c r="AN202" i="14"/>
  <c r="AN203" i="14"/>
  <c r="AN204" i="14"/>
  <c r="AN205" i="14"/>
  <c r="AN206" i="14"/>
  <c r="AN207" i="14"/>
  <c r="AN208" i="14"/>
  <c r="AN209" i="14"/>
  <c r="AN210" i="14"/>
  <c r="AN211" i="14"/>
  <c r="AN212" i="14"/>
  <c r="AN213" i="14"/>
  <c r="AN214" i="14"/>
  <c r="AN215" i="14"/>
  <c r="AN216" i="14"/>
  <c r="AN217" i="14"/>
  <c r="AN218" i="14"/>
  <c r="AN219" i="14"/>
  <c r="AN220" i="14"/>
  <c r="AN221" i="14"/>
  <c r="AN222" i="14"/>
  <c r="AN223" i="14"/>
  <c r="AN224" i="14"/>
  <c r="AN225" i="14"/>
  <c r="AN226" i="14"/>
  <c r="AN227" i="14"/>
  <c r="AN228" i="14"/>
  <c r="AN229" i="14"/>
  <c r="AN230" i="14"/>
  <c r="AN231" i="14"/>
  <c r="AN232" i="14"/>
  <c r="AN233" i="14"/>
  <c r="AN234" i="14"/>
  <c r="AN235" i="14"/>
  <c r="AN236" i="14"/>
  <c r="AN237" i="14"/>
  <c r="AN238" i="14"/>
  <c r="AN239" i="14"/>
  <c r="AN240" i="14"/>
  <c r="AN241" i="14"/>
  <c r="AN242" i="14"/>
  <c r="AN243" i="14"/>
  <c r="AN244" i="14"/>
  <c r="AN245" i="14"/>
  <c r="AN246" i="14"/>
  <c r="AN247" i="14"/>
  <c r="AN248" i="14"/>
  <c r="AN249" i="14"/>
  <c r="AN250" i="14"/>
  <c r="AN251" i="14"/>
  <c r="AN252" i="14"/>
  <c r="AN253" i="14"/>
  <c r="AN254" i="14"/>
  <c r="AN255" i="14"/>
  <c r="AN256" i="14"/>
  <c r="AN257" i="14"/>
  <c r="AN258" i="14"/>
  <c r="AN259" i="14"/>
  <c r="AN260" i="14"/>
  <c r="AN261" i="14"/>
  <c r="AN262" i="14"/>
  <c r="AN263" i="14"/>
  <c r="AN264" i="14"/>
  <c r="AN265" i="14"/>
  <c r="AN266" i="14"/>
  <c r="AN267" i="14"/>
  <c r="AN268" i="14"/>
  <c r="AN269" i="14"/>
  <c r="AN270" i="14"/>
  <c r="AN271" i="14"/>
  <c r="AN272" i="14"/>
  <c r="AN273" i="14"/>
  <c r="AN274" i="14"/>
  <c r="AN275" i="14"/>
  <c r="AN276" i="14"/>
  <c r="AN277" i="14"/>
  <c r="AN278" i="14"/>
  <c r="AN279" i="14"/>
  <c r="AN280" i="14"/>
  <c r="AN281" i="14"/>
  <c r="AN282" i="14"/>
  <c r="AN283" i="14"/>
  <c r="AN284" i="14"/>
  <c r="AN285" i="14"/>
  <c r="AN286" i="14"/>
  <c r="AN287" i="14"/>
  <c r="AN288" i="14"/>
  <c r="AN289" i="14"/>
  <c r="AN290" i="14"/>
  <c r="AN291" i="14"/>
  <c r="AN292" i="14"/>
  <c r="AN293" i="14"/>
  <c r="AN294" i="14"/>
  <c r="AN295" i="14"/>
  <c r="AN296" i="14"/>
  <c r="AN297" i="14"/>
  <c r="AN298" i="14"/>
  <c r="AN299" i="14"/>
  <c r="AN300" i="14"/>
  <c r="AN301" i="14"/>
  <c r="AN302" i="14"/>
  <c r="AN303" i="14"/>
  <c r="AN304" i="14"/>
  <c r="AN305" i="14"/>
  <c r="AN306" i="14"/>
  <c r="AN307" i="14"/>
  <c r="AN308" i="14"/>
  <c r="AN309" i="14"/>
  <c r="AN310" i="14"/>
  <c r="AN311" i="14"/>
  <c r="AN312" i="14"/>
  <c r="AN313" i="14"/>
  <c r="AN314" i="14"/>
  <c r="AN315" i="14"/>
  <c r="AN316" i="14"/>
  <c r="AN317" i="14"/>
  <c r="AN318" i="14"/>
  <c r="AN319" i="14"/>
  <c r="AN320" i="14"/>
  <c r="AN321" i="14"/>
  <c r="AN322" i="14"/>
  <c r="AN323" i="14"/>
  <c r="AN324" i="14"/>
  <c r="AN325" i="14"/>
  <c r="AN326" i="14"/>
  <c r="AN327" i="14"/>
  <c r="AN328" i="14"/>
  <c r="AN329" i="14"/>
  <c r="AN330" i="14"/>
  <c r="AN331" i="14"/>
  <c r="AN332" i="14"/>
  <c r="AN333" i="14"/>
  <c r="AN334" i="14"/>
  <c r="AN335" i="14"/>
  <c r="AN336" i="14"/>
  <c r="AN337" i="14"/>
  <c r="AN338" i="14"/>
  <c r="AN339" i="14"/>
  <c r="AN340" i="14"/>
  <c r="AN341" i="14"/>
  <c r="AN342" i="14"/>
  <c r="AN343" i="14"/>
  <c r="AN344" i="14"/>
  <c r="AN345" i="14"/>
  <c r="AN346" i="14"/>
  <c r="AN347" i="14"/>
  <c r="AN348" i="14"/>
  <c r="AN349" i="14"/>
  <c r="AN350" i="14"/>
  <c r="AN351" i="14"/>
  <c r="AN352" i="14"/>
  <c r="AN353" i="14"/>
  <c r="AN354" i="14"/>
  <c r="AN355" i="14"/>
  <c r="AN356" i="14"/>
  <c r="AN357" i="14"/>
  <c r="AN358" i="14"/>
  <c r="AN359" i="14"/>
  <c r="AN360" i="14"/>
  <c r="AN361" i="14"/>
  <c r="AN362" i="14"/>
  <c r="AN363" i="14"/>
  <c r="AN364" i="14"/>
  <c r="AN365" i="14"/>
  <c r="AN366" i="14"/>
  <c r="AN367" i="14"/>
  <c r="AN368" i="14"/>
  <c r="AN369" i="14"/>
  <c r="AN370" i="14"/>
  <c r="AN371" i="14"/>
  <c r="AN372" i="14"/>
  <c r="AN373" i="14"/>
  <c r="AN374" i="14"/>
  <c r="AN375" i="14"/>
  <c r="AN376" i="14"/>
  <c r="AN377" i="14"/>
  <c r="AN378" i="14"/>
  <c r="AN379" i="14"/>
  <c r="AN380" i="14"/>
  <c r="AN381" i="14"/>
  <c r="AN382" i="14"/>
  <c r="AN383" i="14"/>
  <c r="AN384" i="14"/>
  <c r="AN385" i="14"/>
  <c r="AN386" i="14"/>
  <c r="AN387" i="14"/>
  <c r="AN388" i="14"/>
  <c r="AN389" i="14"/>
  <c r="AN390" i="14"/>
  <c r="AN391" i="14"/>
  <c r="AN392" i="14"/>
  <c r="AN393" i="14"/>
  <c r="AN394" i="14"/>
  <c r="AN395" i="14"/>
  <c r="AN396" i="14"/>
  <c r="AN397" i="14"/>
  <c r="AN398" i="14"/>
  <c r="AN399" i="14"/>
  <c r="AN400" i="14"/>
  <c r="AN401" i="14"/>
  <c r="AN402" i="14"/>
  <c r="AN403" i="14"/>
  <c r="AN404" i="14"/>
  <c r="AN405" i="14"/>
  <c r="AN406" i="14"/>
  <c r="AN407" i="14"/>
  <c r="AN408" i="14"/>
  <c r="AN409" i="14"/>
  <c r="AN410" i="14"/>
  <c r="AN411" i="14"/>
  <c r="AN412" i="14"/>
  <c r="AN413" i="14"/>
  <c r="AN414" i="14"/>
  <c r="AN415" i="14"/>
  <c r="AN416" i="14"/>
  <c r="AN417" i="14"/>
  <c r="AN418" i="14"/>
  <c r="AN419" i="14"/>
  <c r="AN420" i="14"/>
  <c r="AN421" i="14"/>
  <c r="AN422" i="14"/>
  <c r="AN423" i="14"/>
  <c r="AN424" i="14"/>
  <c r="AN425" i="14"/>
  <c r="AN426" i="14"/>
  <c r="AN427" i="14"/>
  <c r="AN428" i="14"/>
  <c r="AN429" i="14"/>
  <c r="AN430" i="14"/>
  <c r="AN431" i="14"/>
  <c r="AN432" i="14"/>
  <c r="AN433" i="14"/>
  <c r="AN434" i="14"/>
  <c r="AN435" i="14"/>
  <c r="AN436" i="14"/>
  <c r="AN437" i="14"/>
  <c r="AN438" i="14"/>
  <c r="AN439" i="14"/>
  <c r="AN440" i="14"/>
  <c r="AN441" i="14"/>
  <c r="AN442" i="14"/>
  <c r="AN443" i="14"/>
  <c r="AN444" i="14"/>
  <c r="AN445" i="14"/>
  <c r="AN446" i="14"/>
  <c r="AN447" i="14"/>
  <c r="AN448" i="14"/>
  <c r="AN449" i="14"/>
  <c r="AN450" i="14"/>
  <c r="AN451" i="14"/>
  <c r="AN452" i="14"/>
  <c r="AN453" i="14"/>
  <c r="AN454" i="14"/>
  <c r="AN455" i="14"/>
  <c r="AN456" i="14"/>
  <c r="AN457" i="14"/>
  <c r="AN458" i="14"/>
  <c r="AN459" i="14"/>
  <c r="AN460" i="14"/>
  <c r="AN461" i="14"/>
  <c r="AN462" i="14"/>
  <c r="AN463" i="14"/>
  <c r="AN464" i="14"/>
  <c r="AN465" i="14"/>
  <c r="AN466" i="14"/>
  <c r="AN467" i="14"/>
  <c r="AN468" i="14"/>
  <c r="AN469" i="14"/>
  <c r="AN470" i="14"/>
  <c r="AN471" i="14"/>
  <c r="AN472" i="14"/>
  <c r="AN473" i="14"/>
  <c r="AN474" i="14"/>
  <c r="AN475" i="14"/>
  <c r="AN476" i="14"/>
  <c r="AN477" i="14"/>
  <c r="AN478" i="14"/>
  <c r="AN479" i="14"/>
  <c r="AN480" i="14"/>
  <c r="AN481" i="14"/>
  <c r="AN482" i="14"/>
  <c r="AN483" i="14"/>
  <c r="AN484" i="14"/>
  <c r="AN485" i="14"/>
  <c r="AN486" i="14"/>
  <c r="AN487" i="14"/>
  <c r="AN488" i="14"/>
  <c r="AN489" i="14"/>
  <c r="AN490" i="14"/>
  <c r="AN491" i="14"/>
  <c r="AN492" i="14"/>
  <c r="AN493" i="14"/>
  <c r="AN494" i="14"/>
  <c r="AN495" i="14"/>
  <c r="AN496" i="14"/>
  <c r="AN497" i="14"/>
  <c r="AN498" i="14"/>
  <c r="AN499" i="14"/>
  <c r="AN500" i="14"/>
  <c r="AN501" i="14"/>
  <c r="AN502" i="14"/>
  <c r="AN503" i="14"/>
  <c r="AN504" i="14"/>
  <c r="AN505" i="14"/>
  <c r="AN506" i="14"/>
  <c r="AN507" i="14"/>
  <c r="AN508" i="14"/>
  <c r="AN509" i="14"/>
  <c r="AN510" i="14"/>
  <c r="AN511" i="14"/>
  <c r="AN512" i="14"/>
  <c r="AN513" i="14"/>
  <c r="AN514" i="14"/>
  <c r="AN515" i="14"/>
  <c r="AN516" i="14"/>
  <c r="AN517" i="14"/>
  <c r="AN518" i="14"/>
  <c r="AN519" i="14"/>
  <c r="AN520" i="14"/>
  <c r="AN521" i="14"/>
  <c r="AN522" i="14"/>
  <c r="AN523" i="14"/>
  <c r="AN524" i="14"/>
  <c r="AN525" i="14"/>
  <c r="AN526" i="14"/>
  <c r="AN527" i="14"/>
  <c r="AN528" i="14"/>
  <c r="AN529" i="14"/>
  <c r="AN530" i="14"/>
  <c r="AN531" i="14"/>
  <c r="AN532" i="14"/>
  <c r="AN533" i="14"/>
  <c r="AN534" i="14"/>
  <c r="AN535" i="14"/>
  <c r="AN536" i="14"/>
  <c r="AN537" i="14"/>
  <c r="AN538" i="14"/>
  <c r="AN539" i="14"/>
  <c r="AN540" i="14"/>
  <c r="AN541" i="14"/>
  <c r="AN542" i="14"/>
  <c r="AN543" i="14"/>
  <c r="AN544" i="14"/>
  <c r="AN545" i="14"/>
  <c r="AN546" i="14"/>
  <c r="AN547" i="14"/>
  <c r="AN548" i="14"/>
  <c r="AN549" i="14"/>
  <c r="AN550" i="14"/>
  <c r="AN551" i="14"/>
  <c r="AN552" i="14"/>
  <c r="AN553" i="14"/>
  <c r="AN554" i="14"/>
  <c r="AN555" i="14"/>
  <c r="AN556" i="14"/>
  <c r="AN557" i="14"/>
  <c r="AN558" i="14"/>
  <c r="AN559" i="14"/>
  <c r="AN560" i="14"/>
  <c r="AN561" i="14"/>
  <c r="AN562" i="14"/>
  <c r="AN563" i="14"/>
  <c r="AN564" i="14"/>
  <c r="AN565" i="14"/>
  <c r="AN566" i="14"/>
  <c r="AN567" i="14"/>
  <c r="AN568" i="14"/>
  <c r="AN569" i="14"/>
  <c r="AN570" i="14"/>
  <c r="AN571" i="14"/>
  <c r="AN572" i="14"/>
  <c r="AN573" i="14"/>
  <c r="AN574" i="14"/>
  <c r="AN575" i="14"/>
  <c r="AN576" i="14"/>
  <c r="AN577" i="14"/>
  <c r="AN578" i="14"/>
  <c r="AN579" i="14"/>
  <c r="AN580" i="14"/>
  <c r="AN581" i="14"/>
  <c r="AN582" i="14"/>
  <c r="AN583" i="14"/>
  <c r="AN584" i="14"/>
  <c r="AN18" i="14"/>
  <c r="AN19" i="14"/>
  <c r="AN20" i="14"/>
  <c r="AN21" i="14"/>
  <c r="AN22" i="14"/>
  <c r="AN23" i="14"/>
  <c r="AN24" i="14"/>
  <c r="AN25" i="14"/>
  <c r="AN26" i="14"/>
  <c r="AN27" i="14"/>
  <c r="AN8" i="14"/>
  <c r="AN9" i="14"/>
  <c r="AN10" i="14"/>
  <c r="AN11" i="14"/>
  <c r="AN12" i="14"/>
  <c r="AN13" i="14"/>
  <c r="AN14" i="14"/>
  <c r="AN15" i="14"/>
  <c r="AN16" i="14"/>
  <c r="AN17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37" i="14"/>
  <c r="C138" i="14"/>
  <c r="C139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59" i="14"/>
  <c r="C160" i="14"/>
  <c r="C161" i="14"/>
  <c r="C162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C180" i="14"/>
  <c r="C181" i="14"/>
  <c r="C182" i="14"/>
  <c r="C183" i="14"/>
  <c r="C184" i="14"/>
  <c r="C185" i="14"/>
  <c r="C186" i="14"/>
  <c r="C187" i="14"/>
  <c r="C188" i="14"/>
  <c r="C189" i="14"/>
  <c r="C190" i="14"/>
  <c r="C191" i="14"/>
  <c r="C192" i="14"/>
  <c r="C193" i="14"/>
  <c r="C194" i="14"/>
  <c r="C195" i="14"/>
  <c r="C196" i="14"/>
  <c r="C197" i="14"/>
  <c r="C198" i="14"/>
  <c r="C199" i="14"/>
  <c r="C200" i="14"/>
  <c r="C201" i="14"/>
  <c r="C202" i="14"/>
  <c r="C203" i="14"/>
  <c r="C204" i="14"/>
  <c r="C205" i="14"/>
  <c r="C206" i="14"/>
  <c r="C207" i="14"/>
  <c r="C208" i="14"/>
  <c r="C209" i="14"/>
  <c r="C210" i="14"/>
  <c r="C211" i="14"/>
  <c r="C212" i="14"/>
  <c r="C213" i="14"/>
  <c r="C214" i="14"/>
  <c r="C215" i="14"/>
  <c r="C216" i="14"/>
  <c r="C217" i="14"/>
  <c r="C218" i="14"/>
  <c r="C219" i="14"/>
  <c r="C220" i="14"/>
  <c r="C221" i="14"/>
  <c r="C222" i="14"/>
  <c r="C223" i="14"/>
  <c r="C224" i="14"/>
  <c r="C225" i="14"/>
  <c r="C226" i="14"/>
  <c r="C227" i="14"/>
  <c r="C228" i="14"/>
  <c r="C229" i="14"/>
  <c r="C230" i="14"/>
  <c r="C231" i="14"/>
  <c r="C232" i="14"/>
  <c r="C233" i="14"/>
  <c r="C234" i="14"/>
  <c r="C235" i="14"/>
  <c r="C236" i="14"/>
  <c r="C237" i="14"/>
  <c r="C238" i="14"/>
  <c r="C239" i="14"/>
  <c r="C240" i="14"/>
  <c r="C241" i="14"/>
  <c r="C242" i="14"/>
  <c r="C243" i="14"/>
  <c r="C244" i="14"/>
  <c r="C245" i="14"/>
  <c r="C246" i="14"/>
  <c r="C247" i="14"/>
  <c r="C248" i="14"/>
  <c r="C249" i="14"/>
  <c r="C250" i="14"/>
  <c r="C251" i="14"/>
  <c r="C252" i="14"/>
  <c r="C253" i="14"/>
  <c r="C254" i="14"/>
  <c r="C255" i="14"/>
  <c r="C256" i="14"/>
  <c r="C257" i="14"/>
  <c r="C258" i="14"/>
  <c r="C259" i="14"/>
  <c r="C260" i="14"/>
  <c r="C261" i="14"/>
  <c r="C262" i="14"/>
  <c r="C263" i="14"/>
  <c r="C264" i="14"/>
  <c r="C265" i="14"/>
  <c r="C266" i="14"/>
  <c r="C267" i="14"/>
  <c r="C268" i="14"/>
  <c r="C269" i="14"/>
  <c r="C270" i="14"/>
  <c r="C271" i="14"/>
  <c r="C272" i="14"/>
  <c r="C273" i="14"/>
  <c r="C274" i="14"/>
  <c r="C275" i="14"/>
  <c r="C276" i="14"/>
  <c r="C277" i="14"/>
  <c r="C278" i="14"/>
  <c r="C279" i="14"/>
  <c r="C280" i="14"/>
  <c r="C281" i="14"/>
  <c r="C282" i="14"/>
  <c r="C283" i="14"/>
  <c r="C284" i="14"/>
  <c r="C285" i="14"/>
  <c r="C286" i="14"/>
  <c r="C287" i="14"/>
  <c r="C288" i="14"/>
  <c r="C289" i="14"/>
  <c r="C290" i="14"/>
  <c r="C291" i="14"/>
  <c r="C292" i="14"/>
  <c r="C293" i="14"/>
  <c r="C294" i="14"/>
  <c r="C295" i="14"/>
  <c r="C296" i="14"/>
  <c r="C297" i="14"/>
  <c r="C298" i="14"/>
  <c r="C299" i="14"/>
  <c r="C300" i="14"/>
  <c r="C301" i="14"/>
  <c r="C302" i="14"/>
  <c r="C303" i="14"/>
  <c r="C304" i="14"/>
  <c r="C305" i="14"/>
  <c r="C306" i="14"/>
  <c r="C307" i="14"/>
  <c r="C308" i="14"/>
  <c r="C309" i="14"/>
  <c r="C310" i="14"/>
  <c r="C311" i="14"/>
  <c r="C312" i="14"/>
  <c r="C313" i="14"/>
  <c r="C314" i="14"/>
  <c r="C315" i="14"/>
  <c r="C316" i="14"/>
  <c r="C317" i="14"/>
  <c r="C318" i="14"/>
  <c r="C319" i="14"/>
  <c r="C320" i="14"/>
  <c r="C321" i="14"/>
  <c r="C322" i="14"/>
  <c r="C323" i="14"/>
  <c r="C324" i="14"/>
  <c r="C325" i="14"/>
  <c r="C326" i="14"/>
  <c r="C327" i="14"/>
  <c r="C328" i="14"/>
  <c r="C329" i="14"/>
  <c r="C330" i="14"/>
  <c r="C331" i="14"/>
  <c r="C332" i="14"/>
  <c r="C333" i="14"/>
  <c r="C334" i="14"/>
  <c r="C335" i="14"/>
  <c r="C336" i="14"/>
  <c r="C337" i="14"/>
  <c r="C338" i="14"/>
  <c r="C339" i="14"/>
  <c r="C340" i="14"/>
  <c r="C341" i="14"/>
  <c r="C342" i="14"/>
  <c r="C343" i="14"/>
  <c r="C344" i="14"/>
  <c r="C345" i="14"/>
  <c r="C346" i="14"/>
  <c r="C347" i="14"/>
  <c r="C348" i="14"/>
  <c r="C349" i="14"/>
  <c r="C350" i="14"/>
  <c r="C351" i="14"/>
  <c r="C352" i="14"/>
  <c r="C353" i="14"/>
  <c r="C354" i="14"/>
  <c r="C355" i="14"/>
  <c r="C356" i="14"/>
  <c r="C357" i="14"/>
  <c r="C358" i="14"/>
  <c r="C359" i="14"/>
  <c r="C360" i="14"/>
  <c r="C361" i="14"/>
  <c r="C362" i="14"/>
  <c r="C363" i="14"/>
  <c r="C364" i="14"/>
  <c r="C365" i="14"/>
  <c r="C366" i="14"/>
  <c r="C367" i="14"/>
  <c r="C368" i="14"/>
  <c r="C369" i="14"/>
  <c r="C370" i="14"/>
  <c r="C371" i="14"/>
  <c r="C372" i="14"/>
  <c r="C373" i="14"/>
  <c r="C374" i="14"/>
  <c r="C375" i="14"/>
  <c r="C376" i="14"/>
  <c r="C377" i="14"/>
  <c r="C378" i="14"/>
  <c r="C379" i="14"/>
  <c r="C380" i="14"/>
  <c r="C381" i="14"/>
  <c r="C382" i="14"/>
  <c r="C383" i="14"/>
  <c r="C384" i="14"/>
  <c r="C385" i="14"/>
  <c r="C386" i="14"/>
  <c r="C387" i="14"/>
  <c r="C388" i="14"/>
  <c r="C389" i="14"/>
  <c r="C390" i="14"/>
  <c r="C391" i="14"/>
  <c r="C392" i="14"/>
  <c r="C393" i="14"/>
  <c r="C394" i="14"/>
  <c r="C395" i="14"/>
  <c r="C396" i="14"/>
  <c r="C397" i="14"/>
  <c r="C398" i="14"/>
  <c r="C399" i="14"/>
  <c r="C400" i="14"/>
  <c r="C401" i="14"/>
  <c r="C402" i="14"/>
  <c r="C403" i="14"/>
  <c r="C404" i="14"/>
  <c r="C405" i="14"/>
  <c r="C406" i="14"/>
  <c r="C407" i="14"/>
  <c r="C408" i="14"/>
  <c r="C409" i="14"/>
  <c r="C410" i="14"/>
  <c r="C411" i="14"/>
  <c r="C412" i="14"/>
  <c r="C413" i="14"/>
  <c r="C414" i="14"/>
  <c r="C415" i="14"/>
  <c r="C416" i="14"/>
  <c r="C417" i="14"/>
  <c r="C418" i="14"/>
  <c r="C419" i="14"/>
  <c r="C420" i="14"/>
  <c r="C421" i="14"/>
  <c r="C422" i="14"/>
  <c r="C423" i="14"/>
  <c r="C424" i="14"/>
  <c r="C425" i="14"/>
  <c r="C426" i="14"/>
  <c r="C427" i="14"/>
  <c r="C428" i="14"/>
  <c r="C429" i="14"/>
  <c r="C430" i="14"/>
  <c r="C431" i="14"/>
  <c r="C432" i="14"/>
  <c r="C433" i="14"/>
  <c r="C434" i="14"/>
  <c r="C435" i="14"/>
  <c r="C436" i="14"/>
  <c r="C437" i="14"/>
  <c r="C438" i="14"/>
  <c r="C439" i="14"/>
  <c r="C440" i="14"/>
  <c r="C441" i="14"/>
  <c r="C442" i="14"/>
  <c r="C443" i="14"/>
  <c r="C444" i="14"/>
  <c r="C445" i="14"/>
  <c r="C446" i="14"/>
  <c r="C447" i="14"/>
  <c r="C448" i="14"/>
  <c r="C449" i="14"/>
  <c r="C450" i="14"/>
  <c r="C451" i="14"/>
  <c r="C452" i="14"/>
  <c r="C453" i="14"/>
  <c r="C454" i="14"/>
  <c r="C455" i="14"/>
  <c r="C456" i="14"/>
  <c r="C457" i="14"/>
  <c r="C458" i="14"/>
  <c r="C459" i="14"/>
  <c r="C460" i="14"/>
  <c r="C461" i="14"/>
  <c r="C462" i="14"/>
  <c r="C463" i="14"/>
  <c r="C464" i="14"/>
  <c r="C465" i="14"/>
  <c r="C466" i="14"/>
  <c r="C467" i="14"/>
  <c r="C468" i="14"/>
  <c r="C469" i="14"/>
  <c r="C470" i="14"/>
  <c r="C471" i="14"/>
  <c r="C472" i="14"/>
  <c r="C473" i="14"/>
  <c r="C474" i="14"/>
  <c r="C475" i="14"/>
  <c r="C476" i="14"/>
  <c r="C477" i="14"/>
  <c r="C478" i="14"/>
  <c r="C479" i="14"/>
  <c r="C480" i="14"/>
  <c r="C481" i="14"/>
  <c r="C482" i="14"/>
  <c r="C483" i="14"/>
  <c r="C484" i="14"/>
  <c r="C485" i="14"/>
  <c r="C486" i="14"/>
  <c r="C487" i="14"/>
  <c r="C488" i="14"/>
  <c r="C489" i="14"/>
  <c r="C490" i="14"/>
  <c r="C491" i="14"/>
  <c r="C492" i="14"/>
  <c r="C493" i="14"/>
  <c r="C494" i="14"/>
  <c r="C495" i="14"/>
  <c r="C496" i="14"/>
  <c r="C497" i="14"/>
  <c r="C498" i="14"/>
  <c r="C499" i="14"/>
  <c r="C500" i="14"/>
  <c r="C501" i="14"/>
  <c r="C502" i="14"/>
  <c r="C503" i="14"/>
  <c r="C504" i="14"/>
  <c r="C505" i="14"/>
  <c r="C506" i="14"/>
  <c r="C507" i="14"/>
  <c r="C508" i="14"/>
  <c r="C509" i="14"/>
  <c r="C510" i="14"/>
  <c r="C511" i="14"/>
  <c r="C512" i="14"/>
  <c r="C513" i="14"/>
  <c r="C514" i="14"/>
  <c r="C515" i="14"/>
  <c r="C516" i="14"/>
  <c r="C517" i="14"/>
  <c r="C518" i="14"/>
  <c r="C519" i="14"/>
  <c r="C520" i="14"/>
  <c r="C521" i="14"/>
  <c r="C522" i="14"/>
  <c r="C523" i="14"/>
  <c r="C524" i="14"/>
  <c r="C525" i="14"/>
  <c r="C526" i="14"/>
  <c r="C527" i="14"/>
  <c r="C528" i="14"/>
  <c r="C529" i="14"/>
  <c r="C530" i="14"/>
  <c r="C531" i="14"/>
  <c r="C532" i="14"/>
  <c r="C533" i="14"/>
  <c r="C534" i="14"/>
  <c r="C535" i="14"/>
  <c r="C536" i="14"/>
  <c r="C537" i="14"/>
  <c r="C538" i="14"/>
  <c r="C539" i="14"/>
  <c r="C540" i="14"/>
  <c r="C541" i="14"/>
  <c r="C542" i="14"/>
  <c r="C543" i="14"/>
  <c r="C544" i="14"/>
  <c r="C545" i="14"/>
  <c r="C546" i="14"/>
  <c r="C547" i="14"/>
  <c r="C548" i="14"/>
  <c r="C549" i="14"/>
  <c r="C550" i="14"/>
  <c r="C551" i="14"/>
  <c r="C552" i="14"/>
  <c r="C553" i="14"/>
  <c r="C554" i="14"/>
  <c r="C555" i="14"/>
  <c r="C556" i="14"/>
  <c r="C557" i="14"/>
  <c r="C558" i="14"/>
  <c r="C559" i="14"/>
  <c r="C560" i="14"/>
  <c r="C561" i="14"/>
  <c r="C562" i="14"/>
  <c r="C563" i="14"/>
  <c r="C564" i="14"/>
  <c r="C565" i="14"/>
  <c r="C566" i="14"/>
  <c r="C567" i="14"/>
  <c r="C568" i="14"/>
  <c r="C569" i="14"/>
  <c r="C570" i="14"/>
  <c r="C571" i="14"/>
  <c r="C572" i="14"/>
  <c r="C573" i="14"/>
  <c r="C574" i="14"/>
  <c r="C575" i="14"/>
  <c r="C576" i="14"/>
  <c r="C577" i="14"/>
  <c r="C578" i="14"/>
  <c r="C579" i="14"/>
  <c r="C580" i="14"/>
  <c r="C581" i="14"/>
  <c r="C582" i="14"/>
  <c r="C583" i="14"/>
  <c r="C584" i="14"/>
  <c r="C5" i="14"/>
  <c r="AN6" i="14"/>
  <c r="AN7" i="14"/>
  <c r="AN5" i="14"/>
  <c r="Q7" i="14" l="1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Q76" i="14"/>
  <c r="Q77" i="14"/>
  <c r="Q78" i="14"/>
  <c r="Q79" i="14"/>
  <c r="Q80" i="14"/>
  <c r="Q81" i="14"/>
  <c r="Q82" i="14"/>
  <c r="Q83" i="14"/>
  <c r="Q84" i="14"/>
  <c r="Q85" i="14"/>
  <c r="Q86" i="14"/>
  <c r="Q87" i="14"/>
  <c r="Q88" i="14"/>
  <c r="Q89" i="14"/>
  <c r="Q90" i="14"/>
  <c r="Q91" i="14"/>
  <c r="Q92" i="14"/>
  <c r="Q93" i="14"/>
  <c r="Q94" i="14"/>
  <c r="Q95" i="14"/>
  <c r="Q96" i="14"/>
  <c r="Q97" i="14"/>
  <c r="Q98" i="14"/>
  <c r="Q99" i="14"/>
  <c r="Q100" i="14"/>
  <c r="Q101" i="14"/>
  <c r="Q102" i="14"/>
  <c r="Q103" i="14"/>
  <c r="Q104" i="14"/>
  <c r="Q105" i="14"/>
  <c r="Q106" i="14"/>
  <c r="Q107" i="14"/>
  <c r="Q108" i="14"/>
  <c r="Q109" i="14"/>
  <c r="Q110" i="14"/>
  <c r="Q111" i="14"/>
  <c r="Q112" i="14"/>
  <c r="Q113" i="14"/>
  <c r="Q114" i="14"/>
  <c r="Q115" i="14"/>
  <c r="Q116" i="14"/>
  <c r="Q117" i="14"/>
  <c r="Q118" i="14"/>
  <c r="Q119" i="14"/>
  <c r="Q120" i="14"/>
  <c r="Q121" i="14"/>
  <c r="Q122" i="14"/>
  <c r="Q123" i="14"/>
  <c r="Q124" i="14"/>
  <c r="Q125" i="14"/>
  <c r="Q126" i="14"/>
  <c r="Q127" i="14"/>
  <c r="Q128" i="14"/>
  <c r="Q129" i="14"/>
  <c r="Q130" i="14"/>
  <c r="Q131" i="14"/>
  <c r="Q132" i="14"/>
  <c r="Q133" i="14"/>
  <c r="Q134" i="14"/>
  <c r="Q135" i="14"/>
  <c r="Q136" i="14"/>
  <c r="Q137" i="14"/>
  <c r="Q138" i="14"/>
  <c r="Q139" i="14"/>
  <c r="Q140" i="14"/>
  <c r="Q141" i="14"/>
  <c r="Q142" i="14"/>
  <c r="Q143" i="14"/>
  <c r="Q144" i="14"/>
  <c r="Q145" i="14"/>
  <c r="Q146" i="14"/>
  <c r="Q147" i="14"/>
  <c r="Q148" i="14"/>
  <c r="Q149" i="14"/>
  <c r="Q150" i="14"/>
  <c r="Q151" i="14"/>
  <c r="Q152" i="14"/>
  <c r="Q153" i="14"/>
  <c r="Q154" i="14"/>
  <c r="Q155" i="14"/>
  <c r="Q156" i="14"/>
  <c r="Q157" i="14"/>
  <c r="Q158" i="14"/>
  <c r="Q159" i="14"/>
  <c r="Q160" i="14"/>
  <c r="Q161" i="14"/>
  <c r="Q162" i="14"/>
  <c r="Q163" i="14"/>
  <c r="Q164" i="14"/>
  <c r="Q165" i="14"/>
  <c r="Q166" i="14"/>
  <c r="Q167" i="14"/>
  <c r="Q168" i="14"/>
  <c r="Q169" i="14"/>
  <c r="Q170" i="14"/>
  <c r="Q171" i="14"/>
  <c r="Q172" i="14"/>
  <c r="Q173" i="14"/>
  <c r="Q174" i="14"/>
  <c r="Q175" i="14"/>
  <c r="Q176" i="14"/>
  <c r="Q177" i="14"/>
  <c r="Q178" i="14"/>
  <c r="Q179" i="14"/>
  <c r="Q180" i="14"/>
  <c r="Q181" i="14"/>
  <c r="Q182" i="14"/>
  <c r="Q183" i="14"/>
  <c r="Q184" i="14"/>
  <c r="Q185" i="14"/>
  <c r="Q186" i="14"/>
  <c r="Q187" i="14"/>
  <c r="Q188" i="14"/>
  <c r="Q189" i="14"/>
  <c r="Q190" i="14"/>
  <c r="Q191" i="14"/>
  <c r="Q192" i="14"/>
  <c r="Q193" i="14"/>
  <c r="Q194" i="14"/>
  <c r="Q195" i="14"/>
  <c r="Q196" i="14"/>
  <c r="Q197" i="14"/>
  <c r="Q198" i="14"/>
  <c r="Q199" i="14"/>
  <c r="Q200" i="14"/>
  <c r="Q201" i="14"/>
  <c r="Q202" i="14"/>
  <c r="Q203" i="14"/>
  <c r="Q204" i="14"/>
  <c r="Q205" i="14"/>
  <c r="Q206" i="14"/>
  <c r="Q207" i="14"/>
  <c r="Q208" i="14"/>
  <c r="Q209" i="14"/>
  <c r="Q210" i="14"/>
  <c r="Q211" i="14"/>
  <c r="Q212" i="14"/>
  <c r="Q213" i="14"/>
  <c r="Q214" i="14"/>
  <c r="Q215" i="14"/>
  <c r="Q216" i="14"/>
  <c r="Q217" i="14"/>
  <c r="Q218" i="14"/>
  <c r="Q219" i="14"/>
  <c r="Q220" i="14"/>
  <c r="Q221" i="14"/>
  <c r="Q222" i="14"/>
  <c r="Q223" i="14"/>
  <c r="Q224" i="14"/>
  <c r="Q225" i="14"/>
  <c r="Q226" i="14"/>
  <c r="Q227" i="14"/>
  <c r="Q228" i="14"/>
  <c r="Q229" i="14"/>
  <c r="Q230" i="14"/>
  <c r="Q231" i="14"/>
  <c r="Q232" i="14"/>
  <c r="Q233" i="14"/>
  <c r="Q234" i="14"/>
  <c r="Q235" i="14"/>
  <c r="Q236" i="14"/>
  <c r="Q237" i="14"/>
  <c r="Q238" i="14"/>
  <c r="Q239" i="14"/>
  <c r="Q240" i="14"/>
  <c r="Q241" i="14"/>
  <c r="Q242" i="14"/>
  <c r="Q243" i="14"/>
  <c r="Q244" i="14"/>
  <c r="Q245" i="14"/>
  <c r="Q246" i="14"/>
  <c r="Q247" i="14"/>
  <c r="Q248" i="14"/>
  <c r="Q249" i="14"/>
  <c r="Q250" i="14"/>
  <c r="Q251" i="14"/>
  <c r="Q252" i="14"/>
  <c r="Q253" i="14"/>
  <c r="Q254" i="14"/>
  <c r="Q255" i="14"/>
  <c r="Q256" i="14"/>
  <c r="Q257" i="14"/>
  <c r="Q258" i="14"/>
  <c r="Q259" i="14"/>
  <c r="Q260" i="14"/>
  <c r="Q261" i="14"/>
  <c r="Q262" i="14"/>
  <c r="Q263" i="14"/>
  <c r="Q264" i="14"/>
  <c r="Q265" i="14"/>
  <c r="Q266" i="14"/>
  <c r="Q267" i="14"/>
  <c r="Q268" i="14"/>
  <c r="Q269" i="14"/>
  <c r="Q270" i="14"/>
  <c r="Q271" i="14"/>
  <c r="Q272" i="14"/>
  <c r="Q273" i="14"/>
  <c r="Q274" i="14"/>
  <c r="Q275" i="14"/>
  <c r="Q276" i="14"/>
  <c r="Q277" i="14"/>
  <c r="Q278" i="14"/>
  <c r="Q279" i="14"/>
  <c r="Q280" i="14"/>
  <c r="Q281" i="14"/>
  <c r="Q282" i="14"/>
  <c r="Q283" i="14"/>
  <c r="Q284" i="14"/>
  <c r="Q285" i="14"/>
  <c r="Q286" i="14"/>
  <c r="Q287" i="14"/>
  <c r="Q288" i="14"/>
  <c r="Q289" i="14"/>
  <c r="Q290" i="14"/>
  <c r="Q291" i="14"/>
  <c r="Q292" i="14"/>
  <c r="Q293" i="14"/>
  <c r="Q294" i="14"/>
  <c r="Q295" i="14"/>
  <c r="Q296" i="14"/>
  <c r="Q297" i="14"/>
  <c r="Q298" i="14"/>
  <c r="Q299" i="14"/>
  <c r="Q300" i="14"/>
  <c r="Q301" i="14"/>
  <c r="Q302" i="14"/>
  <c r="Q303" i="14"/>
  <c r="Q304" i="14"/>
  <c r="Q305" i="14"/>
  <c r="Q306" i="14"/>
  <c r="Q307" i="14"/>
  <c r="Q308" i="14"/>
  <c r="Q309" i="14"/>
  <c r="Q310" i="14"/>
  <c r="Q311" i="14"/>
  <c r="Q312" i="14"/>
  <c r="Q313" i="14"/>
  <c r="Q314" i="14"/>
  <c r="Q315" i="14"/>
  <c r="Q316" i="14"/>
  <c r="Q317" i="14"/>
  <c r="Q318" i="14"/>
  <c r="Q319" i="14"/>
  <c r="Q320" i="14"/>
  <c r="Q321" i="14"/>
  <c r="Q322" i="14"/>
  <c r="Q323" i="14"/>
  <c r="Q324" i="14"/>
  <c r="Q325" i="14"/>
  <c r="Q326" i="14"/>
  <c r="Q327" i="14"/>
  <c r="Q328" i="14"/>
  <c r="Q329" i="14"/>
  <c r="Q330" i="14"/>
  <c r="Q331" i="14"/>
  <c r="Q332" i="14"/>
  <c r="Q333" i="14"/>
  <c r="Q334" i="14"/>
  <c r="Q335" i="14"/>
  <c r="Q336" i="14"/>
  <c r="Q337" i="14"/>
  <c r="Q338" i="14"/>
  <c r="Q339" i="14"/>
  <c r="Q340" i="14"/>
  <c r="Q341" i="14"/>
  <c r="Q342" i="14"/>
  <c r="Q343" i="14"/>
  <c r="Q344" i="14"/>
  <c r="Q345" i="14"/>
  <c r="Q346" i="14"/>
  <c r="Q347" i="14"/>
  <c r="Q348" i="14"/>
  <c r="Q349" i="14"/>
  <c r="Q350" i="14"/>
  <c r="Q351" i="14"/>
  <c r="Q352" i="14"/>
  <c r="Q353" i="14"/>
  <c r="Q354" i="14"/>
  <c r="Q355" i="14"/>
  <c r="Q356" i="14"/>
  <c r="Q357" i="14"/>
  <c r="Q358" i="14"/>
  <c r="Q359" i="14"/>
  <c r="Q360" i="14"/>
  <c r="Q361" i="14"/>
  <c r="Q362" i="14"/>
  <c r="Q363" i="14"/>
  <c r="Q364" i="14"/>
  <c r="Q365" i="14"/>
  <c r="Q366" i="14"/>
  <c r="Q367" i="14"/>
  <c r="Q368" i="14"/>
  <c r="Q369" i="14"/>
  <c r="Q370" i="14"/>
  <c r="Q371" i="14"/>
  <c r="Q372" i="14"/>
  <c r="Q373" i="14"/>
  <c r="Q374" i="14"/>
  <c r="Q375" i="14"/>
  <c r="Q376" i="14"/>
  <c r="Q377" i="14"/>
  <c r="Q378" i="14"/>
  <c r="Q379" i="14"/>
  <c r="Q380" i="14"/>
  <c r="Q381" i="14"/>
  <c r="Q382" i="14"/>
  <c r="Q383" i="14"/>
  <c r="Q384" i="14"/>
  <c r="Q385" i="14"/>
  <c r="Q386" i="14"/>
  <c r="Q387" i="14"/>
  <c r="Q388" i="14"/>
  <c r="Q389" i="14"/>
  <c r="Q390" i="14"/>
  <c r="Q391" i="14"/>
  <c r="Q392" i="14"/>
  <c r="Q393" i="14"/>
  <c r="Q394" i="14"/>
  <c r="Q395" i="14"/>
  <c r="Q396" i="14"/>
  <c r="Q397" i="14"/>
  <c r="Q398" i="14"/>
  <c r="Q399" i="14"/>
  <c r="Q400" i="14"/>
  <c r="Q401" i="14"/>
  <c r="Q402" i="14"/>
  <c r="Q403" i="14"/>
  <c r="Q404" i="14"/>
  <c r="Q405" i="14"/>
  <c r="Q406" i="14"/>
  <c r="Q407" i="14"/>
  <c r="Q408" i="14"/>
  <c r="Q409" i="14"/>
  <c r="Q410" i="14"/>
  <c r="Q411" i="14"/>
  <c r="Q412" i="14"/>
  <c r="Q413" i="14"/>
  <c r="Q414" i="14"/>
  <c r="Q415" i="14"/>
  <c r="Q416" i="14"/>
  <c r="Q417" i="14"/>
  <c r="Q418" i="14"/>
  <c r="Q419" i="14"/>
  <c r="Q420" i="14"/>
  <c r="Q421" i="14"/>
  <c r="Q422" i="14"/>
  <c r="Q423" i="14"/>
  <c r="Q424" i="14"/>
  <c r="Q425" i="14"/>
  <c r="Q426" i="14"/>
  <c r="Q427" i="14"/>
  <c r="Q428" i="14"/>
  <c r="Q429" i="14"/>
  <c r="Q430" i="14"/>
  <c r="Q431" i="14"/>
  <c r="Q432" i="14"/>
  <c r="Q433" i="14"/>
  <c r="Q434" i="14"/>
  <c r="Q435" i="14"/>
  <c r="Q436" i="14"/>
  <c r="Q437" i="14"/>
  <c r="Q438" i="14"/>
  <c r="Q439" i="14"/>
  <c r="Q440" i="14"/>
  <c r="Q441" i="14"/>
  <c r="Q442" i="14"/>
  <c r="Q443" i="14"/>
  <c r="Q444" i="14"/>
  <c r="Q445" i="14"/>
  <c r="Q446" i="14"/>
  <c r="Q447" i="14"/>
  <c r="Q448" i="14"/>
  <c r="Q449" i="14"/>
  <c r="Q450" i="14"/>
  <c r="Q451" i="14"/>
  <c r="Q452" i="14"/>
  <c r="Q453" i="14"/>
  <c r="Q454" i="14"/>
  <c r="Q455" i="14"/>
  <c r="Q456" i="14"/>
  <c r="Q457" i="14"/>
  <c r="Q458" i="14"/>
  <c r="Q459" i="14"/>
  <c r="Q460" i="14"/>
  <c r="Q461" i="14"/>
  <c r="Q462" i="14"/>
  <c r="Q463" i="14"/>
  <c r="Q464" i="14"/>
  <c r="Q465" i="14"/>
  <c r="Q466" i="14"/>
  <c r="Q467" i="14"/>
  <c r="Q468" i="14"/>
  <c r="Q469" i="14"/>
  <c r="Q470" i="14"/>
  <c r="Q471" i="14"/>
  <c r="Q472" i="14"/>
  <c r="Q473" i="14"/>
  <c r="Q474" i="14"/>
  <c r="Q475" i="14"/>
  <c r="Q476" i="14"/>
  <c r="Q477" i="14"/>
  <c r="Q478" i="14"/>
  <c r="Q479" i="14"/>
  <c r="Q480" i="14"/>
  <c r="Q481" i="14"/>
  <c r="Q482" i="14"/>
  <c r="Q483" i="14"/>
  <c r="Q484" i="14"/>
  <c r="Q485" i="14"/>
  <c r="Q486" i="14"/>
  <c r="Q487" i="14"/>
  <c r="Q488" i="14"/>
  <c r="Q489" i="14"/>
  <c r="Q490" i="14"/>
  <c r="Q491" i="14"/>
  <c r="Q492" i="14"/>
  <c r="Q493" i="14"/>
  <c r="Q494" i="14"/>
  <c r="Q495" i="14"/>
  <c r="Q496" i="14"/>
  <c r="Q497" i="14"/>
  <c r="Q498" i="14"/>
  <c r="Q499" i="14"/>
  <c r="Q500" i="14"/>
  <c r="Q501" i="14"/>
  <c r="Q502" i="14"/>
  <c r="Q503" i="14"/>
  <c r="Q504" i="14"/>
  <c r="Q505" i="14"/>
  <c r="Q506" i="14"/>
  <c r="Q507" i="14"/>
  <c r="Q508" i="14"/>
  <c r="Q509" i="14"/>
  <c r="Q510" i="14"/>
  <c r="Q511" i="14"/>
  <c r="Q512" i="14"/>
  <c r="Q513" i="14"/>
  <c r="Q514" i="14"/>
  <c r="Q515" i="14"/>
  <c r="Q516" i="14"/>
  <c r="Q517" i="14"/>
  <c r="Q518" i="14"/>
  <c r="Q519" i="14"/>
  <c r="Q520" i="14"/>
  <c r="Q521" i="14"/>
  <c r="Q522" i="14"/>
  <c r="Q523" i="14"/>
  <c r="Q524" i="14"/>
  <c r="Q525" i="14"/>
  <c r="Q526" i="14"/>
  <c r="Q527" i="14"/>
  <c r="Q528" i="14"/>
  <c r="Q529" i="14"/>
  <c r="Q530" i="14"/>
  <c r="Q531" i="14"/>
  <c r="Q532" i="14"/>
  <c r="Q533" i="14"/>
  <c r="Q534" i="14"/>
  <c r="Q535" i="14"/>
  <c r="Q536" i="14"/>
  <c r="Q537" i="14"/>
  <c r="Q538" i="14"/>
  <c r="Q539" i="14"/>
  <c r="Q540" i="14"/>
  <c r="Q541" i="14"/>
  <c r="Q542" i="14"/>
  <c r="Q543" i="14"/>
  <c r="Q544" i="14"/>
  <c r="Q545" i="14"/>
  <c r="Q546" i="14"/>
  <c r="Q547" i="14"/>
  <c r="Q548" i="14"/>
  <c r="Q549" i="14"/>
  <c r="Q550" i="14"/>
  <c r="Q551" i="14"/>
  <c r="Q552" i="14"/>
  <c r="Q553" i="14"/>
  <c r="Q554" i="14"/>
  <c r="Q555" i="14"/>
  <c r="Q556" i="14"/>
  <c r="Q557" i="14"/>
  <c r="Q558" i="14"/>
  <c r="Q559" i="14"/>
  <c r="Q560" i="14"/>
  <c r="Q561" i="14"/>
  <c r="Q562" i="14"/>
  <c r="Q563" i="14"/>
  <c r="Q564" i="14"/>
  <c r="Q565" i="14"/>
  <c r="Q566" i="14"/>
  <c r="Q567" i="14"/>
  <c r="Q568" i="14"/>
  <c r="Q569" i="14"/>
  <c r="Q570" i="14"/>
  <c r="Q571" i="14"/>
  <c r="Q572" i="14"/>
  <c r="Q573" i="14"/>
  <c r="Q574" i="14"/>
  <c r="Q575" i="14"/>
  <c r="Q576" i="14"/>
  <c r="Q577" i="14"/>
  <c r="Q578" i="14"/>
  <c r="Q579" i="14"/>
  <c r="Q580" i="14"/>
  <c r="Q581" i="14"/>
  <c r="Q582" i="14"/>
  <c r="Q583" i="14"/>
  <c r="Q584" i="14"/>
  <c r="Q6" i="14"/>
  <c r="Q5" i="14"/>
  <c r="O5" i="14"/>
  <c r="O13" i="14" l="1"/>
  <c r="O584" i="14"/>
  <c r="O583" i="14"/>
  <c r="O582" i="14"/>
  <c r="O581" i="14"/>
  <c r="O580" i="14"/>
  <c r="O579" i="14"/>
  <c r="O578" i="14"/>
  <c r="O577" i="14"/>
  <c r="O576" i="14"/>
  <c r="O575" i="14"/>
  <c r="O574" i="14"/>
  <c r="O573" i="14"/>
  <c r="O572" i="14"/>
  <c r="O571" i="14"/>
  <c r="O570" i="14"/>
  <c r="O569" i="14"/>
  <c r="O568" i="14"/>
  <c r="O567" i="14"/>
  <c r="O566" i="14"/>
  <c r="O565" i="14"/>
  <c r="O564" i="14"/>
  <c r="O563" i="14"/>
  <c r="O562" i="14"/>
  <c r="O561" i="14"/>
  <c r="O560" i="14"/>
  <c r="O559" i="14"/>
  <c r="O558" i="14"/>
  <c r="O557" i="14"/>
  <c r="O556" i="14"/>
  <c r="O555" i="14"/>
  <c r="O554" i="14"/>
  <c r="O553" i="14"/>
  <c r="O552" i="14"/>
  <c r="O551" i="14"/>
  <c r="O550" i="14"/>
  <c r="O549" i="14"/>
  <c r="O548" i="14"/>
  <c r="O547" i="14"/>
  <c r="O546" i="14"/>
  <c r="O545" i="14"/>
  <c r="O544" i="14"/>
  <c r="O543" i="14"/>
  <c r="O542" i="14"/>
  <c r="O541" i="14"/>
  <c r="O540" i="14"/>
  <c r="O539" i="14"/>
  <c r="O538" i="14"/>
  <c r="O537" i="14"/>
  <c r="O536" i="14"/>
  <c r="O535" i="14"/>
  <c r="O534" i="14"/>
  <c r="O533" i="14"/>
  <c r="O532" i="14"/>
  <c r="O531" i="14"/>
  <c r="O530" i="14"/>
  <c r="O529" i="14"/>
  <c r="O528" i="14"/>
  <c r="O527" i="14"/>
  <c r="O526" i="14"/>
  <c r="O525" i="14"/>
  <c r="O524" i="14"/>
  <c r="O523" i="14"/>
  <c r="O522" i="14"/>
  <c r="O521" i="14"/>
  <c r="O520" i="14"/>
  <c r="O519" i="14"/>
  <c r="O518" i="14"/>
  <c r="O517" i="14"/>
  <c r="O516" i="14"/>
  <c r="O515" i="14"/>
  <c r="O514" i="14"/>
  <c r="O513" i="14"/>
  <c r="O512" i="14"/>
  <c r="O511" i="14"/>
  <c r="O510" i="14"/>
  <c r="O509" i="14"/>
  <c r="O508" i="14"/>
  <c r="O507" i="14"/>
  <c r="O506" i="14"/>
  <c r="O505" i="14"/>
  <c r="O504" i="14"/>
  <c r="O503" i="14"/>
  <c r="O502" i="14"/>
  <c r="O501" i="14"/>
  <c r="O500" i="14"/>
  <c r="O499" i="14"/>
  <c r="O498" i="14"/>
  <c r="O497" i="14"/>
  <c r="O496" i="14"/>
  <c r="O495" i="14"/>
  <c r="O494" i="14"/>
  <c r="O493" i="14"/>
  <c r="O492" i="14"/>
  <c r="O491" i="14"/>
  <c r="O490" i="14"/>
  <c r="O489" i="14"/>
  <c r="O488" i="14"/>
  <c r="O487" i="14"/>
  <c r="O486" i="14"/>
  <c r="O485" i="14"/>
  <c r="O484" i="14"/>
  <c r="O483" i="14"/>
  <c r="O482" i="14"/>
  <c r="O481" i="14"/>
  <c r="O480" i="14"/>
  <c r="O479" i="14"/>
  <c r="O478" i="14"/>
  <c r="O477" i="14"/>
  <c r="O476" i="14"/>
  <c r="O475" i="14"/>
  <c r="O474" i="14"/>
  <c r="O473" i="14"/>
  <c r="O472" i="14"/>
  <c r="O471" i="14"/>
  <c r="O470" i="14"/>
  <c r="O469" i="14"/>
  <c r="O468" i="14"/>
  <c r="O467" i="14"/>
  <c r="O466" i="14"/>
  <c r="O465" i="14"/>
  <c r="O464" i="14"/>
  <c r="O463" i="14"/>
  <c r="O462" i="14"/>
  <c r="O461" i="14"/>
  <c r="O460" i="14"/>
  <c r="O459" i="14"/>
  <c r="O458" i="14"/>
  <c r="O457" i="14"/>
  <c r="O456" i="14"/>
  <c r="O455" i="14"/>
  <c r="O454" i="14"/>
  <c r="O453" i="14"/>
  <c r="O452" i="14"/>
  <c r="O451" i="14"/>
  <c r="O450" i="14"/>
  <c r="O449" i="14"/>
  <c r="O448" i="14"/>
  <c r="O447" i="14"/>
  <c r="O446" i="14"/>
  <c r="O445" i="14"/>
  <c r="O444" i="14"/>
  <c r="O443" i="14"/>
  <c r="O442" i="14"/>
  <c r="O441" i="14"/>
  <c r="O440" i="14"/>
  <c r="O439" i="14"/>
  <c r="O438" i="14"/>
  <c r="O437" i="14"/>
  <c r="O436" i="14"/>
  <c r="O435" i="14"/>
  <c r="O434" i="14"/>
  <c r="O433" i="14"/>
  <c r="O432" i="14"/>
  <c r="O431" i="14"/>
  <c r="O430" i="14"/>
  <c r="O429" i="14"/>
  <c r="O428" i="14"/>
  <c r="O427" i="14"/>
  <c r="O426" i="14"/>
  <c r="O425" i="14"/>
  <c r="O424" i="14"/>
  <c r="O423" i="14"/>
  <c r="O422" i="14"/>
  <c r="O421" i="14"/>
  <c r="O420" i="14"/>
  <c r="O419" i="14"/>
  <c r="O418" i="14"/>
  <c r="O417" i="14"/>
  <c r="O416" i="14"/>
  <c r="O415" i="14"/>
  <c r="O414" i="14"/>
  <c r="O413" i="14"/>
  <c r="O412" i="14"/>
  <c r="O411" i="14"/>
  <c r="O410" i="14"/>
  <c r="O409" i="14"/>
  <c r="O408" i="14"/>
  <c r="O407" i="14"/>
  <c r="O406" i="14"/>
  <c r="O405" i="14"/>
  <c r="O404" i="14"/>
  <c r="O403" i="14"/>
  <c r="O402" i="14"/>
  <c r="O401" i="14"/>
  <c r="O400" i="14"/>
  <c r="O399" i="14"/>
  <c r="O398" i="14"/>
  <c r="O397" i="14"/>
  <c r="O396" i="14"/>
  <c r="O395" i="14"/>
  <c r="O394" i="14"/>
  <c r="O393" i="14"/>
  <c r="O392" i="14"/>
  <c r="O391" i="14"/>
  <c r="O390" i="14"/>
  <c r="O389" i="14"/>
  <c r="O388" i="14"/>
  <c r="O387" i="14"/>
  <c r="O386" i="14"/>
  <c r="O385" i="14"/>
  <c r="O384" i="14"/>
  <c r="O383" i="14"/>
  <c r="O382" i="14"/>
  <c r="O381" i="14"/>
  <c r="O380" i="14"/>
  <c r="O379" i="14"/>
  <c r="O378" i="14"/>
  <c r="O377" i="14"/>
  <c r="O376" i="14"/>
  <c r="O375" i="14"/>
  <c r="O374" i="14"/>
  <c r="O373" i="14"/>
  <c r="O372" i="14"/>
  <c r="O371" i="14"/>
  <c r="O370" i="14"/>
  <c r="O369" i="14"/>
  <c r="O368" i="14"/>
  <c r="O367" i="14"/>
  <c r="O366" i="14"/>
  <c r="O365" i="14"/>
  <c r="O364" i="14"/>
  <c r="O363" i="14"/>
  <c r="O362" i="14"/>
  <c r="O361" i="14"/>
  <c r="O360" i="14"/>
  <c r="O359" i="14"/>
  <c r="O358" i="14"/>
  <c r="O357" i="14"/>
  <c r="O356" i="14"/>
  <c r="O355" i="14"/>
  <c r="O354" i="14"/>
  <c r="O353" i="14"/>
  <c r="O352" i="14"/>
  <c r="O351" i="14"/>
  <c r="O350" i="14"/>
  <c r="O349" i="14"/>
  <c r="O348" i="14"/>
  <c r="O347" i="14"/>
  <c r="O346" i="14"/>
  <c r="O345" i="14"/>
  <c r="O344" i="14"/>
  <c r="O343" i="14"/>
  <c r="O342" i="14"/>
  <c r="O341" i="14"/>
  <c r="O340" i="14"/>
  <c r="O339" i="14"/>
  <c r="O338" i="14"/>
  <c r="O337" i="14"/>
  <c r="O336" i="14"/>
  <c r="O335" i="14"/>
  <c r="O334" i="14"/>
  <c r="O333" i="14"/>
  <c r="O332" i="14"/>
  <c r="O331" i="14"/>
  <c r="O330" i="14"/>
  <c r="O329" i="14"/>
  <c r="O328" i="14"/>
  <c r="O327" i="14"/>
  <c r="O326" i="14"/>
  <c r="O325" i="14"/>
  <c r="O324" i="14"/>
  <c r="O323" i="14"/>
  <c r="O322" i="14"/>
  <c r="O321" i="14"/>
  <c r="O320" i="14"/>
  <c r="O319" i="14"/>
  <c r="O318" i="14"/>
  <c r="O317" i="14"/>
  <c r="O316" i="14"/>
  <c r="O315" i="14"/>
  <c r="O314" i="14"/>
  <c r="O313" i="14"/>
  <c r="O312" i="14"/>
  <c r="O311" i="14"/>
  <c r="O310" i="14"/>
  <c r="O309" i="14"/>
  <c r="O308" i="14"/>
  <c r="O307" i="14"/>
  <c r="O306" i="14"/>
  <c r="O305" i="14"/>
  <c r="O304" i="14"/>
  <c r="O303" i="14"/>
  <c r="O302" i="14"/>
  <c r="O301" i="14"/>
  <c r="O300" i="14"/>
  <c r="O299" i="14"/>
  <c r="O298" i="14"/>
  <c r="O297" i="14"/>
  <c r="O296" i="14"/>
  <c r="O295" i="14"/>
  <c r="O294" i="14"/>
  <c r="O293" i="14"/>
  <c r="O292" i="14"/>
  <c r="O291" i="14"/>
  <c r="O290" i="14"/>
  <c r="O289" i="14"/>
  <c r="O288" i="14"/>
  <c r="O287" i="14"/>
  <c r="O286" i="14"/>
  <c r="O285" i="14"/>
  <c r="O284" i="14"/>
  <c r="O283" i="14"/>
  <c r="O282" i="14"/>
  <c r="O281" i="14"/>
  <c r="O280" i="14"/>
  <c r="O279" i="14"/>
  <c r="O278" i="14"/>
  <c r="O277" i="14"/>
  <c r="O276" i="14"/>
  <c r="O275" i="14"/>
  <c r="O274" i="14"/>
  <c r="O273" i="14"/>
  <c r="O272" i="14"/>
  <c r="O271" i="14"/>
  <c r="O270" i="14"/>
  <c r="O269" i="14"/>
  <c r="O268" i="14"/>
  <c r="O267" i="14"/>
  <c r="O266" i="14"/>
  <c r="O265" i="14"/>
  <c r="O264" i="14"/>
  <c r="O263" i="14"/>
  <c r="O262" i="14"/>
  <c r="O261" i="14"/>
  <c r="O260" i="14"/>
  <c r="O259" i="14"/>
  <c r="O258" i="14"/>
  <c r="O257" i="14"/>
  <c r="O256" i="14"/>
  <c r="O255" i="14"/>
  <c r="O254" i="14"/>
  <c r="O253" i="14"/>
  <c r="O252" i="14"/>
  <c r="O251" i="14"/>
  <c r="O250" i="14"/>
  <c r="O249" i="14"/>
  <c r="O248" i="14"/>
  <c r="O247" i="14"/>
  <c r="O246" i="14"/>
  <c r="O245" i="14"/>
  <c r="O244" i="14"/>
  <c r="O243" i="14"/>
  <c r="O242" i="14"/>
  <c r="O241" i="14"/>
  <c r="O240" i="14"/>
  <c r="O239" i="14"/>
  <c r="O238" i="14"/>
  <c r="O237" i="14"/>
  <c r="O236" i="14"/>
  <c r="O235" i="14"/>
  <c r="O234" i="14"/>
  <c r="O233" i="14"/>
  <c r="O232" i="14"/>
  <c r="O231" i="14"/>
  <c r="O230" i="14"/>
  <c r="O229" i="14"/>
  <c r="O228" i="14"/>
  <c r="O227" i="14"/>
  <c r="O226" i="14"/>
  <c r="O225" i="14"/>
  <c r="O224" i="14"/>
  <c r="O223" i="14"/>
  <c r="O222" i="14"/>
  <c r="O221" i="14"/>
  <c r="O220" i="14"/>
  <c r="O219" i="14"/>
  <c r="O218" i="14"/>
  <c r="O217" i="14"/>
  <c r="O216" i="14"/>
  <c r="O215" i="14"/>
  <c r="O214" i="14"/>
  <c r="O213" i="14"/>
  <c r="O212" i="14"/>
  <c r="O211" i="14"/>
  <c r="O210" i="14"/>
  <c r="O209" i="14"/>
  <c r="O208" i="14"/>
  <c r="O207" i="14"/>
  <c r="O206" i="14"/>
  <c r="O205" i="14"/>
  <c r="O204" i="14"/>
  <c r="O203" i="14"/>
  <c r="O202" i="14"/>
  <c r="O201" i="14"/>
  <c r="O200" i="14"/>
  <c r="O199" i="14"/>
  <c r="O198" i="14"/>
  <c r="O197" i="14"/>
  <c r="O196" i="14"/>
  <c r="O195" i="14"/>
  <c r="O194" i="14"/>
  <c r="O193" i="14"/>
  <c r="O192" i="14"/>
  <c r="O191" i="14"/>
  <c r="O190" i="14"/>
  <c r="O189" i="14"/>
  <c r="O188" i="14"/>
  <c r="O187" i="14"/>
  <c r="O186" i="14"/>
  <c r="O185" i="14"/>
  <c r="O184" i="14"/>
  <c r="O183" i="14"/>
  <c r="O182" i="14"/>
  <c r="O181" i="14"/>
  <c r="O180" i="14"/>
  <c r="O179" i="14"/>
  <c r="O178" i="14"/>
  <c r="O177" i="14"/>
  <c r="O176" i="14"/>
  <c r="O175" i="14"/>
  <c r="O174" i="14"/>
  <c r="O173" i="14"/>
  <c r="O172" i="14"/>
  <c r="O171" i="14"/>
  <c r="O170" i="14"/>
  <c r="O169" i="14"/>
  <c r="O168" i="14"/>
  <c r="O167" i="14"/>
  <c r="O166" i="14"/>
  <c r="O165" i="14"/>
  <c r="O164" i="14"/>
  <c r="O163" i="14"/>
  <c r="O162" i="14"/>
  <c r="O161" i="14"/>
  <c r="O160" i="14"/>
  <c r="O159" i="14"/>
  <c r="O158" i="14"/>
  <c r="O157" i="14"/>
  <c r="O156" i="14"/>
  <c r="O155" i="14"/>
  <c r="O154" i="14"/>
  <c r="O153" i="14"/>
  <c r="O152" i="14"/>
  <c r="O151" i="14"/>
  <c r="O150" i="14"/>
  <c r="O149" i="14"/>
  <c r="O148" i="14"/>
  <c r="O147" i="14"/>
  <c r="O146" i="14"/>
  <c r="O145" i="14"/>
  <c r="O144" i="14"/>
  <c r="O143" i="14"/>
  <c r="O142" i="14"/>
  <c r="O141" i="14"/>
  <c r="O140" i="14"/>
  <c r="O139" i="14"/>
  <c r="O138" i="14"/>
  <c r="O137" i="14"/>
  <c r="O136" i="14"/>
  <c r="O135" i="14"/>
  <c r="O134" i="14"/>
  <c r="O133" i="14"/>
  <c r="O132" i="14"/>
  <c r="O131" i="14"/>
  <c r="O130" i="14"/>
  <c r="O129" i="14"/>
  <c r="O128" i="14"/>
  <c r="O127" i="14"/>
  <c r="O126" i="14"/>
  <c r="O125" i="14"/>
  <c r="O124" i="14"/>
  <c r="O123" i="14"/>
  <c r="O122" i="14"/>
  <c r="O121" i="14"/>
  <c r="O120" i="14"/>
  <c r="O119" i="14"/>
  <c r="O118" i="14"/>
  <c r="O117" i="14"/>
  <c r="O116" i="14"/>
  <c r="O115" i="14"/>
  <c r="O114" i="14"/>
  <c r="O113" i="14"/>
  <c r="O112" i="14"/>
  <c r="O111" i="14"/>
  <c r="O110" i="14"/>
  <c r="O109" i="14"/>
  <c r="O108" i="14"/>
  <c r="O107" i="14"/>
  <c r="O106" i="14"/>
  <c r="O105" i="14"/>
  <c r="O104" i="14"/>
  <c r="O103" i="14"/>
  <c r="O102" i="14"/>
  <c r="O101" i="14"/>
  <c r="O100" i="14"/>
  <c r="O99" i="14"/>
  <c r="O98" i="14"/>
  <c r="O97" i="14"/>
  <c r="O96" i="14"/>
  <c r="O95" i="14"/>
  <c r="O94" i="14"/>
  <c r="O93" i="14"/>
  <c r="O92" i="14"/>
  <c r="O91" i="14"/>
  <c r="O90" i="14"/>
  <c r="O89" i="14"/>
  <c r="O88" i="14"/>
  <c r="O87" i="14"/>
  <c r="O86" i="14"/>
  <c r="O85" i="14"/>
  <c r="O84" i="14"/>
  <c r="O83" i="14"/>
  <c r="O82" i="14"/>
  <c r="O81" i="14"/>
  <c r="O80" i="14"/>
  <c r="O79" i="14"/>
  <c r="O78" i="14"/>
  <c r="O77" i="14"/>
  <c r="O76" i="14"/>
  <c r="O75" i="14"/>
  <c r="O74" i="14"/>
  <c r="O73" i="14"/>
  <c r="O72" i="14"/>
  <c r="O71" i="14"/>
  <c r="O70" i="14"/>
  <c r="O69" i="14"/>
  <c r="O68" i="14"/>
  <c r="O67" i="14"/>
  <c r="O66" i="14"/>
  <c r="O65" i="14"/>
  <c r="O64" i="14"/>
  <c r="O63" i="14"/>
  <c r="O62" i="14"/>
  <c r="O61" i="14"/>
  <c r="O60" i="14"/>
  <c r="O59" i="14"/>
  <c r="O58" i="14"/>
  <c r="O57" i="14"/>
  <c r="O56" i="14"/>
  <c r="O55" i="14"/>
  <c r="O54" i="14"/>
  <c r="O53" i="14"/>
  <c r="O52" i="14"/>
  <c r="O51" i="14"/>
  <c r="O50" i="14"/>
  <c r="O49" i="14"/>
  <c r="O48" i="14"/>
  <c r="O47" i="14"/>
  <c r="O46" i="14"/>
  <c r="O45" i="14"/>
  <c r="O44" i="14"/>
  <c r="O43" i="14"/>
  <c r="O42" i="14"/>
  <c r="O41" i="14"/>
  <c r="O40" i="14"/>
  <c r="O39" i="14"/>
  <c r="O38" i="14"/>
  <c r="O37" i="14"/>
  <c r="O36" i="14"/>
  <c r="O35" i="14"/>
  <c r="O34" i="14"/>
  <c r="O33" i="14"/>
  <c r="O32" i="14"/>
  <c r="O31" i="14"/>
  <c r="O30" i="14"/>
  <c r="O29" i="14"/>
  <c r="O28" i="14"/>
  <c r="O27" i="14"/>
  <c r="O26" i="14"/>
  <c r="O25" i="14"/>
  <c r="O24" i="14"/>
  <c r="O23" i="14"/>
  <c r="O22" i="14"/>
  <c r="O21" i="14"/>
  <c r="O19" i="14"/>
  <c r="O18" i="14"/>
  <c r="O17" i="14"/>
  <c r="O16" i="14"/>
  <c r="O15" i="14"/>
  <c r="O14" i="14"/>
  <c r="O12" i="14"/>
  <c r="O11" i="14"/>
  <c r="O10" i="14"/>
  <c r="O9" i="14"/>
  <c r="O8" i="14"/>
  <c r="O7" i="14"/>
  <c r="O6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" i="14"/>
  <c r="D6" i="14"/>
  <c r="E6" i="14" s="1"/>
  <c r="D7" i="14"/>
  <c r="E7" i="14" s="1"/>
  <c r="D8" i="14"/>
  <c r="E8" i="14" s="1"/>
  <c r="D9" i="14"/>
  <c r="E9" i="14" s="1"/>
  <c r="D10" i="14"/>
  <c r="E10" i="14" s="1"/>
  <c r="D11" i="14"/>
  <c r="E11" i="14" s="1"/>
  <c r="D12" i="14"/>
  <c r="E12" i="14" s="1"/>
  <c r="D13" i="14"/>
  <c r="E13" i="14" s="1"/>
  <c r="D14" i="14"/>
  <c r="E14" i="14" s="1"/>
  <c r="D15" i="14"/>
  <c r="E15" i="14" s="1"/>
  <c r="D16" i="14"/>
  <c r="E16" i="14" s="1"/>
  <c r="D17" i="14"/>
  <c r="E17" i="14" s="1"/>
  <c r="D18" i="14"/>
  <c r="E18" i="14" s="1"/>
  <c r="D19" i="14"/>
  <c r="E19" i="14" s="1"/>
  <c r="D20" i="14"/>
  <c r="E20" i="14" s="1"/>
  <c r="D21" i="14"/>
  <c r="E21" i="14" s="1"/>
  <c r="D22" i="14"/>
  <c r="E22" i="14" s="1"/>
  <c r="D23" i="14"/>
  <c r="E23" i="14" s="1"/>
  <c r="D24" i="14"/>
  <c r="E24" i="14" s="1"/>
  <c r="D25" i="14"/>
  <c r="E25" i="14" s="1"/>
  <c r="D26" i="14"/>
  <c r="E26" i="14" s="1"/>
  <c r="D27" i="14"/>
  <c r="E27" i="14" s="1"/>
  <c r="D28" i="14"/>
  <c r="E28" i="14" s="1"/>
  <c r="D29" i="14"/>
  <c r="E29" i="14" s="1"/>
  <c r="D30" i="14"/>
  <c r="E30" i="14" s="1"/>
  <c r="D31" i="14"/>
  <c r="E31" i="14" s="1"/>
  <c r="D32" i="14"/>
  <c r="E32" i="14" s="1"/>
  <c r="D33" i="14"/>
  <c r="E33" i="14" s="1"/>
  <c r="D34" i="14"/>
  <c r="E34" i="14" s="1"/>
  <c r="D35" i="14"/>
  <c r="E35" i="14" s="1"/>
  <c r="D36" i="14"/>
  <c r="E36" i="14" s="1"/>
  <c r="D37" i="14"/>
  <c r="E37" i="14" s="1"/>
  <c r="D38" i="14"/>
  <c r="E38" i="14" s="1"/>
  <c r="D39" i="14"/>
  <c r="E39" i="14" s="1"/>
  <c r="D40" i="14"/>
  <c r="E40" i="14" s="1"/>
  <c r="D41" i="14"/>
  <c r="E41" i="14" s="1"/>
  <c r="D42" i="14"/>
  <c r="E42" i="14" s="1"/>
  <c r="D43" i="14"/>
  <c r="E43" i="14" s="1"/>
  <c r="D44" i="14"/>
  <c r="E44" i="14" s="1"/>
  <c r="D45" i="14"/>
  <c r="E45" i="14" s="1"/>
  <c r="D46" i="14"/>
  <c r="E46" i="14" s="1"/>
  <c r="D47" i="14"/>
  <c r="E47" i="14" s="1"/>
  <c r="D48" i="14"/>
  <c r="E48" i="14" s="1"/>
  <c r="D49" i="14"/>
  <c r="E49" i="14" s="1"/>
  <c r="D50" i="14"/>
  <c r="E50" i="14" s="1"/>
  <c r="D51" i="14"/>
  <c r="E51" i="14" s="1"/>
  <c r="D52" i="14"/>
  <c r="E52" i="14" s="1"/>
  <c r="D53" i="14"/>
  <c r="E53" i="14" s="1"/>
  <c r="D54" i="14"/>
  <c r="E54" i="14" s="1"/>
  <c r="D55" i="14"/>
  <c r="E55" i="14" s="1"/>
  <c r="D56" i="14"/>
  <c r="E56" i="14" s="1"/>
  <c r="D57" i="14"/>
  <c r="E57" i="14" s="1"/>
  <c r="D58" i="14"/>
  <c r="E58" i="14" s="1"/>
  <c r="D59" i="14"/>
  <c r="E59" i="14" s="1"/>
  <c r="D60" i="14"/>
  <c r="E60" i="14" s="1"/>
  <c r="D61" i="14"/>
  <c r="E61" i="14" s="1"/>
  <c r="D62" i="14"/>
  <c r="E62" i="14" s="1"/>
  <c r="D63" i="14"/>
  <c r="E63" i="14" s="1"/>
  <c r="D64" i="14"/>
  <c r="E64" i="14" s="1"/>
  <c r="D65" i="14"/>
  <c r="E65" i="14" s="1"/>
  <c r="D66" i="14"/>
  <c r="E66" i="14" s="1"/>
  <c r="D67" i="14"/>
  <c r="E67" i="14" s="1"/>
  <c r="D68" i="14"/>
  <c r="E68" i="14" s="1"/>
  <c r="D69" i="14"/>
  <c r="E69" i="14" s="1"/>
  <c r="D70" i="14"/>
  <c r="E70" i="14" s="1"/>
  <c r="D71" i="14"/>
  <c r="E71" i="14" s="1"/>
  <c r="D72" i="14"/>
  <c r="E72" i="14" s="1"/>
  <c r="D73" i="14"/>
  <c r="E73" i="14" s="1"/>
  <c r="D74" i="14"/>
  <c r="E74" i="14" s="1"/>
  <c r="D75" i="14"/>
  <c r="E75" i="14" s="1"/>
  <c r="D76" i="14"/>
  <c r="E76" i="14" s="1"/>
  <c r="D77" i="14"/>
  <c r="E77" i="14" s="1"/>
  <c r="D78" i="14"/>
  <c r="E78" i="14" s="1"/>
  <c r="D79" i="14"/>
  <c r="E79" i="14" s="1"/>
  <c r="D80" i="14"/>
  <c r="E80" i="14" s="1"/>
  <c r="D81" i="14"/>
  <c r="E81" i="14" s="1"/>
  <c r="D82" i="14"/>
  <c r="E82" i="14" s="1"/>
  <c r="D83" i="14"/>
  <c r="E83" i="14" s="1"/>
  <c r="D84" i="14"/>
  <c r="E84" i="14" s="1"/>
  <c r="D85" i="14"/>
  <c r="E85" i="14" s="1"/>
  <c r="D86" i="14"/>
  <c r="E86" i="14" s="1"/>
  <c r="D87" i="14"/>
  <c r="E87" i="14" s="1"/>
  <c r="D88" i="14"/>
  <c r="E88" i="14" s="1"/>
  <c r="D89" i="14"/>
  <c r="E89" i="14" s="1"/>
  <c r="D90" i="14"/>
  <c r="E90" i="14" s="1"/>
  <c r="D91" i="14"/>
  <c r="E91" i="14" s="1"/>
  <c r="D92" i="14"/>
  <c r="E92" i="14" s="1"/>
  <c r="D93" i="14"/>
  <c r="E93" i="14" s="1"/>
  <c r="D94" i="14"/>
  <c r="E94" i="14" s="1"/>
  <c r="D95" i="14"/>
  <c r="E95" i="14" s="1"/>
  <c r="D96" i="14"/>
  <c r="E96" i="14" s="1"/>
  <c r="D97" i="14"/>
  <c r="E97" i="14" s="1"/>
  <c r="D98" i="14"/>
  <c r="E98" i="14" s="1"/>
  <c r="D99" i="14"/>
  <c r="E99" i="14" s="1"/>
  <c r="D100" i="14"/>
  <c r="E100" i="14" s="1"/>
  <c r="D101" i="14"/>
  <c r="E101" i="14" s="1"/>
  <c r="D102" i="14"/>
  <c r="E102" i="14" s="1"/>
  <c r="D103" i="14"/>
  <c r="E103" i="14" s="1"/>
  <c r="D104" i="14"/>
  <c r="E104" i="14" s="1"/>
  <c r="D105" i="14"/>
  <c r="E105" i="14" s="1"/>
  <c r="D106" i="14"/>
  <c r="E106" i="14" s="1"/>
  <c r="D107" i="14"/>
  <c r="E107" i="14" s="1"/>
  <c r="D108" i="14"/>
  <c r="E108" i="14" s="1"/>
  <c r="D109" i="14"/>
  <c r="E109" i="14" s="1"/>
  <c r="D110" i="14"/>
  <c r="E110" i="14" s="1"/>
  <c r="D111" i="14"/>
  <c r="E111" i="14" s="1"/>
  <c r="D112" i="14"/>
  <c r="E112" i="14" s="1"/>
  <c r="D113" i="14"/>
  <c r="E113" i="14" s="1"/>
  <c r="D114" i="14"/>
  <c r="E114" i="14" s="1"/>
  <c r="D115" i="14"/>
  <c r="E115" i="14" s="1"/>
  <c r="D116" i="14"/>
  <c r="E116" i="14" s="1"/>
  <c r="D117" i="14"/>
  <c r="E117" i="14" s="1"/>
  <c r="D118" i="14"/>
  <c r="E118" i="14" s="1"/>
  <c r="D119" i="14"/>
  <c r="E119" i="14" s="1"/>
  <c r="D120" i="14"/>
  <c r="E120" i="14" s="1"/>
  <c r="D121" i="14"/>
  <c r="E121" i="14" s="1"/>
  <c r="D122" i="14"/>
  <c r="E122" i="14" s="1"/>
  <c r="D123" i="14"/>
  <c r="E123" i="14" s="1"/>
  <c r="D124" i="14"/>
  <c r="E124" i="14" s="1"/>
  <c r="D125" i="14"/>
  <c r="E125" i="14" s="1"/>
  <c r="D126" i="14"/>
  <c r="E126" i="14" s="1"/>
  <c r="D127" i="14"/>
  <c r="E127" i="14" s="1"/>
  <c r="D128" i="14"/>
  <c r="E128" i="14" s="1"/>
  <c r="D129" i="14"/>
  <c r="E129" i="14" s="1"/>
  <c r="D130" i="14"/>
  <c r="E130" i="14" s="1"/>
  <c r="D131" i="14"/>
  <c r="E131" i="14" s="1"/>
  <c r="D132" i="14"/>
  <c r="E132" i="14" s="1"/>
  <c r="D133" i="14"/>
  <c r="E133" i="14" s="1"/>
  <c r="D134" i="14"/>
  <c r="E134" i="14" s="1"/>
  <c r="D135" i="14"/>
  <c r="E135" i="14" s="1"/>
  <c r="D136" i="14"/>
  <c r="E136" i="14" s="1"/>
  <c r="D137" i="14"/>
  <c r="E137" i="14" s="1"/>
  <c r="D138" i="14"/>
  <c r="E138" i="14" s="1"/>
  <c r="D139" i="14"/>
  <c r="E139" i="14" s="1"/>
  <c r="D140" i="14"/>
  <c r="E140" i="14" s="1"/>
  <c r="D141" i="14"/>
  <c r="E141" i="14" s="1"/>
  <c r="D142" i="14"/>
  <c r="E142" i="14" s="1"/>
  <c r="D143" i="14"/>
  <c r="E143" i="14" s="1"/>
  <c r="D144" i="14"/>
  <c r="E144" i="14" s="1"/>
  <c r="D145" i="14"/>
  <c r="E145" i="14" s="1"/>
  <c r="D146" i="14"/>
  <c r="E146" i="14" s="1"/>
  <c r="D147" i="14"/>
  <c r="E147" i="14" s="1"/>
  <c r="D148" i="14"/>
  <c r="E148" i="14" s="1"/>
  <c r="D149" i="14"/>
  <c r="E149" i="14" s="1"/>
  <c r="D150" i="14"/>
  <c r="E150" i="14" s="1"/>
  <c r="D151" i="14"/>
  <c r="E151" i="14" s="1"/>
  <c r="D152" i="14"/>
  <c r="E152" i="14" s="1"/>
  <c r="D153" i="14"/>
  <c r="E153" i="14" s="1"/>
  <c r="D154" i="14"/>
  <c r="E154" i="14" s="1"/>
  <c r="D155" i="14"/>
  <c r="E155" i="14" s="1"/>
  <c r="D156" i="14"/>
  <c r="E156" i="14" s="1"/>
  <c r="D157" i="14"/>
  <c r="E157" i="14" s="1"/>
  <c r="D158" i="14"/>
  <c r="E158" i="14" s="1"/>
  <c r="D159" i="14"/>
  <c r="E159" i="14" s="1"/>
  <c r="D160" i="14"/>
  <c r="E160" i="14" s="1"/>
  <c r="D161" i="14"/>
  <c r="E161" i="14" s="1"/>
  <c r="D162" i="14"/>
  <c r="E162" i="14" s="1"/>
  <c r="D163" i="14"/>
  <c r="E163" i="14" s="1"/>
  <c r="D164" i="14"/>
  <c r="E164" i="14" s="1"/>
  <c r="D165" i="14"/>
  <c r="E165" i="14" s="1"/>
  <c r="D166" i="14"/>
  <c r="E166" i="14" s="1"/>
  <c r="D167" i="14"/>
  <c r="E167" i="14" s="1"/>
  <c r="D168" i="14"/>
  <c r="E168" i="14" s="1"/>
  <c r="D169" i="14"/>
  <c r="E169" i="14" s="1"/>
  <c r="D170" i="14"/>
  <c r="E170" i="14" s="1"/>
  <c r="D171" i="14"/>
  <c r="E171" i="14" s="1"/>
  <c r="D172" i="14"/>
  <c r="E172" i="14" s="1"/>
  <c r="D173" i="14"/>
  <c r="E173" i="14" s="1"/>
  <c r="D174" i="14"/>
  <c r="E174" i="14" s="1"/>
  <c r="D175" i="14"/>
  <c r="E175" i="14" s="1"/>
  <c r="D176" i="14"/>
  <c r="E176" i="14" s="1"/>
  <c r="D177" i="14"/>
  <c r="E177" i="14" s="1"/>
  <c r="D178" i="14"/>
  <c r="E178" i="14" s="1"/>
  <c r="D179" i="14"/>
  <c r="E179" i="14" s="1"/>
  <c r="D180" i="14"/>
  <c r="E180" i="14" s="1"/>
  <c r="D181" i="14"/>
  <c r="E181" i="14" s="1"/>
  <c r="D182" i="14"/>
  <c r="E182" i="14" s="1"/>
  <c r="D183" i="14"/>
  <c r="E183" i="14" s="1"/>
  <c r="D184" i="14"/>
  <c r="E184" i="14" s="1"/>
  <c r="D185" i="14"/>
  <c r="E185" i="14" s="1"/>
  <c r="D186" i="14"/>
  <c r="E186" i="14" s="1"/>
  <c r="D187" i="14"/>
  <c r="E187" i="14" s="1"/>
  <c r="D188" i="14"/>
  <c r="E188" i="14" s="1"/>
  <c r="D189" i="14"/>
  <c r="E189" i="14" s="1"/>
  <c r="D190" i="14"/>
  <c r="E190" i="14" s="1"/>
  <c r="D191" i="14"/>
  <c r="E191" i="14" s="1"/>
  <c r="D192" i="14"/>
  <c r="E192" i="14" s="1"/>
  <c r="D193" i="14"/>
  <c r="E193" i="14" s="1"/>
  <c r="D194" i="14"/>
  <c r="E194" i="14" s="1"/>
  <c r="D195" i="14"/>
  <c r="E195" i="14" s="1"/>
  <c r="D196" i="14"/>
  <c r="E196" i="14" s="1"/>
  <c r="D197" i="14"/>
  <c r="E197" i="14" s="1"/>
  <c r="D198" i="14"/>
  <c r="E198" i="14" s="1"/>
  <c r="D199" i="14"/>
  <c r="E199" i="14" s="1"/>
  <c r="D200" i="14"/>
  <c r="E200" i="14" s="1"/>
  <c r="D201" i="14"/>
  <c r="E201" i="14" s="1"/>
  <c r="D202" i="14"/>
  <c r="E202" i="14" s="1"/>
  <c r="D203" i="14"/>
  <c r="E203" i="14" s="1"/>
  <c r="D204" i="14"/>
  <c r="E204" i="14" s="1"/>
  <c r="D205" i="14"/>
  <c r="E205" i="14" s="1"/>
  <c r="D206" i="14"/>
  <c r="E206" i="14" s="1"/>
  <c r="D207" i="14"/>
  <c r="E207" i="14" s="1"/>
  <c r="D208" i="14"/>
  <c r="E208" i="14" s="1"/>
  <c r="D209" i="14"/>
  <c r="E209" i="14" s="1"/>
  <c r="D210" i="14"/>
  <c r="E210" i="14" s="1"/>
  <c r="D211" i="14"/>
  <c r="E211" i="14" s="1"/>
  <c r="D212" i="14"/>
  <c r="E212" i="14" s="1"/>
  <c r="D213" i="14"/>
  <c r="E213" i="14" s="1"/>
  <c r="D214" i="14"/>
  <c r="E214" i="14" s="1"/>
  <c r="D215" i="14"/>
  <c r="E215" i="14" s="1"/>
  <c r="D216" i="14"/>
  <c r="E216" i="14" s="1"/>
  <c r="D217" i="14"/>
  <c r="E217" i="14" s="1"/>
  <c r="D218" i="14"/>
  <c r="E218" i="14" s="1"/>
  <c r="D219" i="14"/>
  <c r="E219" i="14" s="1"/>
  <c r="D220" i="14"/>
  <c r="E220" i="14" s="1"/>
  <c r="D221" i="14"/>
  <c r="E221" i="14" s="1"/>
  <c r="D222" i="14"/>
  <c r="E222" i="14" s="1"/>
  <c r="D223" i="14"/>
  <c r="E223" i="14" s="1"/>
  <c r="D224" i="14"/>
  <c r="E224" i="14" s="1"/>
  <c r="D225" i="14"/>
  <c r="E225" i="14" s="1"/>
  <c r="D226" i="14"/>
  <c r="E226" i="14" s="1"/>
  <c r="D227" i="14"/>
  <c r="E227" i="14" s="1"/>
  <c r="D228" i="14"/>
  <c r="E228" i="14" s="1"/>
  <c r="D229" i="14"/>
  <c r="E229" i="14" s="1"/>
  <c r="D230" i="14"/>
  <c r="E230" i="14" s="1"/>
  <c r="D231" i="14"/>
  <c r="E231" i="14" s="1"/>
  <c r="D232" i="14"/>
  <c r="E232" i="14" s="1"/>
  <c r="D233" i="14"/>
  <c r="E233" i="14" s="1"/>
  <c r="D234" i="14"/>
  <c r="E234" i="14" s="1"/>
  <c r="D235" i="14"/>
  <c r="E235" i="14" s="1"/>
  <c r="D236" i="14"/>
  <c r="E236" i="14" s="1"/>
  <c r="D237" i="14"/>
  <c r="E237" i="14" s="1"/>
  <c r="D238" i="14"/>
  <c r="E238" i="14" s="1"/>
  <c r="D239" i="14"/>
  <c r="E239" i="14" s="1"/>
  <c r="D240" i="14"/>
  <c r="E240" i="14" s="1"/>
  <c r="D241" i="14"/>
  <c r="E241" i="14" s="1"/>
  <c r="D242" i="14"/>
  <c r="E242" i="14" s="1"/>
  <c r="D243" i="14"/>
  <c r="E243" i="14" s="1"/>
  <c r="D244" i="14"/>
  <c r="E244" i="14" s="1"/>
  <c r="D245" i="14"/>
  <c r="E245" i="14" s="1"/>
  <c r="D246" i="14"/>
  <c r="E246" i="14" s="1"/>
  <c r="D247" i="14"/>
  <c r="E247" i="14" s="1"/>
  <c r="D248" i="14"/>
  <c r="E248" i="14" s="1"/>
  <c r="D249" i="14"/>
  <c r="E249" i="14" s="1"/>
  <c r="D250" i="14"/>
  <c r="E250" i="14" s="1"/>
  <c r="D251" i="14"/>
  <c r="E251" i="14" s="1"/>
  <c r="D252" i="14"/>
  <c r="E252" i="14" s="1"/>
  <c r="D253" i="14"/>
  <c r="E253" i="14" s="1"/>
  <c r="D254" i="14"/>
  <c r="E254" i="14" s="1"/>
  <c r="D255" i="14"/>
  <c r="E255" i="14" s="1"/>
  <c r="D256" i="14"/>
  <c r="E256" i="14" s="1"/>
  <c r="D257" i="14"/>
  <c r="E257" i="14" s="1"/>
  <c r="D258" i="14"/>
  <c r="E258" i="14" s="1"/>
  <c r="D259" i="14"/>
  <c r="E259" i="14" s="1"/>
  <c r="D260" i="14"/>
  <c r="E260" i="14" s="1"/>
  <c r="D261" i="14"/>
  <c r="E261" i="14" s="1"/>
  <c r="D262" i="14"/>
  <c r="E262" i="14" s="1"/>
  <c r="D263" i="14"/>
  <c r="E263" i="14" s="1"/>
  <c r="D264" i="14"/>
  <c r="E264" i="14" s="1"/>
  <c r="D265" i="14"/>
  <c r="E265" i="14" s="1"/>
  <c r="D266" i="14"/>
  <c r="E266" i="14" s="1"/>
  <c r="D267" i="14"/>
  <c r="E267" i="14" s="1"/>
  <c r="D268" i="14"/>
  <c r="E268" i="14" s="1"/>
  <c r="D269" i="14"/>
  <c r="E269" i="14" s="1"/>
  <c r="D270" i="14"/>
  <c r="E270" i="14" s="1"/>
  <c r="D271" i="14"/>
  <c r="E271" i="14" s="1"/>
  <c r="D272" i="14"/>
  <c r="E272" i="14" s="1"/>
  <c r="D273" i="14"/>
  <c r="E273" i="14" s="1"/>
  <c r="D274" i="14"/>
  <c r="E274" i="14" s="1"/>
  <c r="D275" i="14"/>
  <c r="E275" i="14" s="1"/>
  <c r="D276" i="14"/>
  <c r="E276" i="14" s="1"/>
  <c r="D277" i="14"/>
  <c r="E277" i="14" s="1"/>
  <c r="D278" i="14"/>
  <c r="E278" i="14" s="1"/>
  <c r="D279" i="14"/>
  <c r="E279" i="14" s="1"/>
  <c r="D280" i="14"/>
  <c r="E280" i="14" s="1"/>
  <c r="D281" i="14"/>
  <c r="E281" i="14" s="1"/>
  <c r="D282" i="14"/>
  <c r="E282" i="14" s="1"/>
  <c r="D283" i="14"/>
  <c r="E283" i="14" s="1"/>
  <c r="D284" i="14"/>
  <c r="E284" i="14" s="1"/>
  <c r="D285" i="14"/>
  <c r="E285" i="14" s="1"/>
  <c r="D286" i="14"/>
  <c r="E286" i="14" s="1"/>
  <c r="D287" i="14"/>
  <c r="E287" i="14" s="1"/>
  <c r="D288" i="14"/>
  <c r="E288" i="14" s="1"/>
  <c r="D289" i="14"/>
  <c r="E289" i="14" s="1"/>
  <c r="D290" i="14"/>
  <c r="E290" i="14" s="1"/>
  <c r="D291" i="14"/>
  <c r="E291" i="14" s="1"/>
  <c r="D292" i="14"/>
  <c r="E292" i="14" s="1"/>
  <c r="D293" i="14"/>
  <c r="E293" i="14" s="1"/>
  <c r="D294" i="14"/>
  <c r="E294" i="14" s="1"/>
  <c r="D295" i="14"/>
  <c r="E295" i="14" s="1"/>
  <c r="D296" i="14"/>
  <c r="E296" i="14" s="1"/>
  <c r="D297" i="14"/>
  <c r="E297" i="14" s="1"/>
  <c r="D298" i="14"/>
  <c r="E298" i="14" s="1"/>
  <c r="D299" i="14"/>
  <c r="E299" i="14" s="1"/>
  <c r="D300" i="14"/>
  <c r="E300" i="14" s="1"/>
  <c r="D301" i="14"/>
  <c r="E301" i="14" s="1"/>
  <c r="D302" i="14"/>
  <c r="E302" i="14" s="1"/>
  <c r="D303" i="14"/>
  <c r="E303" i="14" s="1"/>
  <c r="D304" i="14"/>
  <c r="E304" i="14" s="1"/>
  <c r="D305" i="14"/>
  <c r="E305" i="14" s="1"/>
  <c r="D306" i="14"/>
  <c r="E306" i="14" s="1"/>
  <c r="D307" i="14"/>
  <c r="E307" i="14" s="1"/>
  <c r="D308" i="14"/>
  <c r="E308" i="14" s="1"/>
  <c r="D309" i="14"/>
  <c r="E309" i="14" s="1"/>
  <c r="D310" i="14"/>
  <c r="E310" i="14" s="1"/>
  <c r="D311" i="14"/>
  <c r="E311" i="14" s="1"/>
  <c r="D312" i="14"/>
  <c r="E312" i="14" s="1"/>
  <c r="D313" i="14"/>
  <c r="E313" i="14" s="1"/>
  <c r="D314" i="14"/>
  <c r="E314" i="14" s="1"/>
  <c r="D315" i="14"/>
  <c r="E315" i="14" s="1"/>
  <c r="D316" i="14"/>
  <c r="E316" i="14" s="1"/>
  <c r="D317" i="14"/>
  <c r="E317" i="14" s="1"/>
  <c r="D318" i="14"/>
  <c r="E318" i="14" s="1"/>
  <c r="D319" i="14"/>
  <c r="E319" i="14" s="1"/>
  <c r="D320" i="14"/>
  <c r="E320" i="14" s="1"/>
  <c r="D321" i="14"/>
  <c r="E321" i="14" s="1"/>
  <c r="D322" i="14"/>
  <c r="E322" i="14" s="1"/>
  <c r="D323" i="14"/>
  <c r="E323" i="14" s="1"/>
  <c r="D324" i="14"/>
  <c r="E324" i="14" s="1"/>
  <c r="D325" i="14"/>
  <c r="E325" i="14" s="1"/>
  <c r="D326" i="14"/>
  <c r="E326" i="14" s="1"/>
  <c r="D327" i="14"/>
  <c r="E327" i="14" s="1"/>
  <c r="D328" i="14"/>
  <c r="E328" i="14" s="1"/>
  <c r="D329" i="14"/>
  <c r="E329" i="14" s="1"/>
  <c r="D330" i="14"/>
  <c r="E330" i="14" s="1"/>
  <c r="D331" i="14"/>
  <c r="E331" i="14" s="1"/>
  <c r="D332" i="14"/>
  <c r="E332" i="14" s="1"/>
  <c r="D333" i="14"/>
  <c r="E333" i="14" s="1"/>
  <c r="D334" i="14"/>
  <c r="E334" i="14" s="1"/>
  <c r="D335" i="14"/>
  <c r="E335" i="14" s="1"/>
  <c r="D336" i="14"/>
  <c r="E336" i="14" s="1"/>
  <c r="D337" i="14"/>
  <c r="E337" i="14" s="1"/>
  <c r="D338" i="14"/>
  <c r="E338" i="14" s="1"/>
  <c r="D339" i="14"/>
  <c r="E339" i="14" s="1"/>
  <c r="D340" i="14"/>
  <c r="E340" i="14" s="1"/>
  <c r="D341" i="14"/>
  <c r="E341" i="14" s="1"/>
  <c r="D342" i="14"/>
  <c r="E342" i="14" s="1"/>
  <c r="D343" i="14"/>
  <c r="E343" i="14" s="1"/>
  <c r="D344" i="14"/>
  <c r="E344" i="14" s="1"/>
  <c r="D345" i="14"/>
  <c r="E345" i="14" s="1"/>
  <c r="D346" i="14"/>
  <c r="E346" i="14" s="1"/>
  <c r="D347" i="14"/>
  <c r="E347" i="14" s="1"/>
  <c r="D348" i="14"/>
  <c r="E348" i="14" s="1"/>
  <c r="D349" i="14"/>
  <c r="E349" i="14" s="1"/>
  <c r="D350" i="14"/>
  <c r="E350" i="14" s="1"/>
  <c r="D351" i="14"/>
  <c r="E351" i="14" s="1"/>
  <c r="D352" i="14"/>
  <c r="E352" i="14" s="1"/>
  <c r="D353" i="14"/>
  <c r="E353" i="14" s="1"/>
  <c r="D354" i="14"/>
  <c r="E354" i="14" s="1"/>
  <c r="D355" i="14"/>
  <c r="E355" i="14" s="1"/>
  <c r="D356" i="14"/>
  <c r="E356" i="14" s="1"/>
  <c r="D357" i="14"/>
  <c r="E357" i="14" s="1"/>
  <c r="D358" i="14"/>
  <c r="E358" i="14" s="1"/>
  <c r="D359" i="14"/>
  <c r="E359" i="14" s="1"/>
  <c r="D360" i="14"/>
  <c r="E360" i="14" s="1"/>
  <c r="D361" i="14"/>
  <c r="E361" i="14" s="1"/>
  <c r="D362" i="14"/>
  <c r="E362" i="14" s="1"/>
  <c r="D363" i="14"/>
  <c r="E363" i="14" s="1"/>
  <c r="D364" i="14"/>
  <c r="E364" i="14" s="1"/>
  <c r="D365" i="14"/>
  <c r="E365" i="14" s="1"/>
  <c r="D366" i="14"/>
  <c r="E366" i="14" s="1"/>
  <c r="D367" i="14"/>
  <c r="E367" i="14" s="1"/>
  <c r="D368" i="14"/>
  <c r="E368" i="14" s="1"/>
  <c r="D369" i="14"/>
  <c r="E369" i="14" s="1"/>
  <c r="D370" i="14"/>
  <c r="E370" i="14" s="1"/>
  <c r="D371" i="14"/>
  <c r="E371" i="14" s="1"/>
  <c r="D372" i="14"/>
  <c r="E372" i="14" s="1"/>
  <c r="D373" i="14"/>
  <c r="E373" i="14" s="1"/>
  <c r="D374" i="14"/>
  <c r="E374" i="14" s="1"/>
  <c r="D375" i="14"/>
  <c r="E375" i="14" s="1"/>
  <c r="D376" i="14"/>
  <c r="E376" i="14" s="1"/>
  <c r="D377" i="14"/>
  <c r="E377" i="14" s="1"/>
  <c r="D378" i="14"/>
  <c r="E378" i="14" s="1"/>
  <c r="D379" i="14"/>
  <c r="E379" i="14" s="1"/>
  <c r="D380" i="14"/>
  <c r="E380" i="14" s="1"/>
  <c r="D381" i="14"/>
  <c r="E381" i="14" s="1"/>
  <c r="D382" i="14"/>
  <c r="E382" i="14" s="1"/>
  <c r="D383" i="14"/>
  <c r="E383" i="14" s="1"/>
  <c r="D384" i="14"/>
  <c r="E384" i="14" s="1"/>
  <c r="D385" i="14"/>
  <c r="E385" i="14" s="1"/>
  <c r="D386" i="14"/>
  <c r="E386" i="14" s="1"/>
  <c r="D387" i="14"/>
  <c r="E387" i="14" s="1"/>
  <c r="D388" i="14"/>
  <c r="E388" i="14" s="1"/>
  <c r="D389" i="14"/>
  <c r="E389" i="14" s="1"/>
  <c r="D390" i="14"/>
  <c r="E390" i="14" s="1"/>
  <c r="D391" i="14"/>
  <c r="E391" i="14" s="1"/>
  <c r="D392" i="14"/>
  <c r="E392" i="14" s="1"/>
  <c r="D393" i="14"/>
  <c r="E393" i="14" s="1"/>
  <c r="D394" i="14"/>
  <c r="E394" i="14" s="1"/>
  <c r="D395" i="14"/>
  <c r="E395" i="14" s="1"/>
  <c r="D396" i="14"/>
  <c r="E396" i="14" s="1"/>
  <c r="D397" i="14"/>
  <c r="E397" i="14" s="1"/>
  <c r="D398" i="14"/>
  <c r="E398" i="14" s="1"/>
  <c r="D399" i="14"/>
  <c r="E399" i="14" s="1"/>
  <c r="D400" i="14"/>
  <c r="E400" i="14" s="1"/>
  <c r="D401" i="14"/>
  <c r="E401" i="14" s="1"/>
  <c r="D402" i="14"/>
  <c r="E402" i="14" s="1"/>
  <c r="D403" i="14"/>
  <c r="E403" i="14" s="1"/>
  <c r="D404" i="14"/>
  <c r="E404" i="14" s="1"/>
  <c r="D405" i="14"/>
  <c r="E405" i="14" s="1"/>
  <c r="D406" i="14"/>
  <c r="E406" i="14" s="1"/>
  <c r="D407" i="14"/>
  <c r="E407" i="14" s="1"/>
  <c r="D408" i="14"/>
  <c r="E408" i="14" s="1"/>
  <c r="D409" i="14"/>
  <c r="E409" i="14" s="1"/>
  <c r="D410" i="14"/>
  <c r="E410" i="14" s="1"/>
  <c r="D411" i="14"/>
  <c r="E411" i="14" s="1"/>
  <c r="D412" i="14"/>
  <c r="E412" i="14" s="1"/>
  <c r="D413" i="14"/>
  <c r="E413" i="14" s="1"/>
  <c r="D414" i="14"/>
  <c r="E414" i="14" s="1"/>
  <c r="D415" i="14"/>
  <c r="E415" i="14" s="1"/>
  <c r="D416" i="14"/>
  <c r="E416" i="14" s="1"/>
  <c r="D417" i="14"/>
  <c r="E417" i="14" s="1"/>
  <c r="D418" i="14"/>
  <c r="E418" i="14" s="1"/>
  <c r="D419" i="14"/>
  <c r="E419" i="14" s="1"/>
  <c r="D420" i="14"/>
  <c r="E420" i="14" s="1"/>
  <c r="D421" i="14"/>
  <c r="E421" i="14" s="1"/>
  <c r="D422" i="14"/>
  <c r="E422" i="14" s="1"/>
  <c r="D423" i="14"/>
  <c r="E423" i="14" s="1"/>
  <c r="D424" i="14"/>
  <c r="E424" i="14" s="1"/>
  <c r="D425" i="14"/>
  <c r="E425" i="14" s="1"/>
  <c r="D426" i="14"/>
  <c r="E426" i="14" s="1"/>
  <c r="D427" i="14"/>
  <c r="E427" i="14" s="1"/>
  <c r="D428" i="14"/>
  <c r="E428" i="14" s="1"/>
  <c r="D429" i="14"/>
  <c r="E429" i="14" s="1"/>
  <c r="D430" i="14"/>
  <c r="E430" i="14" s="1"/>
  <c r="D431" i="14"/>
  <c r="E431" i="14" s="1"/>
  <c r="D432" i="14"/>
  <c r="E432" i="14" s="1"/>
  <c r="D433" i="14"/>
  <c r="E433" i="14" s="1"/>
  <c r="D434" i="14"/>
  <c r="E434" i="14" s="1"/>
  <c r="D435" i="14"/>
  <c r="E435" i="14" s="1"/>
  <c r="D436" i="14"/>
  <c r="E436" i="14" s="1"/>
  <c r="D437" i="14"/>
  <c r="E437" i="14" s="1"/>
  <c r="D438" i="14"/>
  <c r="E438" i="14" s="1"/>
  <c r="D439" i="14"/>
  <c r="E439" i="14" s="1"/>
  <c r="D440" i="14"/>
  <c r="E440" i="14" s="1"/>
  <c r="D441" i="14"/>
  <c r="E441" i="14" s="1"/>
  <c r="D442" i="14"/>
  <c r="E442" i="14" s="1"/>
  <c r="D443" i="14"/>
  <c r="E443" i="14" s="1"/>
  <c r="D444" i="14"/>
  <c r="E444" i="14" s="1"/>
  <c r="D445" i="14"/>
  <c r="E445" i="14" s="1"/>
  <c r="D446" i="14"/>
  <c r="E446" i="14" s="1"/>
  <c r="D447" i="14"/>
  <c r="E447" i="14" s="1"/>
  <c r="D448" i="14"/>
  <c r="E448" i="14" s="1"/>
  <c r="D449" i="14"/>
  <c r="E449" i="14" s="1"/>
  <c r="D450" i="14"/>
  <c r="E450" i="14" s="1"/>
  <c r="D451" i="14"/>
  <c r="E451" i="14" s="1"/>
  <c r="D452" i="14"/>
  <c r="E452" i="14" s="1"/>
  <c r="D453" i="14"/>
  <c r="E453" i="14" s="1"/>
  <c r="D454" i="14"/>
  <c r="E454" i="14" s="1"/>
  <c r="D455" i="14"/>
  <c r="E455" i="14" s="1"/>
  <c r="D456" i="14"/>
  <c r="E456" i="14" s="1"/>
  <c r="D457" i="14"/>
  <c r="E457" i="14" s="1"/>
  <c r="D458" i="14"/>
  <c r="E458" i="14" s="1"/>
  <c r="D459" i="14"/>
  <c r="E459" i="14" s="1"/>
  <c r="D460" i="14"/>
  <c r="E460" i="14" s="1"/>
  <c r="D461" i="14"/>
  <c r="E461" i="14" s="1"/>
  <c r="D462" i="14"/>
  <c r="E462" i="14" s="1"/>
  <c r="D463" i="14"/>
  <c r="E463" i="14" s="1"/>
  <c r="D464" i="14"/>
  <c r="E464" i="14" s="1"/>
  <c r="D465" i="14"/>
  <c r="E465" i="14" s="1"/>
  <c r="D466" i="14"/>
  <c r="E466" i="14" s="1"/>
  <c r="D467" i="14"/>
  <c r="E467" i="14" s="1"/>
  <c r="D468" i="14"/>
  <c r="E468" i="14" s="1"/>
  <c r="D469" i="14"/>
  <c r="E469" i="14" s="1"/>
  <c r="D470" i="14"/>
  <c r="E470" i="14" s="1"/>
  <c r="D471" i="14"/>
  <c r="E471" i="14" s="1"/>
  <c r="D472" i="14"/>
  <c r="E472" i="14" s="1"/>
  <c r="D473" i="14"/>
  <c r="E473" i="14" s="1"/>
  <c r="D474" i="14"/>
  <c r="E474" i="14" s="1"/>
  <c r="D475" i="14"/>
  <c r="E475" i="14" s="1"/>
  <c r="D476" i="14"/>
  <c r="E476" i="14" s="1"/>
  <c r="D477" i="14"/>
  <c r="E477" i="14" s="1"/>
  <c r="D478" i="14"/>
  <c r="E478" i="14" s="1"/>
  <c r="D479" i="14"/>
  <c r="E479" i="14" s="1"/>
  <c r="D480" i="14"/>
  <c r="E480" i="14" s="1"/>
  <c r="D481" i="14"/>
  <c r="E481" i="14" s="1"/>
  <c r="D482" i="14"/>
  <c r="E482" i="14" s="1"/>
  <c r="D483" i="14"/>
  <c r="E483" i="14" s="1"/>
  <c r="D484" i="14"/>
  <c r="E484" i="14" s="1"/>
  <c r="D485" i="14"/>
  <c r="E485" i="14" s="1"/>
  <c r="D486" i="14"/>
  <c r="E486" i="14" s="1"/>
  <c r="D487" i="14"/>
  <c r="E487" i="14" s="1"/>
  <c r="D488" i="14"/>
  <c r="E488" i="14" s="1"/>
  <c r="D489" i="14"/>
  <c r="E489" i="14" s="1"/>
  <c r="D490" i="14"/>
  <c r="E490" i="14" s="1"/>
  <c r="D491" i="14"/>
  <c r="E491" i="14" s="1"/>
  <c r="D492" i="14"/>
  <c r="E492" i="14" s="1"/>
  <c r="D493" i="14"/>
  <c r="E493" i="14" s="1"/>
  <c r="D494" i="14"/>
  <c r="E494" i="14" s="1"/>
  <c r="D495" i="14"/>
  <c r="E495" i="14" s="1"/>
  <c r="D496" i="14"/>
  <c r="E496" i="14" s="1"/>
  <c r="D497" i="14"/>
  <c r="E497" i="14" s="1"/>
  <c r="D498" i="14"/>
  <c r="E498" i="14" s="1"/>
  <c r="D499" i="14"/>
  <c r="E499" i="14" s="1"/>
  <c r="D500" i="14"/>
  <c r="E500" i="14" s="1"/>
  <c r="D501" i="14"/>
  <c r="E501" i="14" s="1"/>
  <c r="D502" i="14"/>
  <c r="E502" i="14" s="1"/>
  <c r="D503" i="14"/>
  <c r="E503" i="14" s="1"/>
  <c r="D504" i="14"/>
  <c r="E504" i="14" s="1"/>
  <c r="D505" i="14"/>
  <c r="E505" i="14" s="1"/>
  <c r="D506" i="14"/>
  <c r="E506" i="14" s="1"/>
  <c r="D507" i="14"/>
  <c r="E507" i="14" s="1"/>
  <c r="D508" i="14"/>
  <c r="E508" i="14" s="1"/>
  <c r="D509" i="14"/>
  <c r="E509" i="14" s="1"/>
  <c r="D510" i="14"/>
  <c r="E510" i="14" s="1"/>
  <c r="D511" i="14"/>
  <c r="E511" i="14" s="1"/>
  <c r="D512" i="14"/>
  <c r="E512" i="14" s="1"/>
  <c r="D513" i="14"/>
  <c r="E513" i="14" s="1"/>
  <c r="D514" i="14"/>
  <c r="E514" i="14" s="1"/>
  <c r="D515" i="14"/>
  <c r="E515" i="14" s="1"/>
  <c r="D516" i="14"/>
  <c r="E516" i="14" s="1"/>
  <c r="D517" i="14"/>
  <c r="E517" i="14" s="1"/>
  <c r="D518" i="14"/>
  <c r="E518" i="14" s="1"/>
  <c r="D519" i="14"/>
  <c r="E519" i="14" s="1"/>
  <c r="D520" i="14"/>
  <c r="E520" i="14" s="1"/>
  <c r="D521" i="14"/>
  <c r="E521" i="14" s="1"/>
  <c r="D522" i="14"/>
  <c r="E522" i="14" s="1"/>
  <c r="D523" i="14"/>
  <c r="E523" i="14" s="1"/>
  <c r="D524" i="14"/>
  <c r="E524" i="14" s="1"/>
  <c r="D525" i="14"/>
  <c r="E525" i="14" s="1"/>
  <c r="D526" i="14"/>
  <c r="E526" i="14" s="1"/>
  <c r="D527" i="14"/>
  <c r="E527" i="14" s="1"/>
  <c r="D528" i="14"/>
  <c r="E528" i="14" s="1"/>
  <c r="D529" i="14"/>
  <c r="E529" i="14" s="1"/>
  <c r="D530" i="14"/>
  <c r="E530" i="14" s="1"/>
  <c r="D531" i="14"/>
  <c r="E531" i="14" s="1"/>
  <c r="D532" i="14"/>
  <c r="E532" i="14" s="1"/>
  <c r="D533" i="14"/>
  <c r="E533" i="14" s="1"/>
  <c r="D534" i="14"/>
  <c r="E534" i="14" s="1"/>
  <c r="D535" i="14"/>
  <c r="E535" i="14" s="1"/>
  <c r="D536" i="14"/>
  <c r="E536" i="14" s="1"/>
  <c r="D537" i="14"/>
  <c r="E537" i="14" s="1"/>
  <c r="D538" i="14"/>
  <c r="E538" i="14" s="1"/>
  <c r="D539" i="14"/>
  <c r="E539" i="14" s="1"/>
  <c r="D540" i="14"/>
  <c r="E540" i="14" s="1"/>
  <c r="D541" i="14"/>
  <c r="E541" i="14" s="1"/>
  <c r="D542" i="14"/>
  <c r="E542" i="14" s="1"/>
  <c r="D543" i="14"/>
  <c r="E543" i="14" s="1"/>
  <c r="D544" i="14"/>
  <c r="E544" i="14" s="1"/>
  <c r="D545" i="14"/>
  <c r="E545" i="14" s="1"/>
  <c r="D546" i="14"/>
  <c r="E546" i="14" s="1"/>
  <c r="D547" i="14"/>
  <c r="E547" i="14" s="1"/>
  <c r="D548" i="14"/>
  <c r="E548" i="14" s="1"/>
  <c r="D549" i="14"/>
  <c r="E549" i="14" s="1"/>
  <c r="D550" i="14"/>
  <c r="E550" i="14" s="1"/>
  <c r="D551" i="14"/>
  <c r="E551" i="14" s="1"/>
  <c r="D552" i="14"/>
  <c r="E552" i="14" s="1"/>
  <c r="D553" i="14"/>
  <c r="E553" i="14" s="1"/>
  <c r="D554" i="14"/>
  <c r="E554" i="14" s="1"/>
  <c r="D555" i="14"/>
  <c r="E555" i="14" s="1"/>
  <c r="D556" i="14"/>
  <c r="E556" i="14" s="1"/>
  <c r="D557" i="14"/>
  <c r="E557" i="14" s="1"/>
  <c r="D558" i="14"/>
  <c r="E558" i="14" s="1"/>
  <c r="D559" i="14"/>
  <c r="E559" i="14" s="1"/>
  <c r="D560" i="14"/>
  <c r="E560" i="14" s="1"/>
  <c r="D561" i="14"/>
  <c r="E561" i="14" s="1"/>
  <c r="D562" i="14"/>
  <c r="E562" i="14" s="1"/>
  <c r="D563" i="14"/>
  <c r="E563" i="14" s="1"/>
  <c r="D564" i="14"/>
  <c r="E564" i="14" s="1"/>
  <c r="D565" i="14"/>
  <c r="E565" i="14" s="1"/>
  <c r="D566" i="14"/>
  <c r="E566" i="14" s="1"/>
  <c r="D567" i="14"/>
  <c r="E567" i="14" s="1"/>
  <c r="D568" i="14"/>
  <c r="E568" i="14" s="1"/>
  <c r="D569" i="14"/>
  <c r="E569" i="14" s="1"/>
  <c r="D570" i="14"/>
  <c r="E570" i="14" s="1"/>
  <c r="D571" i="14"/>
  <c r="E571" i="14" s="1"/>
  <c r="D572" i="14"/>
  <c r="E572" i="14" s="1"/>
  <c r="D573" i="14"/>
  <c r="E573" i="14" s="1"/>
  <c r="D574" i="14"/>
  <c r="E574" i="14" s="1"/>
  <c r="D575" i="14"/>
  <c r="E575" i="14" s="1"/>
  <c r="D576" i="14"/>
  <c r="E576" i="14" s="1"/>
  <c r="D577" i="14"/>
  <c r="E577" i="14" s="1"/>
  <c r="D578" i="14"/>
  <c r="E578" i="14" s="1"/>
  <c r="D579" i="14"/>
  <c r="E579" i="14" s="1"/>
  <c r="D580" i="14"/>
  <c r="E580" i="14" s="1"/>
  <c r="D581" i="14"/>
  <c r="E581" i="14" s="1"/>
  <c r="D582" i="14"/>
  <c r="E582" i="14" s="1"/>
  <c r="D583" i="14"/>
  <c r="E583" i="14" s="1"/>
  <c r="D584" i="14"/>
  <c r="E584" i="14" s="1"/>
  <c r="D5" i="14"/>
  <c r="E5" i="14" s="1"/>
  <c r="Q4" i="6"/>
  <c r="N4" i="6"/>
  <c r="K4" i="6"/>
  <c r="H4" i="6"/>
  <c r="E4" i="6"/>
  <c r="AM584" i="14" l="1"/>
  <c r="AB584" i="14"/>
  <c r="AM576" i="14"/>
  <c r="AB576" i="14"/>
  <c r="AM572" i="14"/>
  <c r="AB572" i="14"/>
  <c r="AM564" i="14"/>
  <c r="AB564" i="14"/>
  <c r="AM560" i="14"/>
  <c r="AB560" i="14"/>
  <c r="AM556" i="14"/>
  <c r="AB556" i="14"/>
  <c r="AM552" i="14"/>
  <c r="AB552" i="14"/>
  <c r="AM548" i="14"/>
  <c r="AB548" i="14"/>
  <c r="AM544" i="14"/>
  <c r="AB544" i="14"/>
  <c r="AM540" i="14"/>
  <c r="AB540" i="14"/>
  <c r="AM536" i="14"/>
  <c r="AB536" i="14"/>
  <c r="AM532" i="14"/>
  <c r="AB532" i="14"/>
  <c r="AM528" i="14"/>
  <c r="AB528" i="14"/>
  <c r="AM524" i="14"/>
  <c r="AB524" i="14"/>
  <c r="AM520" i="14"/>
  <c r="AB520" i="14"/>
  <c r="AM516" i="14"/>
  <c r="AB516" i="14"/>
  <c r="AM512" i="14"/>
  <c r="AB512" i="14"/>
  <c r="AM508" i="14"/>
  <c r="AB508" i="14"/>
  <c r="AM504" i="14"/>
  <c r="AB504" i="14"/>
  <c r="AM500" i="14"/>
  <c r="AB500" i="14"/>
  <c r="AM496" i="14"/>
  <c r="AB496" i="14"/>
  <c r="AM492" i="14"/>
  <c r="AB492" i="14"/>
  <c r="AM488" i="14"/>
  <c r="AB488" i="14"/>
  <c r="AM484" i="14"/>
  <c r="AB484" i="14"/>
  <c r="AM480" i="14"/>
  <c r="AB480" i="14"/>
  <c r="AM476" i="14"/>
  <c r="AB476" i="14"/>
  <c r="AM472" i="14"/>
  <c r="AB472" i="14"/>
  <c r="AM468" i="14"/>
  <c r="AB468" i="14"/>
  <c r="AM464" i="14"/>
  <c r="AB464" i="14"/>
  <c r="AM460" i="14"/>
  <c r="AB460" i="14"/>
  <c r="AM456" i="14"/>
  <c r="AB456" i="14"/>
  <c r="AM452" i="14"/>
  <c r="AB452" i="14"/>
  <c r="AM448" i="14"/>
  <c r="AB448" i="14"/>
  <c r="AM444" i="14"/>
  <c r="AB444" i="14"/>
  <c r="AM440" i="14"/>
  <c r="AB440" i="14"/>
  <c r="AM436" i="14"/>
  <c r="AB436" i="14"/>
  <c r="AM432" i="14"/>
  <c r="AB432" i="14"/>
  <c r="AM428" i="14"/>
  <c r="AB428" i="14"/>
  <c r="AM424" i="14"/>
  <c r="AB424" i="14"/>
  <c r="AM420" i="14"/>
  <c r="AB420" i="14"/>
  <c r="AM416" i="14"/>
  <c r="AB416" i="14"/>
  <c r="AM412" i="14"/>
  <c r="AB412" i="14"/>
  <c r="AM408" i="14"/>
  <c r="AB408" i="14"/>
  <c r="AM404" i="14"/>
  <c r="AB404" i="14"/>
  <c r="AM400" i="14"/>
  <c r="AB400" i="14"/>
  <c r="AM396" i="14"/>
  <c r="AB396" i="14"/>
  <c r="AM392" i="14"/>
  <c r="AB392" i="14"/>
  <c r="AM388" i="14"/>
  <c r="AB388" i="14"/>
  <c r="AM384" i="14"/>
  <c r="AB384" i="14"/>
  <c r="AM380" i="14"/>
  <c r="AB380" i="14"/>
  <c r="AM376" i="14"/>
  <c r="AB376" i="14"/>
  <c r="AM372" i="14"/>
  <c r="AB372" i="14"/>
  <c r="AM368" i="14"/>
  <c r="AB368" i="14"/>
  <c r="AM364" i="14"/>
  <c r="AB364" i="14"/>
  <c r="AM360" i="14"/>
  <c r="AB360" i="14"/>
  <c r="AM356" i="14"/>
  <c r="AB356" i="14"/>
  <c r="AM352" i="14"/>
  <c r="AB352" i="14"/>
  <c r="AM348" i="14"/>
  <c r="AB348" i="14"/>
  <c r="AM344" i="14"/>
  <c r="AB344" i="14"/>
  <c r="AM340" i="14"/>
  <c r="AB340" i="14"/>
  <c r="AM336" i="14"/>
  <c r="AB336" i="14"/>
  <c r="AM332" i="14"/>
  <c r="AB332" i="14"/>
  <c r="AM328" i="14"/>
  <c r="AB328" i="14"/>
  <c r="AM324" i="14"/>
  <c r="AB324" i="14"/>
  <c r="AM320" i="14"/>
  <c r="AB320" i="14"/>
  <c r="AM316" i="14"/>
  <c r="AB316" i="14"/>
  <c r="AM312" i="14"/>
  <c r="AB312" i="14"/>
  <c r="AM308" i="14"/>
  <c r="AB308" i="14"/>
  <c r="AM304" i="14"/>
  <c r="AB304" i="14"/>
  <c r="AM300" i="14"/>
  <c r="AB300" i="14"/>
  <c r="AM296" i="14"/>
  <c r="AB296" i="14"/>
  <c r="AM292" i="14"/>
  <c r="AB292" i="14"/>
  <c r="AM288" i="14"/>
  <c r="AB288" i="14"/>
  <c r="AM284" i="14"/>
  <c r="AB284" i="14"/>
  <c r="AM280" i="14"/>
  <c r="AB280" i="14"/>
  <c r="AM276" i="14"/>
  <c r="AB276" i="14"/>
  <c r="AM272" i="14"/>
  <c r="AB272" i="14"/>
  <c r="AM268" i="14"/>
  <c r="AB268" i="14"/>
  <c r="AM264" i="14"/>
  <c r="AB264" i="14"/>
  <c r="AM260" i="14"/>
  <c r="AB260" i="14"/>
  <c r="AM256" i="14"/>
  <c r="AB256" i="14"/>
  <c r="AM252" i="14"/>
  <c r="AB252" i="14"/>
  <c r="AM248" i="14"/>
  <c r="AB248" i="14"/>
  <c r="AM244" i="14"/>
  <c r="AB244" i="14"/>
  <c r="AM240" i="14"/>
  <c r="AB240" i="14"/>
  <c r="AM236" i="14"/>
  <c r="AB236" i="14"/>
  <c r="AM232" i="14"/>
  <c r="AB232" i="14"/>
  <c r="AM228" i="14"/>
  <c r="AB228" i="14"/>
  <c r="AM224" i="14"/>
  <c r="AB224" i="14"/>
  <c r="AM220" i="14"/>
  <c r="AB220" i="14"/>
  <c r="AM216" i="14"/>
  <c r="AB216" i="14"/>
  <c r="AM212" i="14"/>
  <c r="AB212" i="14"/>
  <c r="AM208" i="14"/>
  <c r="AB208" i="14"/>
  <c r="AM204" i="14"/>
  <c r="AB204" i="14"/>
  <c r="AM200" i="14"/>
  <c r="AB200" i="14"/>
  <c r="AM196" i="14"/>
  <c r="AB196" i="14"/>
  <c r="AM192" i="14"/>
  <c r="AB192" i="14"/>
  <c r="AM188" i="14"/>
  <c r="AB188" i="14"/>
  <c r="AM184" i="14"/>
  <c r="AB184" i="14"/>
  <c r="AM180" i="14"/>
  <c r="AB180" i="14"/>
  <c r="AM176" i="14"/>
  <c r="AB176" i="14"/>
  <c r="AM172" i="14"/>
  <c r="AB172" i="14"/>
  <c r="AM168" i="14"/>
  <c r="AB168" i="14"/>
  <c r="AM164" i="14"/>
  <c r="AB164" i="14"/>
  <c r="AM160" i="14"/>
  <c r="AB160" i="14"/>
  <c r="AM156" i="14"/>
  <c r="AB156" i="14"/>
  <c r="AM152" i="14"/>
  <c r="AB152" i="14"/>
  <c r="AM148" i="14"/>
  <c r="AB148" i="14"/>
  <c r="AM144" i="14"/>
  <c r="AB144" i="14"/>
  <c r="AM140" i="14"/>
  <c r="AB140" i="14"/>
  <c r="AM136" i="14"/>
  <c r="AB136" i="14"/>
  <c r="AM132" i="14"/>
  <c r="AB132" i="14"/>
  <c r="AM128" i="14"/>
  <c r="AB128" i="14"/>
  <c r="AM124" i="14"/>
  <c r="AB124" i="14"/>
  <c r="AM120" i="14"/>
  <c r="AB120" i="14"/>
  <c r="AM116" i="14"/>
  <c r="AB116" i="14"/>
  <c r="AM112" i="14"/>
  <c r="AB112" i="14"/>
  <c r="AM108" i="14"/>
  <c r="AB108" i="14"/>
  <c r="AM104" i="14"/>
  <c r="AB104" i="14"/>
  <c r="AM100" i="14"/>
  <c r="AB100" i="14"/>
  <c r="AM96" i="14"/>
  <c r="AB96" i="14"/>
  <c r="AM92" i="14"/>
  <c r="AB92" i="14"/>
  <c r="AM88" i="14"/>
  <c r="AB88" i="14"/>
  <c r="AM84" i="14"/>
  <c r="AB84" i="14"/>
  <c r="AM80" i="14"/>
  <c r="AB80" i="14"/>
  <c r="AM76" i="14"/>
  <c r="AB76" i="14"/>
  <c r="AM72" i="14"/>
  <c r="AB72" i="14"/>
  <c r="AM68" i="14"/>
  <c r="AB68" i="14"/>
  <c r="AM64" i="14"/>
  <c r="AB64" i="14"/>
  <c r="AM60" i="14"/>
  <c r="AB60" i="14"/>
  <c r="AM56" i="14"/>
  <c r="AB56" i="14"/>
  <c r="AM52" i="14"/>
  <c r="AB52" i="14"/>
  <c r="AM48" i="14"/>
  <c r="AB48" i="14"/>
  <c r="AM44" i="14"/>
  <c r="AB44" i="14"/>
  <c r="AM40" i="14"/>
  <c r="AB40" i="14"/>
  <c r="AM36" i="14"/>
  <c r="AB36" i="14"/>
  <c r="AM32" i="14"/>
  <c r="AB32" i="14"/>
  <c r="AM28" i="14"/>
  <c r="AB28" i="14"/>
  <c r="AM24" i="14"/>
  <c r="AB24" i="14"/>
  <c r="AM20" i="14"/>
  <c r="AB20" i="14"/>
  <c r="AM16" i="14"/>
  <c r="AB16" i="14"/>
  <c r="AM12" i="14"/>
  <c r="AO12" i="14" s="1"/>
  <c r="AB12" i="14"/>
  <c r="AM8" i="14"/>
  <c r="AO8" i="14" s="1"/>
  <c r="AB8" i="14"/>
  <c r="U584" i="14"/>
  <c r="S584" i="14"/>
  <c r="U580" i="14"/>
  <c r="S580" i="14"/>
  <c r="U576" i="14"/>
  <c r="S576" i="14"/>
  <c r="U572" i="14"/>
  <c r="S572" i="14"/>
  <c r="U568" i="14"/>
  <c r="S568" i="14"/>
  <c r="U564" i="14"/>
  <c r="S564" i="14"/>
  <c r="U560" i="14"/>
  <c r="S560" i="14"/>
  <c r="U556" i="14"/>
  <c r="S556" i="14"/>
  <c r="U552" i="14"/>
  <c r="S552" i="14"/>
  <c r="U548" i="14"/>
  <c r="S548" i="14"/>
  <c r="U544" i="14"/>
  <c r="S544" i="14"/>
  <c r="U540" i="14"/>
  <c r="S540" i="14"/>
  <c r="U536" i="14"/>
  <c r="S536" i="14"/>
  <c r="U532" i="14"/>
  <c r="S532" i="14"/>
  <c r="U528" i="14"/>
  <c r="S528" i="14"/>
  <c r="U524" i="14"/>
  <c r="S524" i="14"/>
  <c r="U520" i="14"/>
  <c r="S520" i="14"/>
  <c r="U516" i="14"/>
  <c r="S516" i="14"/>
  <c r="U512" i="14"/>
  <c r="S512" i="14"/>
  <c r="U508" i="14"/>
  <c r="S508" i="14"/>
  <c r="U504" i="14"/>
  <c r="S504" i="14"/>
  <c r="U500" i="14"/>
  <c r="S500" i="14"/>
  <c r="U496" i="14"/>
  <c r="S496" i="14"/>
  <c r="U492" i="14"/>
  <c r="S492" i="14"/>
  <c r="U488" i="14"/>
  <c r="S488" i="14"/>
  <c r="U484" i="14"/>
  <c r="S484" i="14"/>
  <c r="U480" i="14"/>
  <c r="S480" i="14"/>
  <c r="U476" i="14"/>
  <c r="S476" i="14"/>
  <c r="U472" i="14"/>
  <c r="S472" i="14"/>
  <c r="U468" i="14"/>
  <c r="S468" i="14"/>
  <c r="U464" i="14"/>
  <c r="S464" i="14"/>
  <c r="U460" i="14"/>
  <c r="S460" i="14"/>
  <c r="U456" i="14"/>
  <c r="S456" i="14"/>
  <c r="U452" i="14"/>
  <c r="S452" i="14"/>
  <c r="U448" i="14"/>
  <c r="S448" i="14"/>
  <c r="U444" i="14"/>
  <c r="S444" i="14"/>
  <c r="U440" i="14"/>
  <c r="S440" i="14"/>
  <c r="U436" i="14"/>
  <c r="S436" i="14"/>
  <c r="U432" i="14"/>
  <c r="S432" i="14"/>
  <c r="U428" i="14"/>
  <c r="S428" i="14"/>
  <c r="U424" i="14"/>
  <c r="S424" i="14"/>
  <c r="U420" i="14"/>
  <c r="S420" i="14"/>
  <c r="U416" i="14"/>
  <c r="S416" i="14"/>
  <c r="U412" i="14"/>
  <c r="S412" i="14"/>
  <c r="U408" i="14"/>
  <c r="S408" i="14"/>
  <c r="S404" i="14"/>
  <c r="U404" i="14"/>
  <c r="U400" i="14"/>
  <c r="S400" i="14"/>
  <c r="U396" i="14"/>
  <c r="S396" i="14"/>
  <c r="U392" i="14"/>
  <c r="S392" i="14"/>
  <c r="S388" i="14"/>
  <c r="U388" i="14"/>
  <c r="U384" i="14"/>
  <c r="S384" i="14"/>
  <c r="U380" i="14"/>
  <c r="S380" i="14"/>
  <c r="U376" i="14"/>
  <c r="S376" i="14"/>
  <c r="U372" i="14"/>
  <c r="S372" i="14"/>
  <c r="U368" i="14"/>
  <c r="S368" i="14"/>
  <c r="U364" i="14"/>
  <c r="S364" i="14"/>
  <c r="U360" i="14"/>
  <c r="S360" i="14"/>
  <c r="U356" i="14"/>
  <c r="S356" i="14"/>
  <c r="U352" i="14"/>
  <c r="S352" i="14"/>
  <c r="U348" i="14"/>
  <c r="S348" i="14"/>
  <c r="U344" i="14"/>
  <c r="S344" i="14"/>
  <c r="U340" i="14"/>
  <c r="S340" i="14"/>
  <c r="U336" i="14"/>
  <c r="S336" i="14"/>
  <c r="U332" i="14"/>
  <c r="S332" i="14"/>
  <c r="U328" i="14"/>
  <c r="S328" i="14"/>
  <c r="U324" i="14"/>
  <c r="S324" i="14"/>
  <c r="U320" i="14"/>
  <c r="S320" i="14"/>
  <c r="U316" i="14"/>
  <c r="S316" i="14"/>
  <c r="U312" i="14"/>
  <c r="S312" i="14"/>
  <c r="U308" i="14"/>
  <c r="S308" i="14"/>
  <c r="U304" i="14"/>
  <c r="S304" i="14"/>
  <c r="U300" i="14"/>
  <c r="S300" i="14"/>
  <c r="U296" i="14"/>
  <c r="S296" i="14"/>
  <c r="S292" i="14"/>
  <c r="U292" i="14"/>
  <c r="U288" i="14"/>
  <c r="S288" i="14"/>
  <c r="U284" i="14"/>
  <c r="S284" i="14"/>
  <c r="U280" i="14"/>
  <c r="S280" i="14"/>
  <c r="S276" i="14"/>
  <c r="U276" i="14"/>
  <c r="U272" i="14"/>
  <c r="S272" i="14"/>
  <c r="U268" i="14"/>
  <c r="S268" i="14"/>
  <c r="U264" i="14"/>
  <c r="S264" i="14"/>
  <c r="U260" i="14"/>
  <c r="S260" i="14"/>
  <c r="U256" i="14"/>
  <c r="S256" i="14"/>
  <c r="U252" i="14"/>
  <c r="S252" i="14"/>
  <c r="U248" i="14"/>
  <c r="S248" i="14"/>
  <c r="U244" i="14"/>
  <c r="S244" i="14"/>
  <c r="U240" i="14"/>
  <c r="S240" i="14"/>
  <c r="U236" i="14"/>
  <c r="S236" i="14"/>
  <c r="U232" i="14"/>
  <c r="S232" i="14"/>
  <c r="U228" i="14"/>
  <c r="S228" i="14"/>
  <c r="U224" i="14"/>
  <c r="S224" i="14"/>
  <c r="U220" i="14"/>
  <c r="S220" i="14"/>
  <c r="U216" i="14"/>
  <c r="S216" i="14"/>
  <c r="U212" i="14"/>
  <c r="S212" i="14"/>
  <c r="U208" i="14"/>
  <c r="S208" i="14"/>
  <c r="U204" i="14"/>
  <c r="S204" i="14"/>
  <c r="U200" i="14"/>
  <c r="S200" i="14"/>
  <c r="U196" i="14"/>
  <c r="S196" i="14"/>
  <c r="U192" i="14"/>
  <c r="S192" i="14"/>
  <c r="U188" i="14"/>
  <c r="S188" i="14"/>
  <c r="U184" i="14"/>
  <c r="S184" i="14"/>
  <c r="U180" i="14"/>
  <c r="S180" i="14"/>
  <c r="U176" i="14"/>
  <c r="S176" i="14"/>
  <c r="U172" i="14"/>
  <c r="S172" i="14"/>
  <c r="U168" i="14"/>
  <c r="S168" i="14"/>
  <c r="U164" i="14"/>
  <c r="S164" i="14"/>
  <c r="U160" i="14"/>
  <c r="S160" i="14"/>
  <c r="U156" i="14"/>
  <c r="S156" i="14"/>
  <c r="U152" i="14"/>
  <c r="S152" i="14"/>
  <c r="U148" i="14"/>
  <c r="S148" i="14"/>
  <c r="U144" i="14"/>
  <c r="S144" i="14"/>
  <c r="U140" i="14"/>
  <c r="S140" i="14"/>
  <c r="U136" i="14"/>
  <c r="S136" i="14"/>
  <c r="U132" i="14"/>
  <c r="S132" i="14"/>
  <c r="U128" i="14"/>
  <c r="S128" i="14"/>
  <c r="U124" i="14"/>
  <c r="S124" i="14"/>
  <c r="U120" i="14"/>
  <c r="S120" i="14"/>
  <c r="U116" i="14"/>
  <c r="S116" i="14"/>
  <c r="U112" i="14"/>
  <c r="S112" i="14"/>
  <c r="U108" i="14"/>
  <c r="S108" i="14"/>
  <c r="U104" i="14"/>
  <c r="S104" i="14"/>
  <c r="U100" i="14"/>
  <c r="S100" i="14"/>
  <c r="U96" i="14"/>
  <c r="S96" i="14"/>
  <c r="U92" i="14"/>
  <c r="S92" i="14"/>
  <c r="U88" i="14"/>
  <c r="S88" i="14"/>
  <c r="U84" i="14"/>
  <c r="S84" i="14"/>
  <c r="U80" i="14"/>
  <c r="S80" i="14"/>
  <c r="U76" i="14"/>
  <c r="S76" i="14"/>
  <c r="U72" i="14"/>
  <c r="S72" i="14"/>
  <c r="U68" i="14"/>
  <c r="S68" i="14"/>
  <c r="U64" i="14"/>
  <c r="S64" i="14"/>
  <c r="U60" i="14"/>
  <c r="S60" i="14"/>
  <c r="U56" i="14"/>
  <c r="S56" i="14"/>
  <c r="U52" i="14"/>
  <c r="S52" i="14"/>
  <c r="U48" i="14"/>
  <c r="S48" i="14"/>
  <c r="U44" i="14"/>
  <c r="S44" i="14"/>
  <c r="U40" i="14"/>
  <c r="S40" i="14"/>
  <c r="U36" i="14"/>
  <c r="S36" i="14"/>
  <c r="U32" i="14"/>
  <c r="S32" i="14"/>
  <c r="U28" i="14"/>
  <c r="S28" i="14"/>
  <c r="U23" i="14"/>
  <c r="S23" i="14"/>
  <c r="U19" i="14"/>
  <c r="S19" i="14"/>
  <c r="U15" i="14"/>
  <c r="S15" i="14"/>
  <c r="U11" i="14"/>
  <c r="S11" i="14"/>
  <c r="U7" i="14"/>
  <c r="S7" i="14"/>
  <c r="AM579" i="14"/>
  <c r="AB579" i="14"/>
  <c r="AM575" i="14"/>
  <c r="AB575" i="14"/>
  <c r="AM571" i="14"/>
  <c r="AB571" i="14"/>
  <c r="AM567" i="14"/>
  <c r="AB567" i="14"/>
  <c r="AM563" i="14"/>
  <c r="AB563" i="14"/>
  <c r="AM559" i="14"/>
  <c r="AB559" i="14"/>
  <c r="AM555" i="14"/>
  <c r="AB555" i="14"/>
  <c r="AM551" i="14"/>
  <c r="AB551" i="14"/>
  <c r="AM547" i="14"/>
  <c r="AB547" i="14"/>
  <c r="AM543" i="14"/>
  <c r="AB543" i="14"/>
  <c r="AM539" i="14"/>
  <c r="AB539" i="14"/>
  <c r="AM535" i="14"/>
  <c r="AB535" i="14"/>
  <c r="AM531" i="14"/>
  <c r="AB531" i="14"/>
  <c r="AM527" i="14"/>
  <c r="AB527" i="14"/>
  <c r="AM523" i="14"/>
  <c r="AB523" i="14"/>
  <c r="AM519" i="14"/>
  <c r="AB519" i="14"/>
  <c r="AM515" i="14"/>
  <c r="AB515" i="14"/>
  <c r="AM511" i="14"/>
  <c r="AB511" i="14"/>
  <c r="AM507" i="14"/>
  <c r="AB507" i="14"/>
  <c r="AM503" i="14"/>
  <c r="AB503" i="14"/>
  <c r="AM499" i="14"/>
  <c r="AB499" i="14"/>
  <c r="AM495" i="14"/>
  <c r="AB495" i="14"/>
  <c r="AM491" i="14"/>
  <c r="AB491" i="14"/>
  <c r="AM487" i="14"/>
  <c r="AB487" i="14"/>
  <c r="AM483" i="14"/>
  <c r="AB483" i="14"/>
  <c r="AM479" i="14"/>
  <c r="AB479" i="14"/>
  <c r="AM475" i="14"/>
  <c r="AB475" i="14"/>
  <c r="AM471" i="14"/>
  <c r="AB471" i="14"/>
  <c r="AM467" i="14"/>
  <c r="AB467" i="14"/>
  <c r="AM463" i="14"/>
  <c r="AB463" i="14"/>
  <c r="AM459" i="14"/>
  <c r="AB459" i="14"/>
  <c r="AM455" i="14"/>
  <c r="AB455" i="14"/>
  <c r="AM451" i="14"/>
  <c r="AB451" i="14"/>
  <c r="AM447" i="14"/>
  <c r="AB447" i="14"/>
  <c r="AM443" i="14"/>
  <c r="AB443" i="14"/>
  <c r="AM439" i="14"/>
  <c r="AB439" i="14"/>
  <c r="AM435" i="14"/>
  <c r="AB435" i="14"/>
  <c r="AM431" i="14"/>
  <c r="AB431" i="14"/>
  <c r="AM427" i="14"/>
  <c r="AB427" i="14"/>
  <c r="AM423" i="14"/>
  <c r="AB423" i="14"/>
  <c r="AM419" i="14"/>
  <c r="AB419" i="14"/>
  <c r="AM415" i="14"/>
  <c r="AB415" i="14"/>
  <c r="AM411" i="14"/>
  <c r="AB411" i="14"/>
  <c r="AM407" i="14"/>
  <c r="AB407" i="14"/>
  <c r="AM403" i="14"/>
  <c r="AB403" i="14"/>
  <c r="AM399" i="14"/>
  <c r="AB399" i="14"/>
  <c r="AM395" i="14"/>
  <c r="AB395" i="14"/>
  <c r="AM391" i="14"/>
  <c r="AB391" i="14"/>
  <c r="AM387" i="14"/>
  <c r="AB387" i="14"/>
  <c r="AM383" i="14"/>
  <c r="AB383" i="14"/>
  <c r="AM379" i="14"/>
  <c r="AB379" i="14"/>
  <c r="AM375" i="14"/>
  <c r="AB375" i="14"/>
  <c r="AM371" i="14"/>
  <c r="AB371" i="14"/>
  <c r="AM367" i="14"/>
  <c r="AB367" i="14"/>
  <c r="AM363" i="14"/>
  <c r="AB363" i="14"/>
  <c r="AM359" i="14"/>
  <c r="AB359" i="14"/>
  <c r="AM355" i="14"/>
  <c r="AB355" i="14"/>
  <c r="AM351" i="14"/>
  <c r="AB351" i="14"/>
  <c r="AM347" i="14"/>
  <c r="AB347" i="14"/>
  <c r="AM343" i="14"/>
  <c r="AB343" i="14"/>
  <c r="AM339" i="14"/>
  <c r="AB339" i="14"/>
  <c r="AM335" i="14"/>
  <c r="AB335" i="14"/>
  <c r="AM331" i="14"/>
  <c r="AB331" i="14"/>
  <c r="AM327" i="14"/>
  <c r="AB327" i="14"/>
  <c r="AM323" i="14"/>
  <c r="AB323" i="14"/>
  <c r="AM319" i="14"/>
  <c r="AB319" i="14"/>
  <c r="AM315" i="14"/>
  <c r="AB315" i="14"/>
  <c r="AM311" i="14"/>
  <c r="AB311" i="14"/>
  <c r="AM307" i="14"/>
  <c r="AB307" i="14"/>
  <c r="AM303" i="14"/>
  <c r="AB303" i="14"/>
  <c r="AM299" i="14"/>
  <c r="AB299" i="14"/>
  <c r="AM295" i="14"/>
  <c r="AB295" i="14"/>
  <c r="AM291" i="14"/>
  <c r="AB291" i="14"/>
  <c r="AM287" i="14"/>
  <c r="AB287" i="14"/>
  <c r="AM283" i="14"/>
  <c r="AB283" i="14"/>
  <c r="AM279" i="14"/>
  <c r="AB279" i="14"/>
  <c r="AM275" i="14"/>
  <c r="AB275" i="14"/>
  <c r="AM271" i="14"/>
  <c r="AB271" i="14"/>
  <c r="AM267" i="14"/>
  <c r="AB267" i="14"/>
  <c r="AM263" i="14"/>
  <c r="AB263" i="14"/>
  <c r="AM259" i="14"/>
  <c r="AB259" i="14"/>
  <c r="AM255" i="14"/>
  <c r="AB255" i="14"/>
  <c r="AM251" i="14"/>
  <c r="AB251" i="14"/>
  <c r="AM247" i="14"/>
  <c r="AB247" i="14"/>
  <c r="AM243" i="14"/>
  <c r="AB243" i="14"/>
  <c r="AM239" i="14"/>
  <c r="AB239" i="14"/>
  <c r="AM235" i="14"/>
  <c r="AB235" i="14"/>
  <c r="AM231" i="14"/>
  <c r="AB231" i="14"/>
  <c r="AM227" i="14"/>
  <c r="AB227" i="14"/>
  <c r="AM223" i="14"/>
  <c r="AB223" i="14"/>
  <c r="AM219" i="14"/>
  <c r="AB219" i="14"/>
  <c r="AM215" i="14"/>
  <c r="AB215" i="14"/>
  <c r="AM211" i="14"/>
  <c r="AB211" i="14"/>
  <c r="AM207" i="14"/>
  <c r="AB207" i="14"/>
  <c r="AM203" i="14"/>
  <c r="AB203" i="14"/>
  <c r="AM199" i="14"/>
  <c r="AB199" i="14"/>
  <c r="AM195" i="14"/>
  <c r="AB195" i="14"/>
  <c r="AM191" i="14"/>
  <c r="AB191" i="14"/>
  <c r="AM187" i="14"/>
  <c r="AB187" i="14"/>
  <c r="AM183" i="14"/>
  <c r="AB183" i="14"/>
  <c r="AM179" i="14"/>
  <c r="AB179" i="14"/>
  <c r="AM175" i="14"/>
  <c r="AB175" i="14"/>
  <c r="AM171" i="14"/>
  <c r="AB171" i="14"/>
  <c r="AM167" i="14"/>
  <c r="AB167" i="14"/>
  <c r="AM163" i="14"/>
  <c r="AB163" i="14"/>
  <c r="AM159" i="14"/>
  <c r="AB159" i="14"/>
  <c r="AM155" i="14"/>
  <c r="AB155" i="14"/>
  <c r="AM151" i="14"/>
  <c r="AB151" i="14"/>
  <c r="AM147" i="14"/>
  <c r="AB147" i="14"/>
  <c r="AM143" i="14"/>
  <c r="AB143" i="14"/>
  <c r="AM139" i="14"/>
  <c r="AB139" i="14"/>
  <c r="AM135" i="14"/>
  <c r="AB135" i="14"/>
  <c r="AM131" i="14"/>
  <c r="AB131" i="14"/>
  <c r="AM127" i="14"/>
  <c r="AB127" i="14"/>
  <c r="AM123" i="14"/>
  <c r="AB123" i="14"/>
  <c r="AM119" i="14"/>
  <c r="AB119" i="14"/>
  <c r="AM115" i="14"/>
  <c r="AB115" i="14"/>
  <c r="AM111" i="14"/>
  <c r="AB111" i="14"/>
  <c r="AM107" i="14"/>
  <c r="AB107" i="14"/>
  <c r="AM103" i="14"/>
  <c r="AB103" i="14"/>
  <c r="AM99" i="14"/>
  <c r="AB99" i="14"/>
  <c r="AM95" i="14"/>
  <c r="AB95" i="14"/>
  <c r="AM91" i="14"/>
  <c r="AB91" i="14"/>
  <c r="AM87" i="14"/>
  <c r="AB87" i="14"/>
  <c r="AM83" i="14"/>
  <c r="AB83" i="14"/>
  <c r="AM79" i="14"/>
  <c r="AB79" i="14"/>
  <c r="AM75" i="14"/>
  <c r="AB75" i="14"/>
  <c r="AM71" i="14"/>
  <c r="AB71" i="14"/>
  <c r="AM67" i="14"/>
  <c r="AB67" i="14"/>
  <c r="AM63" i="14"/>
  <c r="AB63" i="14"/>
  <c r="AM59" i="14"/>
  <c r="AB59" i="14"/>
  <c r="AM55" i="14"/>
  <c r="AB55" i="14"/>
  <c r="AM51" i="14"/>
  <c r="AB51" i="14"/>
  <c r="AM47" i="14"/>
  <c r="AB47" i="14"/>
  <c r="AM43" i="14"/>
  <c r="AB43" i="14"/>
  <c r="AM39" i="14"/>
  <c r="AB39" i="14"/>
  <c r="AM35" i="14"/>
  <c r="AB35" i="14"/>
  <c r="AM31" i="14"/>
  <c r="AB31" i="14"/>
  <c r="AM27" i="14"/>
  <c r="AB27" i="14"/>
  <c r="AM23" i="14"/>
  <c r="AB23" i="14"/>
  <c r="AM19" i="14"/>
  <c r="AB19" i="14"/>
  <c r="AM15" i="14"/>
  <c r="AO15" i="14" s="1"/>
  <c r="AB15" i="14"/>
  <c r="AM11" i="14"/>
  <c r="AO11" i="14" s="1"/>
  <c r="AB11" i="14"/>
  <c r="AM7" i="14"/>
  <c r="AO7" i="14" s="1"/>
  <c r="AB7" i="14"/>
  <c r="U583" i="14"/>
  <c r="S583" i="14"/>
  <c r="U579" i="14"/>
  <c r="S579" i="14"/>
  <c r="U575" i="14"/>
  <c r="S575" i="14"/>
  <c r="U571" i="14"/>
  <c r="S571" i="14"/>
  <c r="U567" i="14"/>
  <c r="S567" i="14"/>
  <c r="U563" i="14"/>
  <c r="S563" i="14"/>
  <c r="U559" i="14"/>
  <c r="S559" i="14"/>
  <c r="U555" i="14"/>
  <c r="S555" i="14"/>
  <c r="U551" i="14"/>
  <c r="S551" i="14"/>
  <c r="U547" i="14"/>
  <c r="S547" i="14"/>
  <c r="U543" i="14"/>
  <c r="S543" i="14"/>
  <c r="U539" i="14"/>
  <c r="S539" i="14"/>
  <c r="U535" i="14"/>
  <c r="S535" i="14"/>
  <c r="U531" i="14"/>
  <c r="S531" i="14"/>
  <c r="U527" i="14"/>
  <c r="S527" i="14"/>
  <c r="U523" i="14"/>
  <c r="S523" i="14"/>
  <c r="U519" i="14"/>
  <c r="S519" i="14"/>
  <c r="U515" i="14"/>
  <c r="S515" i="14"/>
  <c r="U511" i="14"/>
  <c r="S511" i="14"/>
  <c r="U507" i="14"/>
  <c r="S507" i="14"/>
  <c r="U503" i="14"/>
  <c r="S503" i="14"/>
  <c r="U499" i="14"/>
  <c r="S499" i="14"/>
  <c r="U495" i="14"/>
  <c r="S495" i="14"/>
  <c r="U491" i="14"/>
  <c r="S491" i="14"/>
  <c r="U487" i="14"/>
  <c r="S487" i="14"/>
  <c r="U483" i="14"/>
  <c r="S483" i="14"/>
  <c r="U479" i="14"/>
  <c r="S479" i="14"/>
  <c r="U475" i="14"/>
  <c r="S475" i="14"/>
  <c r="U471" i="14"/>
  <c r="S471" i="14"/>
  <c r="U467" i="14"/>
  <c r="S467" i="14"/>
  <c r="U463" i="14"/>
  <c r="S463" i="14"/>
  <c r="U459" i="14"/>
  <c r="S459" i="14"/>
  <c r="U455" i="14"/>
  <c r="S455" i="14"/>
  <c r="U451" i="14"/>
  <c r="S451" i="14"/>
  <c r="U447" i="14"/>
  <c r="S447" i="14"/>
  <c r="U443" i="14"/>
  <c r="S443" i="14"/>
  <c r="U439" i="14"/>
  <c r="S439" i="14"/>
  <c r="U435" i="14"/>
  <c r="S435" i="14"/>
  <c r="U431" i="14"/>
  <c r="S431" i="14"/>
  <c r="U427" i="14"/>
  <c r="S427" i="14"/>
  <c r="U423" i="14"/>
  <c r="S423" i="14"/>
  <c r="U419" i="14"/>
  <c r="S419" i="14"/>
  <c r="U415" i="14"/>
  <c r="S415" i="14"/>
  <c r="U411" i="14"/>
  <c r="S411" i="14"/>
  <c r="U407" i="14"/>
  <c r="S407" i="14"/>
  <c r="U403" i="14"/>
  <c r="S403" i="14"/>
  <c r="U399" i="14"/>
  <c r="S399" i="14"/>
  <c r="U395" i="14"/>
  <c r="S395" i="14"/>
  <c r="U391" i="14"/>
  <c r="S391" i="14"/>
  <c r="U387" i="14"/>
  <c r="S387" i="14"/>
  <c r="U383" i="14"/>
  <c r="S383" i="14"/>
  <c r="U379" i="14"/>
  <c r="S379" i="14"/>
  <c r="U375" i="14"/>
  <c r="S375" i="14"/>
  <c r="U371" i="14"/>
  <c r="S371" i="14"/>
  <c r="U367" i="14"/>
  <c r="S367" i="14"/>
  <c r="U363" i="14"/>
  <c r="S363" i="14"/>
  <c r="U359" i="14"/>
  <c r="S359" i="14"/>
  <c r="U355" i="14"/>
  <c r="S355" i="14"/>
  <c r="U351" i="14"/>
  <c r="S351" i="14"/>
  <c r="U347" i="14"/>
  <c r="S347" i="14"/>
  <c r="U343" i="14"/>
  <c r="S343" i="14"/>
  <c r="U339" i="14"/>
  <c r="S339" i="14"/>
  <c r="U335" i="14"/>
  <c r="S335" i="14"/>
  <c r="U331" i="14"/>
  <c r="S331" i="14"/>
  <c r="U327" i="14"/>
  <c r="S327" i="14"/>
  <c r="U323" i="14"/>
  <c r="S323" i="14"/>
  <c r="U319" i="14"/>
  <c r="S319" i="14"/>
  <c r="U315" i="14"/>
  <c r="S315" i="14"/>
  <c r="U311" i="14"/>
  <c r="S311" i="14"/>
  <c r="U307" i="14"/>
  <c r="S307" i="14"/>
  <c r="U303" i="14"/>
  <c r="S303" i="14"/>
  <c r="U299" i="14"/>
  <c r="S299" i="14"/>
  <c r="U295" i="14"/>
  <c r="S295" i="14"/>
  <c r="U291" i="14"/>
  <c r="S291" i="14"/>
  <c r="U287" i="14"/>
  <c r="S287" i="14"/>
  <c r="U283" i="14"/>
  <c r="S283" i="14"/>
  <c r="U279" i="14"/>
  <c r="S279" i="14"/>
  <c r="U275" i="14"/>
  <c r="S275" i="14"/>
  <c r="U271" i="14"/>
  <c r="S271" i="14"/>
  <c r="U267" i="14"/>
  <c r="S267" i="14"/>
  <c r="U263" i="14"/>
  <c r="S263" i="14"/>
  <c r="U259" i="14"/>
  <c r="S259" i="14"/>
  <c r="U255" i="14"/>
  <c r="S255" i="14"/>
  <c r="U251" i="14"/>
  <c r="S251" i="14"/>
  <c r="U247" i="14"/>
  <c r="S247" i="14"/>
  <c r="U243" i="14"/>
  <c r="S243" i="14"/>
  <c r="U239" i="14"/>
  <c r="S239" i="14"/>
  <c r="U235" i="14"/>
  <c r="S235" i="14"/>
  <c r="U231" i="14"/>
  <c r="S231" i="14"/>
  <c r="U227" i="14"/>
  <c r="S227" i="14"/>
  <c r="U223" i="14"/>
  <c r="S223" i="14"/>
  <c r="U219" i="14"/>
  <c r="S219" i="14"/>
  <c r="U215" i="14"/>
  <c r="S215" i="14"/>
  <c r="U211" i="14"/>
  <c r="S211" i="14"/>
  <c r="U207" i="14"/>
  <c r="S207" i="14"/>
  <c r="U203" i="14"/>
  <c r="S203" i="14"/>
  <c r="U199" i="14"/>
  <c r="S199" i="14"/>
  <c r="U195" i="14"/>
  <c r="S195" i="14"/>
  <c r="U191" i="14"/>
  <c r="S191" i="14"/>
  <c r="U187" i="14"/>
  <c r="S187" i="14"/>
  <c r="U183" i="14"/>
  <c r="S183" i="14"/>
  <c r="U179" i="14"/>
  <c r="S179" i="14"/>
  <c r="U175" i="14"/>
  <c r="S175" i="14"/>
  <c r="U171" i="14"/>
  <c r="S171" i="14"/>
  <c r="U167" i="14"/>
  <c r="S167" i="14"/>
  <c r="U163" i="14"/>
  <c r="S163" i="14"/>
  <c r="U159" i="14"/>
  <c r="S159" i="14"/>
  <c r="U155" i="14"/>
  <c r="S155" i="14"/>
  <c r="U151" i="14"/>
  <c r="S151" i="14"/>
  <c r="U147" i="14"/>
  <c r="S147" i="14"/>
  <c r="U143" i="14"/>
  <c r="S143" i="14"/>
  <c r="U139" i="14"/>
  <c r="S139" i="14"/>
  <c r="U135" i="14"/>
  <c r="S135" i="14"/>
  <c r="U131" i="14"/>
  <c r="S131" i="14"/>
  <c r="U127" i="14"/>
  <c r="S127" i="14"/>
  <c r="U123" i="14"/>
  <c r="S123" i="14"/>
  <c r="U119" i="14"/>
  <c r="S119" i="14"/>
  <c r="U115" i="14"/>
  <c r="S115" i="14"/>
  <c r="U111" i="14"/>
  <c r="S111" i="14"/>
  <c r="U107" i="14"/>
  <c r="S107" i="14"/>
  <c r="U103" i="14"/>
  <c r="S103" i="14"/>
  <c r="U99" i="14"/>
  <c r="S99" i="14"/>
  <c r="U95" i="14"/>
  <c r="S95" i="14"/>
  <c r="U91" i="14"/>
  <c r="S91" i="14"/>
  <c r="U87" i="14"/>
  <c r="S87" i="14"/>
  <c r="U83" i="14"/>
  <c r="S83" i="14"/>
  <c r="U79" i="14"/>
  <c r="S79" i="14"/>
  <c r="U75" i="14"/>
  <c r="S75" i="14"/>
  <c r="U71" i="14"/>
  <c r="S71" i="14"/>
  <c r="U67" i="14"/>
  <c r="S67" i="14"/>
  <c r="U63" i="14"/>
  <c r="S63" i="14"/>
  <c r="U59" i="14"/>
  <c r="S59" i="14"/>
  <c r="U55" i="14"/>
  <c r="S55" i="14"/>
  <c r="U51" i="14"/>
  <c r="S51" i="14"/>
  <c r="U47" i="14"/>
  <c r="S47" i="14"/>
  <c r="U43" i="14"/>
  <c r="S43" i="14"/>
  <c r="U39" i="14"/>
  <c r="S39" i="14"/>
  <c r="U35" i="14"/>
  <c r="S35" i="14"/>
  <c r="U31" i="14"/>
  <c r="S31" i="14"/>
  <c r="U27" i="14"/>
  <c r="S27" i="14"/>
  <c r="U22" i="14"/>
  <c r="S22" i="14"/>
  <c r="U18" i="14"/>
  <c r="S18" i="14"/>
  <c r="U14" i="14"/>
  <c r="S14" i="14"/>
  <c r="U10" i="14"/>
  <c r="S10" i="14"/>
  <c r="U6" i="14"/>
  <c r="S6" i="14"/>
  <c r="AM574" i="14"/>
  <c r="AB574" i="14"/>
  <c r="AM562" i="14"/>
  <c r="AB562" i="14"/>
  <c r="AM554" i="14"/>
  <c r="AB554" i="14"/>
  <c r="AM546" i="14"/>
  <c r="AB546" i="14"/>
  <c r="AM542" i="14"/>
  <c r="AB542" i="14"/>
  <c r="AM538" i="14"/>
  <c r="AB538" i="14"/>
  <c r="AM534" i="14"/>
  <c r="AB534" i="14"/>
  <c r="AM530" i="14"/>
  <c r="AB530" i="14"/>
  <c r="AM526" i="14"/>
  <c r="AB526" i="14"/>
  <c r="AM522" i="14"/>
  <c r="AB522" i="14"/>
  <c r="AM518" i="14"/>
  <c r="AB518" i="14"/>
  <c r="AM514" i="14"/>
  <c r="AB514" i="14"/>
  <c r="AM510" i="14"/>
  <c r="AB510" i="14"/>
  <c r="AM506" i="14"/>
  <c r="AB506" i="14"/>
  <c r="AM502" i="14"/>
  <c r="AB502" i="14"/>
  <c r="AM498" i="14"/>
  <c r="AB498" i="14"/>
  <c r="AM494" i="14"/>
  <c r="AB494" i="14"/>
  <c r="AM490" i="14"/>
  <c r="AB490" i="14"/>
  <c r="AM486" i="14"/>
  <c r="AB486" i="14"/>
  <c r="AM482" i="14"/>
  <c r="AB482" i="14"/>
  <c r="AM478" i="14"/>
  <c r="AB478" i="14"/>
  <c r="AM474" i="14"/>
  <c r="AB474" i="14"/>
  <c r="AM470" i="14"/>
  <c r="AB470" i="14"/>
  <c r="AM466" i="14"/>
  <c r="AB466" i="14"/>
  <c r="AM462" i="14"/>
  <c r="AB462" i="14"/>
  <c r="AM458" i="14"/>
  <c r="AB458" i="14"/>
  <c r="AM454" i="14"/>
  <c r="AB454" i="14"/>
  <c r="AM450" i="14"/>
  <c r="AB450" i="14"/>
  <c r="AM446" i="14"/>
  <c r="AB446" i="14"/>
  <c r="AM442" i="14"/>
  <c r="AB442" i="14"/>
  <c r="AM438" i="14"/>
  <c r="AB438" i="14"/>
  <c r="AM434" i="14"/>
  <c r="AB434" i="14"/>
  <c r="AM430" i="14"/>
  <c r="AB430" i="14"/>
  <c r="AM426" i="14"/>
  <c r="AB426" i="14"/>
  <c r="AM422" i="14"/>
  <c r="AB422" i="14"/>
  <c r="AM418" i="14"/>
  <c r="AB418" i="14"/>
  <c r="AM414" i="14"/>
  <c r="AB414" i="14"/>
  <c r="AM410" i="14"/>
  <c r="AB410" i="14"/>
  <c r="AM406" i="14"/>
  <c r="AB406" i="14"/>
  <c r="AM402" i="14"/>
  <c r="AB402" i="14"/>
  <c r="AM398" i="14"/>
  <c r="AB398" i="14"/>
  <c r="AM394" i="14"/>
  <c r="AB394" i="14"/>
  <c r="AM390" i="14"/>
  <c r="AB390" i="14"/>
  <c r="AM386" i="14"/>
  <c r="AB386" i="14"/>
  <c r="AM382" i="14"/>
  <c r="AB382" i="14"/>
  <c r="AM378" i="14"/>
  <c r="AB378" i="14"/>
  <c r="AM374" i="14"/>
  <c r="AP374" i="14" s="1"/>
  <c r="F373" i="15" s="1"/>
  <c r="I373" i="15" s="1"/>
  <c r="AB374" i="14"/>
  <c r="AM370" i="14"/>
  <c r="AB370" i="14"/>
  <c r="AM366" i="14"/>
  <c r="AB366" i="14"/>
  <c r="AM362" i="14"/>
  <c r="AB362" i="14"/>
  <c r="AM358" i="14"/>
  <c r="AB358" i="14"/>
  <c r="AM354" i="14"/>
  <c r="AB354" i="14"/>
  <c r="AM350" i="14"/>
  <c r="AB350" i="14"/>
  <c r="AM346" i="14"/>
  <c r="AB346" i="14"/>
  <c r="AM342" i="14"/>
  <c r="AB342" i="14"/>
  <c r="AM338" i="14"/>
  <c r="AB338" i="14"/>
  <c r="AM334" i="14"/>
  <c r="AB334" i="14"/>
  <c r="AM330" i="14"/>
  <c r="AB330" i="14"/>
  <c r="AM326" i="14"/>
  <c r="AB326" i="14"/>
  <c r="AM322" i="14"/>
  <c r="AB322" i="14"/>
  <c r="AM318" i="14"/>
  <c r="AB318" i="14"/>
  <c r="AM314" i="14"/>
  <c r="AB314" i="14"/>
  <c r="AM310" i="14"/>
  <c r="AB310" i="14"/>
  <c r="AM306" i="14"/>
  <c r="AB306" i="14"/>
  <c r="AM302" i="14"/>
  <c r="AB302" i="14"/>
  <c r="AM298" i="14"/>
  <c r="AB298" i="14"/>
  <c r="AM294" i="14"/>
  <c r="AB294" i="14"/>
  <c r="AM290" i="14"/>
  <c r="AB290" i="14"/>
  <c r="AM286" i="14"/>
  <c r="AB286" i="14"/>
  <c r="AM282" i="14"/>
  <c r="AB282" i="14"/>
  <c r="AM278" i="14"/>
  <c r="AB278" i="14"/>
  <c r="AM274" i="14"/>
  <c r="AB274" i="14"/>
  <c r="AM270" i="14"/>
  <c r="AB270" i="14"/>
  <c r="AM266" i="14"/>
  <c r="AB266" i="14"/>
  <c r="AM262" i="14"/>
  <c r="AB262" i="14"/>
  <c r="AM258" i="14"/>
  <c r="AB258" i="14"/>
  <c r="AM254" i="14"/>
  <c r="AB254" i="14"/>
  <c r="AM250" i="14"/>
  <c r="AB250" i="14"/>
  <c r="AM246" i="14"/>
  <c r="AB246" i="14"/>
  <c r="AM242" i="14"/>
  <c r="AB242" i="14"/>
  <c r="AM238" i="14"/>
  <c r="AB238" i="14"/>
  <c r="AM234" i="14"/>
  <c r="AB234" i="14"/>
  <c r="AM230" i="14"/>
  <c r="AB230" i="14"/>
  <c r="AM226" i="14"/>
  <c r="AB226" i="14"/>
  <c r="AM222" i="14"/>
  <c r="AB222" i="14"/>
  <c r="AM218" i="14"/>
  <c r="AB218" i="14"/>
  <c r="AM214" i="14"/>
  <c r="AB214" i="14"/>
  <c r="AM210" i="14"/>
  <c r="AB210" i="14"/>
  <c r="AM206" i="14"/>
  <c r="AB206" i="14"/>
  <c r="AM202" i="14"/>
  <c r="AB202" i="14"/>
  <c r="AM198" i="14"/>
  <c r="AB198" i="14"/>
  <c r="AM194" i="14"/>
  <c r="AB194" i="14"/>
  <c r="AM190" i="14"/>
  <c r="AB190" i="14"/>
  <c r="AM186" i="14"/>
  <c r="AB186" i="14"/>
  <c r="AM182" i="14"/>
  <c r="AB182" i="14"/>
  <c r="AM178" i="14"/>
  <c r="AB178" i="14"/>
  <c r="AM174" i="14"/>
  <c r="AB174" i="14"/>
  <c r="AM170" i="14"/>
  <c r="AB170" i="14"/>
  <c r="AM166" i="14"/>
  <c r="AB166" i="14"/>
  <c r="AM162" i="14"/>
  <c r="AB162" i="14"/>
  <c r="AM158" i="14"/>
  <c r="AB158" i="14"/>
  <c r="AM154" i="14"/>
  <c r="AB154" i="14"/>
  <c r="AM150" i="14"/>
  <c r="AB150" i="14"/>
  <c r="AM146" i="14"/>
  <c r="AB146" i="14"/>
  <c r="AM142" i="14"/>
  <c r="AB142" i="14"/>
  <c r="AM138" i="14"/>
  <c r="AB138" i="14"/>
  <c r="AM134" i="14"/>
  <c r="AB134" i="14"/>
  <c r="AM130" i="14"/>
  <c r="AB130" i="14"/>
  <c r="AM126" i="14"/>
  <c r="AB126" i="14"/>
  <c r="AM122" i="14"/>
  <c r="AB122" i="14"/>
  <c r="AM118" i="14"/>
  <c r="AB118" i="14"/>
  <c r="AM114" i="14"/>
  <c r="AB114" i="14"/>
  <c r="AM110" i="14"/>
  <c r="AB110" i="14"/>
  <c r="AM106" i="14"/>
  <c r="AB106" i="14"/>
  <c r="AM102" i="14"/>
  <c r="AB102" i="14"/>
  <c r="AM98" i="14"/>
  <c r="AB98" i="14"/>
  <c r="AM94" i="14"/>
  <c r="AB94" i="14"/>
  <c r="AM90" i="14"/>
  <c r="AB90" i="14"/>
  <c r="AM86" i="14"/>
  <c r="AB86" i="14"/>
  <c r="AM82" i="14"/>
  <c r="AB82" i="14"/>
  <c r="AM78" i="14"/>
  <c r="AB78" i="14"/>
  <c r="AM74" i="14"/>
  <c r="AB74" i="14"/>
  <c r="AM70" i="14"/>
  <c r="AB70" i="14"/>
  <c r="AM66" i="14"/>
  <c r="AB66" i="14"/>
  <c r="AM62" i="14"/>
  <c r="AB62" i="14"/>
  <c r="AM58" i="14"/>
  <c r="AB58" i="14"/>
  <c r="AM54" i="14"/>
  <c r="AB54" i="14"/>
  <c r="AM50" i="14"/>
  <c r="AB50" i="14"/>
  <c r="AM46" i="14"/>
  <c r="AB46" i="14"/>
  <c r="AM42" i="14"/>
  <c r="AB42" i="14"/>
  <c r="AM38" i="14"/>
  <c r="AB38" i="14"/>
  <c r="AM34" i="14"/>
  <c r="AB34" i="14"/>
  <c r="AM30" i="14"/>
  <c r="AB30" i="14"/>
  <c r="AM26" i="14"/>
  <c r="AB26" i="14"/>
  <c r="AM22" i="14"/>
  <c r="AB22" i="14"/>
  <c r="AM18" i="14"/>
  <c r="AB18" i="14"/>
  <c r="AM14" i="14"/>
  <c r="AO14" i="14" s="1"/>
  <c r="AB14" i="14"/>
  <c r="AM10" i="14"/>
  <c r="AO10" i="14" s="1"/>
  <c r="AB10" i="14"/>
  <c r="AM6" i="14"/>
  <c r="AO6" i="14" s="1"/>
  <c r="AB6" i="14"/>
  <c r="U582" i="14"/>
  <c r="S582" i="14"/>
  <c r="U578" i="14"/>
  <c r="S578" i="14"/>
  <c r="U574" i="14"/>
  <c r="S574" i="14"/>
  <c r="U570" i="14"/>
  <c r="S570" i="14"/>
  <c r="U566" i="14"/>
  <c r="S566" i="14"/>
  <c r="U562" i="14"/>
  <c r="S562" i="14"/>
  <c r="U558" i="14"/>
  <c r="S558" i="14"/>
  <c r="U554" i="14"/>
  <c r="S554" i="14"/>
  <c r="U550" i="14"/>
  <c r="S550" i="14"/>
  <c r="U546" i="14"/>
  <c r="S546" i="14"/>
  <c r="U542" i="14"/>
  <c r="S542" i="14"/>
  <c r="U538" i="14"/>
  <c r="S538" i="14"/>
  <c r="U534" i="14"/>
  <c r="S534" i="14"/>
  <c r="U530" i="14"/>
  <c r="S530" i="14"/>
  <c r="U526" i="14"/>
  <c r="S526" i="14"/>
  <c r="U522" i="14"/>
  <c r="S522" i="14"/>
  <c r="U518" i="14"/>
  <c r="S518" i="14"/>
  <c r="U514" i="14"/>
  <c r="S514" i="14"/>
  <c r="U510" i="14"/>
  <c r="S510" i="14"/>
  <c r="U506" i="14"/>
  <c r="S506" i="14"/>
  <c r="U502" i="14"/>
  <c r="S502" i="14"/>
  <c r="U498" i="14"/>
  <c r="S498" i="14"/>
  <c r="U494" i="14"/>
  <c r="S494" i="14"/>
  <c r="U490" i="14"/>
  <c r="S490" i="14"/>
  <c r="U486" i="14"/>
  <c r="S486" i="14"/>
  <c r="U482" i="14"/>
  <c r="S482" i="14"/>
  <c r="U478" i="14"/>
  <c r="S478" i="14"/>
  <c r="U474" i="14"/>
  <c r="S474" i="14"/>
  <c r="U470" i="14"/>
  <c r="S470" i="14"/>
  <c r="U466" i="14"/>
  <c r="S466" i="14"/>
  <c r="U462" i="14"/>
  <c r="S462" i="14"/>
  <c r="U458" i="14"/>
  <c r="S458" i="14"/>
  <c r="U454" i="14"/>
  <c r="S454" i="14"/>
  <c r="U450" i="14"/>
  <c r="S450" i="14"/>
  <c r="U446" i="14"/>
  <c r="S446" i="14"/>
  <c r="U442" i="14"/>
  <c r="S442" i="14"/>
  <c r="U438" i="14"/>
  <c r="S438" i="14"/>
  <c r="U434" i="14"/>
  <c r="S434" i="14"/>
  <c r="U430" i="14"/>
  <c r="S430" i="14"/>
  <c r="U426" i="14"/>
  <c r="S426" i="14"/>
  <c r="U422" i="14"/>
  <c r="S422" i="14"/>
  <c r="U418" i="14"/>
  <c r="S418" i="14"/>
  <c r="U414" i="14"/>
  <c r="S414" i="14"/>
  <c r="U410" i="14"/>
  <c r="S410" i="14"/>
  <c r="U406" i="14"/>
  <c r="S406" i="14"/>
  <c r="U402" i="14"/>
  <c r="S402" i="14"/>
  <c r="U398" i="14"/>
  <c r="S398" i="14"/>
  <c r="U394" i="14"/>
  <c r="S394" i="14"/>
  <c r="U390" i="14"/>
  <c r="S390" i="14"/>
  <c r="U386" i="14"/>
  <c r="S386" i="14"/>
  <c r="U382" i="14"/>
  <c r="S382" i="14"/>
  <c r="U378" i="14"/>
  <c r="S378" i="14"/>
  <c r="U374" i="14"/>
  <c r="S374" i="14"/>
  <c r="U370" i="14"/>
  <c r="S370" i="14"/>
  <c r="U366" i="14"/>
  <c r="S366" i="14"/>
  <c r="U362" i="14"/>
  <c r="S362" i="14"/>
  <c r="U358" i="14"/>
  <c r="S358" i="14"/>
  <c r="U354" i="14"/>
  <c r="S354" i="14"/>
  <c r="U350" i="14"/>
  <c r="S350" i="14"/>
  <c r="U346" i="14"/>
  <c r="S346" i="14"/>
  <c r="U342" i="14"/>
  <c r="S342" i="14"/>
  <c r="U338" i="14"/>
  <c r="S338" i="14"/>
  <c r="U334" i="14"/>
  <c r="S334" i="14"/>
  <c r="U330" i="14"/>
  <c r="S330" i="14"/>
  <c r="U326" i="14"/>
  <c r="S326" i="14"/>
  <c r="U322" i="14"/>
  <c r="S322" i="14"/>
  <c r="U318" i="14"/>
  <c r="S318" i="14"/>
  <c r="U314" i="14"/>
  <c r="S314" i="14"/>
  <c r="U310" i="14"/>
  <c r="S310" i="14"/>
  <c r="U306" i="14"/>
  <c r="S306" i="14"/>
  <c r="U302" i="14"/>
  <c r="S302" i="14"/>
  <c r="U298" i="14"/>
  <c r="S298" i="14"/>
  <c r="U294" i="14"/>
  <c r="S294" i="14"/>
  <c r="U290" i="14"/>
  <c r="S290" i="14"/>
  <c r="U286" i="14"/>
  <c r="S286" i="14"/>
  <c r="U282" i="14"/>
  <c r="S282" i="14"/>
  <c r="U278" i="14"/>
  <c r="S278" i="14"/>
  <c r="U274" i="14"/>
  <c r="S274" i="14"/>
  <c r="U270" i="14"/>
  <c r="S270" i="14"/>
  <c r="U266" i="14"/>
  <c r="S266" i="14"/>
  <c r="U262" i="14"/>
  <c r="S262" i="14"/>
  <c r="U258" i="14"/>
  <c r="S258" i="14"/>
  <c r="U254" i="14"/>
  <c r="S254" i="14"/>
  <c r="U250" i="14"/>
  <c r="S250" i="14"/>
  <c r="U246" i="14"/>
  <c r="S246" i="14"/>
  <c r="U242" i="14"/>
  <c r="S242" i="14"/>
  <c r="U238" i="14"/>
  <c r="S238" i="14"/>
  <c r="U234" i="14"/>
  <c r="S234" i="14"/>
  <c r="U230" i="14"/>
  <c r="S230" i="14"/>
  <c r="S226" i="14"/>
  <c r="U226" i="14"/>
  <c r="U222" i="14"/>
  <c r="S222" i="14"/>
  <c r="U218" i="14"/>
  <c r="S218" i="14"/>
  <c r="U214" i="14"/>
  <c r="S214" i="14"/>
  <c r="U210" i="14"/>
  <c r="S210" i="14"/>
  <c r="U206" i="14"/>
  <c r="S206" i="14"/>
  <c r="U202" i="14"/>
  <c r="S202" i="14"/>
  <c r="U198" i="14"/>
  <c r="S198" i="14"/>
  <c r="U194" i="14"/>
  <c r="S194" i="14"/>
  <c r="U190" i="14"/>
  <c r="S190" i="14"/>
  <c r="U186" i="14"/>
  <c r="S186" i="14"/>
  <c r="U182" i="14"/>
  <c r="S182" i="14"/>
  <c r="U178" i="14"/>
  <c r="S178" i="14"/>
  <c r="U174" i="14"/>
  <c r="S174" i="14"/>
  <c r="U170" i="14"/>
  <c r="S170" i="14"/>
  <c r="U166" i="14"/>
  <c r="S166" i="14"/>
  <c r="S162" i="14"/>
  <c r="U162" i="14"/>
  <c r="U158" i="14"/>
  <c r="S158" i="14"/>
  <c r="U154" i="14"/>
  <c r="S154" i="14"/>
  <c r="U150" i="14"/>
  <c r="S150" i="14"/>
  <c r="U146" i="14"/>
  <c r="S146" i="14"/>
  <c r="U142" i="14"/>
  <c r="S142" i="14"/>
  <c r="U138" i="14"/>
  <c r="S138" i="14"/>
  <c r="U134" i="14"/>
  <c r="S134" i="14"/>
  <c r="U130" i="14"/>
  <c r="S130" i="14"/>
  <c r="U126" i="14"/>
  <c r="S126" i="14"/>
  <c r="U122" i="14"/>
  <c r="S122" i="14"/>
  <c r="U118" i="14"/>
  <c r="S118" i="14"/>
  <c r="U114" i="14"/>
  <c r="S114" i="14"/>
  <c r="U110" i="14"/>
  <c r="S110" i="14"/>
  <c r="U106" i="14"/>
  <c r="S106" i="14"/>
  <c r="U102" i="14"/>
  <c r="S102" i="14"/>
  <c r="S98" i="14"/>
  <c r="U98" i="14"/>
  <c r="U94" i="14"/>
  <c r="S94" i="14"/>
  <c r="U90" i="14"/>
  <c r="S90" i="14"/>
  <c r="U86" i="14"/>
  <c r="S86" i="14"/>
  <c r="U82" i="14"/>
  <c r="S82" i="14"/>
  <c r="U78" i="14"/>
  <c r="S78" i="14"/>
  <c r="U74" i="14"/>
  <c r="S74" i="14"/>
  <c r="U70" i="14"/>
  <c r="S70" i="14"/>
  <c r="U66" i="14"/>
  <c r="S66" i="14"/>
  <c r="U62" i="14"/>
  <c r="S62" i="14"/>
  <c r="U58" i="14"/>
  <c r="S58" i="14"/>
  <c r="U54" i="14"/>
  <c r="S54" i="14"/>
  <c r="U50" i="14"/>
  <c r="S50" i="14"/>
  <c r="U46" i="14"/>
  <c r="S46" i="14"/>
  <c r="U42" i="14"/>
  <c r="S42" i="14"/>
  <c r="U38" i="14"/>
  <c r="S38" i="14"/>
  <c r="S34" i="14"/>
  <c r="U34" i="14"/>
  <c r="U30" i="14"/>
  <c r="S30" i="14"/>
  <c r="U26" i="14"/>
  <c r="S26" i="14"/>
  <c r="U21" i="14"/>
  <c r="S21" i="14"/>
  <c r="U17" i="14"/>
  <c r="S17" i="14"/>
  <c r="U13" i="14"/>
  <c r="S13" i="14"/>
  <c r="U9" i="14"/>
  <c r="S9" i="14"/>
  <c r="AM580" i="14"/>
  <c r="AB580" i="14"/>
  <c r="AM568" i="14"/>
  <c r="AB568" i="14"/>
  <c r="AM583" i="14"/>
  <c r="AB583" i="14"/>
  <c r="AM582" i="14"/>
  <c r="AB582" i="14"/>
  <c r="AM578" i="14"/>
  <c r="AB578" i="14"/>
  <c r="AM570" i="14"/>
  <c r="AB570" i="14"/>
  <c r="AM566" i="14"/>
  <c r="AB566" i="14"/>
  <c r="AM558" i="14"/>
  <c r="AB558" i="14"/>
  <c r="AM550" i="14"/>
  <c r="AB550" i="14"/>
  <c r="X5" i="14"/>
  <c r="AM5" i="14"/>
  <c r="AB5" i="14"/>
  <c r="AM581" i="14"/>
  <c r="AB581" i="14"/>
  <c r="AM577" i="14"/>
  <c r="AO577" i="14" s="1"/>
  <c r="E576" i="15" s="1"/>
  <c r="H576" i="15" s="1"/>
  <c r="AB577" i="14"/>
  <c r="AM573" i="14"/>
  <c r="AB573" i="14"/>
  <c r="AM569" i="14"/>
  <c r="AP569" i="14" s="1"/>
  <c r="F568" i="15" s="1"/>
  <c r="I568" i="15" s="1"/>
  <c r="AB569" i="14"/>
  <c r="AM565" i="14"/>
  <c r="AO565" i="14" s="1"/>
  <c r="AB565" i="14"/>
  <c r="AM561" i="14"/>
  <c r="AP561" i="14" s="1"/>
  <c r="F560" i="15" s="1"/>
  <c r="I560" i="15" s="1"/>
  <c r="AB561" i="14"/>
  <c r="AM557" i="14"/>
  <c r="AB557" i="14"/>
  <c r="AM553" i="14"/>
  <c r="AO553" i="14" s="1"/>
  <c r="AQ553" i="14" s="1"/>
  <c r="AB553" i="14"/>
  <c r="AM549" i="14"/>
  <c r="AB549" i="14"/>
  <c r="AM545" i="14"/>
  <c r="AO545" i="14" s="1"/>
  <c r="AQ545" i="14" s="1"/>
  <c r="AB545" i="14"/>
  <c r="AM541" i="14"/>
  <c r="AB541" i="14"/>
  <c r="AM537" i="14"/>
  <c r="AP537" i="14" s="1"/>
  <c r="F536" i="15" s="1"/>
  <c r="I536" i="15" s="1"/>
  <c r="AB537" i="14"/>
  <c r="AM533" i="14"/>
  <c r="AB533" i="14"/>
  <c r="AM529" i="14"/>
  <c r="AO529" i="14" s="1"/>
  <c r="E528" i="15" s="1"/>
  <c r="H528" i="15" s="1"/>
  <c r="AB529" i="14"/>
  <c r="AM525" i="14"/>
  <c r="AB525" i="14"/>
  <c r="AM521" i="14"/>
  <c r="AP521" i="14" s="1"/>
  <c r="F520" i="15" s="1"/>
  <c r="I520" i="15" s="1"/>
  <c r="AB521" i="14"/>
  <c r="AM517" i="14"/>
  <c r="AO517" i="14" s="1"/>
  <c r="E516" i="15" s="1"/>
  <c r="H516" i="15" s="1"/>
  <c r="AB517" i="14"/>
  <c r="AM513" i="14"/>
  <c r="AO513" i="14" s="1"/>
  <c r="E512" i="15" s="1"/>
  <c r="H512" i="15" s="1"/>
  <c r="AB513" i="14"/>
  <c r="AM509" i="14"/>
  <c r="AB509" i="14"/>
  <c r="AM505" i="14"/>
  <c r="AP505" i="14" s="1"/>
  <c r="F504" i="15" s="1"/>
  <c r="I504" i="15" s="1"/>
  <c r="AB505" i="14"/>
  <c r="AM501" i="14"/>
  <c r="AB501" i="14"/>
  <c r="AM497" i="14"/>
  <c r="AO497" i="14" s="1"/>
  <c r="AQ497" i="14" s="1"/>
  <c r="AB497" i="14"/>
  <c r="AM493" i="14"/>
  <c r="AB493" i="14"/>
  <c r="AM489" i="14"/>
  <c r="AP489" i="14" s="1"/>
  <c r="F488" i="15" s="1"/>
  <c r="I488" i="15" s="1"/>
  <c r="AB489" i="14"/>
  <c r="AM485" i="14"/>
  <c r="AB485" i="14"/>
  <c r="AM481" i="14"/>
  <c r="AO481" i="14" s="1"/>
  <c r="AQ481" i="14" s="1"/>
  <c r="AB481" i="14"/>
  <c r="AM477" i="14"/>
  <c r="AB477" i="14"/>
  <c r="AM473" i="14"/>
  <c r="AP473" i="14" s="1"/>
  <c r="F472" i="15" s="1"/>
  <c r="I472" i="15" s="1"/>
  <c r="AB473" i="14"/>
  <c r="AM469" i="14"/>
  <c r="AO469" i="14" s="1"/>
  <c r="E468" i="15" s="1"/>
  <c r="H468" i="15" s="1"/>
  <c r="AB469" i="14"/>
  <c r="AM465" i="14"/>
  <c r="AO465" i="14" s="1"/>
  <c r="E464" i="15" s="1"/>
  <c r="H464" i="15" s="1"/>
  <c r="AB465" i="14"/>
  <c r="AM461" i="14"/>
  <c r="AB461" i="14"/>
  <c r="AM457" i="14"/>
  <c r="AP457" i="14" s="1"/>
  <c r="F456" i="15" s="1"/>
  <c r="I456" i="15" s="1"/>
  <c r="AB457" i="14"/>
  <c r="AM453" i="14"/>
  <c r="AB453" i="14"/>
  <c r="AM449" i="14"/>
  <c r="AO449" i="14" s="1"/>
  <c r="E448" i="15" s="1"/>
  <c r="H448" i="15" s="1"/>
  <c r="AB449" i="14"/>
  <c r="AM445" i="14"/>
  <c r="AB445" i="14"/>
  <c r="AM441" i="14"/>
  <c r="AP441" i="14" s="1"/>
  <c r="F440" i="15" s="1"/>
  <c r="I440" i="15" s="1"/>
  <c r="AB441" i="14"/>
  <c r="AM437" i="14"/>
  <c r="AB437" i="14"/>
  <c r="AM433" i="14"/>
  <c r="AO433" i="14" s="1"/>
  <c r="AQ433" i="14" s="1"/>
  <c r="AB433" i="14"/>
  <c r="AM429" i="14"/>
  <c r="AB429" i="14"/>
  <c r="AM425" i="14"/>
  <c r="AP425" i="14" s="1"/>
  <c r="F424" i="15" s="1"/>
  <c r="I424" i="15" s="1"/>
  <c r="AB425" i="14"/>
  <c r="AM421" i="14"/>
  <c r="AO421" i="14" s="1"/>
  <c r="AB421" i="14"/>
  <c r="AM417" i="14"/>
  <c r="AO417" i="14" s="1"/>
  <c r="AQ417" i="14" s="1"/>
  <c r="AB417" i="14"/>
  <c r="AM413" i="14"/>
  <c r="AB413" i="14"/>
  <c r="AM409" i="14"/>
  <c r="AP409" i="14" s="1"/>
  <c r="F408" i="15" s="1"/>
  <c r="I408" i="15" s="1"/>
  <c r="AB409" i="14"/>
  <c r="AM405" i="14"/>
  <c r="AB405" i="14"/>
  <c r="AM401" i="14"/>
  <c r="AO401" i="14" s="1"/>
  <c r="E400" i="15" s="1"/>
  <c r="H400" i="15" s="1"/>
  <c r="AB401" i="14"/>
  <c r="AM397" i="14"/>
  <c r="AB397" i="14"/>
  <c r="AM393" i="14"/>
  <c r="AP393" i="14" s="1"/>
  <c r="F392" i="15" s="1"/>
  <c r="I392" i="15" s="1"/>
  <c r="AB393" i="14"/>
  <c r="AM389" i="14"/>
  <c r="AB389" i="14"/>
  <c r="AM385" i="14"/>
  <c r="AO385" i="14" s="1"/>
  <c r="E384" i="15" s="1"/>
  <c r="H384" i="15" s="1"/>
  <c r="AB385" i="14"/>
  <c r="AM381" i="14"/>
  <c r="AB381" i="14"/>
  <c r="AM377" i="14"/>
  <c r="AP377" i="14" s="1"/>
  <c r="F376" i="15" s="1"/>
  <c r="I376" i="15" s="1"/>
  <c r="AB377" i="14"/>
  <c r="AM373" i="14"/>
  <c r="AO373" i="14" s="1"/>
  <c r="AQ373" i="14" s="1"/>
  <c r="AB373" i="14"/>
  <c r="AM369" i="14"/>
  <c r="AO369" i="14" s="1"/>
  <c r="AQ369" i="14" s="1"/>
  <c r="AB369" i="14"/>
  <c r="AM365" i="14"/>
  <c r="AB365" i="14"/>
  <c r="AM361" i="14"/>
  <c r="AP361" i="14" s="1"/>
  <c r="F360" i="15" s="1"/>
  <c r="I360" i="15" s="1"/>
  <c r="AB361" i="14"/>
  <c r="AM357" i="14"/>
  <c r="AB357" i="14"/>
  <c r="AM353" i="14"/>
  <c r="AO353" i="14" s="1"/>
  <c r="AQ353" i="14" s="1"/>
  <c r="AB353" i="14"/>
  <c r="AM349" i="14"/>
  <c r="AB349" i="14"/>
  <c r="AM345" i="14"/>
  <c r="AP345" i="14" s="1"/>
  <c r="F344" i="15" s="1"/>
  <c r="I344" i="15" s="1"/>
  <c r="AB345" i="14"/>
  <c r="AM341" i="14"/>
  <c r="AB341" i="14"/>
  <c r="AM337" i="14"/>
  <c r="AO337" i="14" s="1"/>
  <c r="E336" i="15" s="1"/>
  <c r="H336" i="15" s="1"/>
  <c r="AB337" i="14"/>
  <c r="AM333" i="14"/>
  <c r="AB333" i="14"/>
  <c r="AM329" i="14"/>
  <c r="AP329" i="14" s="1"/>
  <c r="F328" i="15" s="1"/>
  <c r="I328" i="15" s="1"/>
  <c r="AB329" i="14"/>
  <c r="AM325" i="14"/>
  <c r="AO325" i="14" s="1"/>
  <c r="AQ325" i="14" s="1"/>
  <c r="AB325" i="14"/>
  <c r="AM321" i="14"/>
  <c r="AO321" i="14" s="1"/>
  <c r="E320" i="15" s="1"/>
  <c r="H320" i="15" s="1"/>
  <c r="AB321" i="14"/>
  <c r="AM317" i="14"/>
  <c r="AB317" i="14"/>
  <c r="AM313" i="14"/>
  <c r="AP313" i="14" s="1"/>
  <c r="F312" i="15" s="1"/>
  <c r="I312" i="15" s="1"/>
  <c r="AB313" i="14"/>
  <c r="AM309" i="14"/>
  <c r="AB309" i="14"/>
  <c r="AM305" i="14"/>
  <c r="AO305" i="14" s="1"/>
  <c r="AQ305" i="14" s="1"/>
  <c r="AB305" i="14"/>
  <c r="AM301" i="14"/>
  <c r="AB301" i="14"/>
  <c r="AM297" i="14"/>
  <c r="AP297" i="14" s="1"/>
  <c r="F296" i="15" s="1"/>
  <c r="I296" i="15" s="1"/>
  <c r="AB297" i="14"/>
  <c r="AM293" i="14"/>
  <c r="AB293" i="14"/>
  <c r="AM289" i="14"/>
  <c r="AO289" i="14" s="1"/>
  <c r="AQ289" i="14" s="1"/>
  <c r="AB289" i="14"/>
  <c r="AM285" i="14"/>
  <c r="AB285" i="14"/>
  <c r="AM281" i="14"/>
  <c r="AP281" i="14" s="1"/>
  <c r="F280" i="15" s="1"/>
  <c r="I280" i="15" s="1"/>
  <c r="AB281" i="14"/>
  <c r="AM277" i="14"/>
  <c r="AO277" i="14" s="1"/>
  <c r="E276" i="15" s="1"/>
  <c r="H276" i="15" s="1"/>
  <c r="AB277" i="14"/>
  <c r="AM273" i="14"/>
  <c r="AO273" i="14" s="1"/>
  <c r="E272" i="15" s="1"/>
  <c r="H272" i="15" s="1"/>
  <c r="AB273" i="14"/>
  <c r="AM269" i="14"/>
  <c r="AB269" i="14"/>
  <c r="AM265" i="14"/>
  <c r="AP265" i="14" s="1"/>
  <c r="F264" i="15" s="1"/>
  <c r="I264" i="15" s="1"/>
  <c r="AB265" i="14"/>
  <c r="AM261" i="14"/>
  <c r="AB261" i="14"/>
  <c r="AM257" i="14"/>
  <c r="AO257" i="14" s="1"/>
  <c r="AQ257" i="14" s="1"/>
  <c r="AB257" i="14"/>
  <c r="AM253" i="14"/>
  <c r="AB253" i="14"/>
  <c r="AM249" i="14"/>
  <c r="AP249" i="14" s="1"/>
  <c r="F248" i="15" s="1"/>
  <c r="I248" i="15" s="1"/>
  <c r="AB249" i="14"/>
  <c r="AM245" i="14"/>
  <c r="AB245" i="14"/>
  <c r="AM241" i="14"/>
  <c r="AO241" i="14" s="1"/>
  <c r="AQ241" i="14" s="1"/>
  <c r="AB241" i="14"/>
  <c r="AM237" i="14"/>
  <c r="AB237" i="14"/>
  <c r="AM233" i="14"/>
  <c r="AP233" i="14" s="1"/>
  <c r="F232" i="15" s="1"/>
  <c r="I232" i="15" s="1"/>
  <c r="AB233" i="14"/>
  <c r="AM229" i="14"/>
  <c r="AO229" i="14" s="1"/>
  <c r="E228" i="15" s="1"/>
  <c r="H228" i="15" s="1"/>
  <c r="AB229" i="14"/>
  <c r="AM225" i="14"/>
  <c r="AO225" i="14" s="1"/>
  <c r="AQ225" i="14" s="1"/>
  <c r="AB225" i="14"/>
  <c r="AM221" i="14"/>
  <c r="AB221" i="14"/>
  <c r="AM217" i="14"/>
  <c r="AP217" i="14" s="1"/>
  <c r="F216" i="15" s="1"/>
  <c r="I216" i="15" s="1"/>
  <c r="AB217" i="14"/>
  <c r="AM213" i="14"/>
  <c r="AB213" i="14"/>
  <c r="AM209" i="14"/>
  <c r="AO209" i="14" s="1"/>
  <c r="E208" i="15" s="1"/>
  <c r="H208" i="15" s="1"/>
  <c r="AB209" i="14"/>
  <c r="AM205" i="14"/>
  <c r="AB205" i="14"/>
  <c r="AM201" i="14"/>
  <c r="AP201" i="14" s="1"/>
  <c r="F200" i="15" s="1"/>
  <c r="I200" i="15" s="1"/>
  <c r="AB201" i="14"/>
  <c r="AM197" i="14"/>
  <c r="AB197" i="14"/>
  <c r="AM193" i="14"/>
  <c r="AO193" i="14" s="1"/>
  <c r="AQ193" i="14" s="1"/>
  <c r="AB193" i="14"/>
  <c r="AM189" i="14"/>
  <c r="AB189" i="14"/>
  <c r="AM185" i="14"/>
  <c r="AP185" i="14" s="1"/>
  <c r="F184" i="15" s="1"/>
  <c r="I184" i="15" s="1"/>
  <c r="AB185" i="14"/>
  <c r="AM181" i="14"/>
  <c r="AO181" i="14" s="1"/>
  <c r="E180" i="15" s="1"/>
  <c r="H180" i="15" s="1"/>
  <c r="AB181" i="14"/>
  <c r="AM177" i="14"/>
  <c r="AO177" i="14" s="1"/>
  <c r="AQ177" i="14" s="1"/>
  <c r="AB177" i="14"/>
  <c r="AM173" i="14"/>
  <c r="AB173" i="14"/>
  <c r="AM169" i="14"/>
  <c r="AP169" i="14" s="1"/>
  <c r="F168" i="15" s="1"/>
  <c r="I168" i="15" s="1"/>
  <c r="AB169" i="14"/>
  <c r="AM165" i="14"/>
  <c r="AB165" i="14"/>
  <c r="AM161" i="14"/>
  <c r="AO161" i="14" s="1"/>
  <c r="E160" i="15" s="1"/>
  <c r="H160" i="15" s="1"/>
  <c r="AB161" i="14"/>
  <c r="AM157" i="14"/>
  <c r="AB157" i="14"/>
  <c r="AM153" i="14"/>
  <c r="AP153" i="14" s="1"/>
  <c r="F152" i="15" s="1"/>
  <c r="I152" i="15" s="1"/>
  <c r="AB153" i="14"/>
  <c r="AM149" i="14"/>
  <c r="AB149" i="14"/>
  <c r="AM145" i="14"/>
  <c r="AO145" i="14" s="1"/>
  <c r="E144" i="15" s="1"/>
  <c r="H144" i="15" s="1"/>
  <c r="AB145" i="14"/>
  <c r="AM141" i="14"/>
  <c r="AO141" i="14" s="1"/>
  <c r="AB141" i="14"/>
  <c r="AM137" i="14"/>
  <c r="AP137" i="14" s="1"/>
  <c r="F136" i="15" s="1"/>
  <c r="I136" i="15" s="1"/>
  <c r="AB137" i="14"/>
  <c r="AM133" i="14"/>
  <c r="AO133" i="14" s="1"/>
  <c r="E132" i="15" s="1"/>
  <c r="H132" i="15" s="1"/>
  <c r="AB133" i="14"/>
  <c r="AM129" i="14"/>
  <c r="AO129" i="14" s="1"/>
  <c r="E128" i="15" s="1"/>
  <c r="H128" i="15" s="1"/>
  <c r="AB129" i="14"/>
  <c r="AM125" i="14"/>
  <c r="AB125" i="14"/>
  <c r="AM121" i="14"/>
  <c r="AP121" i="14" s="1"/>
  <c r="F120" i="15" s="1"/>
  <c r="I120" i="15" s="1"/>
  <c r="AB121" i="14"/>
  <c r="AM117" i="14"/>
  <c r="AB117" i="14"/>
  <c r="AM113" i="14"/>
  <c r="AO113" i="14" s="1"/>
  <c r="AQ113" i="14" s="1"/>
  <c r="AB113" i="14"/>
  <c r="AM109" i="14"/>
  <c r="AB109" i="14"/>
  <c r="X105" i="14"/>
  <c r="AM105" i="14"/>
  <c r="AB105" i="14"/>
  <c r="AM101" i="14"/>
  <c r="AB101" i="14"/>
  <c r="AM97" i="14"/>
  <c r="AB97" i="14"/>
  <c r="AM93" i="14"/>
  <c r="AB93" i="14"/>
  <c r="AM89" i="14"/>
  <c r="AB89" i="14"/>
  <c r="AM85" i="14"/>
  <c r="AB85" i="14"/>
  <c r="AM81" i="14"/>
  <c r="AB81" i="14"/>
  <c r="AM77" i="14"/>
  <c r="AB77" i="14"/>
  <c r="AM73" i="14"/>
  <c r="AB73" i="14"/>
  <c r="AM69" i="14"/>
  <c r="AB69" i="14"/>
  <c r="AM65" i="14"/>
  <c r="AB65" i="14"/>
  <c r="AM61" i="14"/>
  <c r="AB61" i="14"/>
  <c r="AM57" i="14"/>
  <c r="AB57" i="14"/>
  <c r="AM53" i="14"/>
  <c r="AB53" i="14"/>
  <c r="AM49" i="14"/>
  <c r="AB49" i="14"/>
  <c r="AM45" i="14"/>
  <c r="AB45" i="14"/>
  <c r="AM41" i="14"/>
  <c r="AB41" i="14"/>
  <c r="AM37" i="14"/>
  <c r="AB37" i="14"/>
  <c r="AM33" i="14"/>
  <c r="AB33" i="14"/>
  <c r="AM29" i="14"/>
  <c r="AB29" i="14"/>
  <c r="AM25" i="14"/>
  <c r="S25" i="14"/>
  <c r="AB25" i="14"/>
  <c r="U25" i="14"/>
  <c r="AM21" i="14"/>
  <c r="AB21" i="14"/>
  <c r="AM17" i="14"/>
  <c r="AB17" i="14"/>
  <c r="AM13" i="14"/>
  <c r="AO13" i="14" s="1"/>
  <c r="AB13" i="14"/>
  <c r="AM9" i="14"/>
  <c r="AO9" i="14" s="1"/>
  <c r="AB9" i="14"/>
  <c r="U5" i="14"/>
  <c r="S5" i="14"/>
  <c r="U581" i="14"/>
  <c r="S581" i="14"/>
  <c r="U577" i="14"/>
  <c r="S577" i="14"/>
  <c r="U573" i="14"/>
  <c r="S573" i="14"/>
  <c r="U569" i="14"/>
  <c r="S569" i="14"/>
  <c r="U565" i="14"/>
  <c r="S565" i="14"/>
  <c r="U561" i="14"/>
  <c r="S561" i="14"/>
  <c r="U557" i="14"/>
  <c r="S557" i="14"/>
  <c r="U553" i="14"/>
  <c r="S553" i="14"/>
  <c r="U549" i="14"/>
  <c r="S549" i="14"/>
  <c r="U545" i="14"/>
  <c r="S545" i="14"/>
  <c r="U541" i="14"/>
  <c r="S541" i="14"/>
  <c r="U537" i="14"/>
  <c r="S537" i="14"/>
  <c r="U533" i="14"/>
  <c r="S533" i="14"/>
  <c r="U529" i="14"/>
  <c r="S529" i="14"/>
  <c r="U525" i="14"/>
  <c r="S525" i="14"/>
  <c r="U521" i="14"/>
  <c r="S521" i="14"/>
  <c r="U517" i="14"/>
  <c r="S517" i="14"/>
  <c r="U513" i="14"/>
  <c r="S513" i="14"/>
  <c r="U509" i="14"/>
  <c r="S509" i="14"/>
  <c r="U505" i="14"/>
  <c r="S505" i="14"/>
  <c r="U501" i="14"/>
  <c r="S501" i="14"/>
  <c r="U497" i="14"/>
  <c r="S497" i="14"/>
  <c r="U493" i="14"/>
  <c r="S493" i="14"/>
  <c r="U489" i="14"/>
  <c r="S489" i="14"/>
  <c r="U485" i="14"/>
  <c r="S485" i="14"/>
  <c r="U481" i="14"/>
  <c r="S481" i="14"/>
  <c r="U477" i="14"/>
  <c r="S477" i="14"/>
  <c r="U473" i="14"/>
  <c r="S473" i="14"/>
  <c r="U469" i="14"/>
  <c r="S469" i="14"/>
  <c r="U465" i="14"/>
  <c r="S465" i="14"/>
  <c r="U461" i="14"/>
  <c r="S461" i="14"/>
  <c r="U457" i="14"/>
  <c r="S457" i="14"/>
  <c r="U453" i="14"/>
  <c r="S453" i="14"/>
  <c r="U449" i="14"/>
  <c r="S449" i="14"/>
  <c r="U445" i="14"/>
  <c r="S445" i="14"/>
  <c r="U441" i="14"/>
  <c r="S441" i="14"/>
  <c r="U437" i="14"/>
  <c r="S437" i="14"/>
  <c r="U433" i="14"/>
  <c r="S433" i="14"/>
  <c r="U429" i="14"/>
  <c r="S429" i="14"/>
  <c r="U425" i="14"/>
  <c r="S425" i="14"/>
  <c r="U421" i="14"/>
  <c r="S421" i="14"/>
  <c r="U417" i="14"/>
  <c r="S417" i="14"/>
  <c r="U413" i="14"/>
  <c r="S413" i="14"/>
  <c r="U409" i="14"/>
  <c r="S409" i="14"/>
  <c r="U405" i="14"/>
  <c r="S405" i="14"/>
  <c r="U401" i="14"/>
  <c r="S401" i="14"/>
  <c r="U397" i="14"/>
  <c r="S397" i="14"/>
  <c r="U393" i="14"/>
  <c r="S393" i="14"/>
  <c r="U389" i="14"/>
  <c r="S389" i="14"/>
  <c r="U385" i="14"/>
  <c r="S385" i="14"/>
  <c r="U381" i="14"/>
  <c r="S381" i="14"/>
  <c r="U377" i="14"/>
  <c r="S377" i="14"/>
  <c r="U373" i="14"/>
  <c r="S373" i="14"/>
  <c r="U369" i="14"/>
  <c r="S369" i="14"/>
  <c r="U365" i="14"/>
  <c r="S365" i="14"/>
  <c r="U361" i="14"/>
  <c r="S361" i="14"/>
  <c r="U357" i="14"/>
  <c r="S357" i="14"/>
  <c r="U353" i="14"/>
  <c r="S353" i="14"/>
  <c r="U349" i="14"/>
  <c r="S349" i="14"/>
  <c r="U345" i="14"/>
  <c r="S345" i="14"/>
  <c r="U341" i="14"/>
  <c r="S341" i="14"/>
  <c r="U337" i="14"/>
  <c r="S337" i="14"/>
  <c r="U333" i="14"/>
  <c r="S333" i="14"/>
  <c r="U329" i="14"/>
  <c r="S329" i="14"/>
  <c r="U325" i="14"/>
  <c r="S325" i="14"/>
  <c r="U321" i="14"/>
  <c r="S321" i="14"/>
  <c r="U317" i="14"/>
  <c r="S317" i="14"/>
  <c r="U313" i="14"/>
  <c r="S313" i="14"/>
  <c r="U309" i="14"/>
  <c r="S309" i="14"/>
  <c r="U305" i="14"/>
  <c r="S305" i="14"/>
  <c r="U301" i="14"/>
  <c r="S301" i="14"/>
  <c r="U297" i="14"/>
  <c r="S297" i="14"/>
  <c r="U293" i="14"/>
  <c r="S293" i="14"/>
  <c r="U289" i="14"/>
  <c r="S289" i="14"/>
  <c r="U285" i="14"/>
  <c r="S285" i="14"/>
  <c r="U281" i="14"/>
  <c r="S281" i="14"/>
  <c r="U277" i="14"/>
  <c r="S277" i="14"/>
  <c r="U273" i="14"/>
  <c r="S273" i="14"/>
  <c r="U269" i="14"/>
  <c r="S269" i="14"/>
  <c r="U265" i="14"/>
  <c r="S265" i="14"/>
  <c r="U261" i="14"/>
  <c r="S261" i="14"/>
  <c r="U257" i="14"/>
  <c r="S257" i="14"/>
  <c r="U253" i="14"/>
  <c r="S253" i="14"/>
  <c r="U249" i="14"/>
  <c r="S249" i="14"/>
  <c r="U245" i="14"/>
  <c r="S245" i="14"/>
  <c r="U241" i="14"/>
  <c r="S241" i="14"/>
  <c r="U237" i="14"/>
  <c r="S237" i="14"/>
  <c r="U233" i="14"/>
  <c r="S233" i="14"/>
  <c r="U229" i="14"/>
  <c r="S229" i="14"/>
  <c r="U225" i="14"/>
  <c r="S225" i="14"/>
  <c r="U221" i="14"/>
  <c r="S221" i="14"/>
  <c r="U217" i="14"/>
  <c r="S217" i="14"/>
  <c r="U213" i="14"/>
  <c r="S213" i="14"/>
  <c r="U209" i="14"/>
  <c r="S209" i="14"/>
  <c r="U205" i="14"/>
  <c r="S205" i="14"/>
  <c r="U201" i="14"/>
  <c r="S201" i="14"/>
  <c r="U197" i="14"/>
  <c r="S197" i="14"/>
  <c r="U193" i="14"/>
  <c r="S193" i="14"/>
  <c r="U189" i="14"/>
  <c r="S189" i="14"/>
  <c r="U185" i="14"/>
  <c r="S185" i="14"/>
  <c r="U181" i="14"/>
  <c r="S181" i="14"/>
  <c r="U177" i="14"/>
  <c r="S177" i="14"/>
  <c r="U173" i="14"/>
  <c r="S173" i="14"/>
  <c r="U169" i="14"/>
  <c r="S169" i="14"/>
  <c r="U165" i="14"/>
  <c r="S165" i="14"/>
  <c r="U161" i="14"/>
  <c r="S161" i="14"/>
  <c r="U157" i="14"/>
  <c r="S157" i="14"/>
  <c r="U153" i="14"/>
  <c r="S153" i="14"/>
  <c r="U149" i="14"/>
  <c r="S149" i="14"/>
  <c r="U145" i="14"/>
  <c r="S145" i="14"/>
  <c r="U141" i="14"/>
  <c r="S141" i="14"/>
  <c r="U137" i="14"/>
  <c r="S137" i="14"/>
  <c r="U133" i="14"/>
  <c r="S133" i="14"/>
  <c r="U129" i="14"/>
  <c r="S129" i="14"/>
  <c r="U125" i="14"/>
  <c r="S125" i="14"/>
  <c r="U121" i="14"/>
  <c r="S121" i="14"/>
  <c r="U117" i="14"/>
  <c r="S117" i="14"/>
  <c r="U113" i="14"/>
  <c r="S113" i="14"/>
  <c r="U109" i="14"/>
  <c r="S109" i="14"/>
  <c r="U105" i="14"/>
  <c r="S105" i="14"/>
  <c r="U101" i="14"/>
  <c r="S101" i="14"/>
  <c r="U97" i="14"/>
  <c r="S97" i="14"/>
  <c r="U93" i="14"/>
  <c r="S93" i="14"/>
  <c r="U89" i="14"/>
  <c r="S89" i="14"/>
  <c r="U85" i="14"/>
  <c r="S85" i="14"/>
  <c r="U81" i="14"/>
  <c r="S81" i="14"/>
  <c r="U77" i="14"/>
  <c r="S77" i="14"/>
  <c r="U73" i="14"/>
  <c r="S73" i="14"/>
  <c r="U69" i="14"/>
  <c r="S69" i="14"/>
  <c r="U65" i="14"/>
  <c r="S65" i="14"/>
  <c r="U61" i="14"/>
  <c r="S61" i="14"/>
  <c r="U57" i="14"/>
  <c r="S57" i="14"/>
  <c r="U53" i="14"/>
  <c r="S53" i="14"/>
  <c r="U49" i="14"/>
  <c r="S49" i="14"/>
  <c r="U45" i="14"/>
  <c r="S45" i="14"/>
  <c r="U41" i="14"/>
  <c r="S41" i="14"/>
  <c r="U37" i="14"/>
  <c r="S37" i="14"/>
  <c r="U33" i="14"/>
  <c r="S33" i="14"/>
  <c r="U29" i="14"/>
  <c r="S29" i="14"/>
  <c r="U24" i="14"/>
  <c r="S24" i="14"/>
  <c r="U20" i="14"/>
  <c r="S20" i="14"/>
  <c r="U16" i="14"/>
  <c r="S16" i="14"/>
  <c r="U12" i="14"/>
  <c r="S12" i="14"/>
  <c r="U8" i="14"/>
  <c r="S8" i="14"/>
  <c r="AI28" i="14"/>
  <c r="AI579" i="14"/>
  <c r="D578" i="16" s="1"/>
  <c r="AI571" i="14"/>
  <c r="D570" i="16" s="1"/>
  <c r="AI563" i="14"/>
  <c r="D562" i="16" s="1"/>
  <c r="AI555" i="14"/>
  <c r="D554" i="16" s="1"/>
  <c r="AI547" i="14"/>
  <c r="D546" i="16" s="1"/>
  <c r="AI539" i="14"/>
  <c r="D538" i="16" s="1"/>
  <c r="AI531" i="14"/>
  <c r="D530" i="16" s="1"/>
  <c r="AI523" i="14"/>
  <c r="D522" i="16" s="1"/>
  <c r="AI515" i="14"/>
  <c r="D514" i="16" s="1"/>
  <c r="AI507" i="14"/>
  <c r="D506" i="16" s="1"/>
  <c r="AI499" i="14"/>
  <c r="D498" i="16" s="1"/>
  <c r="AI491" i="14"/>
  <c r="D490" i="16" s="1"/>
  <c r="AI483" i="14"/>
  <c r="D482" i="16" s="1"/>
  <c r="AI475" i="14"/>
  <c r="D474" i="16" s="1"/>
  <c r="AI467" i="14"/>
  <c r="D466" i="16" s="1"/>
  <c r="AI459" i="14"/>
  <c r="D458" i="16" s="1"/>
  <c r="AI451" i="14"/>
  <c r="D450" i="16" s="1"/>
  <c r="AI443" i="14"/>
  <c r="D442" i="16" s="1"/>
  <c r="AI435" i="14"/>
  <c r="D434" i="16" s="1"/>
  <c r="AI427" i="14"/>
  <c r="D426" i="16" s="1"/>
  <c r="AI419" i="14"/>
  <c r="D418" i="16" s="1"/>
  <c r="AI411" i="14"/>
  <c r="D410" i="16" s="1"/>
  <c r="AI403" i="14"/>
  <c r="D402" i="16" s="1"/>
  <c r="AI395" i="14"/>
  <c r="D394" i="16" s="1"/>
  <c r="AI387" i="14"/>
  <c r="D386" i="16" s="1"/>
  <c r="AI379" i="14"/>
  <c r="D378" i="16" s="1"/>
  <c r="AI371" i="14"/>
  <c r="D370" i="16" s="1"/>
  <c r="AI363" i="14"/>
  <c r="D362" i="16" s="1"/>
  <c r="AI355" i="14"/>
  <c r="D354" i="16" s="1"/>
  <c r="AI347" i="14"/>
  <c r="D346" i="16" s="1"/>
  <c r="AI339" i="14"/>
  <c r="D338" i="16" s="1"/>
  <c r="AI331" i="14"/>
  <c r="D330" i="16" s="1"/>
  <c r="AI323" i="14"/>
  <c r="D322" i="16" s="1"/>
  <c r="AI315" i="14"/>
  <c r="D314" i="16" s="1"/>
  <c r="AI307" i="14"/>
  <c r="D306" i="16" s="1"/>
  <c r="AI299" i="14"/>
  <c r="D298" i="16" s="1"/>
  <c r="AI291" i="14"/>
  <c r="D290" i="16" s="1"/>
  <c r="AI283" i="14"/>
  <c r="D282" i="16" s="1"/>
  <c r="AI275" i="14"/>
  <c r="D274" i="16" s="1"/>
  <c r="AI267" i="14"/>
  <c r="D266" i="16" s="1"/>
  <c r="AI259" i="14"/>
  <c r="D258" i="16" s="1"/>
  <c r="AI251" i="14"/>
  <c r="D250" i="16" s="1"/>
  <c r="AI243" i="14"/>
  <c r="D242" i="16" s="1"/>
  <c r="AI235" i="14"/>
  <c r="D234" i="16" s="1"/>
  <c r="AI227" i="14"/>
  <c r="D226" i="16" s="1"/>
  <c r="AI219" i="14"/>
  <c r="D218" i="16" s="1"/>
  <c r="AI211" i="14"/>
  <c r="D210" i="16" s="1"/>
  <c r="AI203" i="14"/>
  <c r="D202" i="16" s="1"/>
  <c r="AI195" i="14"/>
  <c r="D194" i="16" s="1"/>
  <c r="AI18" i="14"/>
  <c r="D17" i="16" s="1"/>
  <c r="AI10" i="14"/>
  <c r="D9" i="16" s="1"/>
  <c r="AI17" i="14"/>
  <c r="D16" i="16" s="1"/>
  <c r="AI584" i="14"/>
  <c r="D583" i="16" s="1"/>
  <c r="AI576" i="14"/>
  <c r="D575" i="16" s="1"/>
  <c r="AI568" i="14"/>
  <c r="D567" i="16" s="1"/>
  <c r="AI560" i="14"/>
  <c r="D559" i="16" s="1"/>
  <c r="AI552" i="14"/>
  <c r="D551" i="16" s="1"/>
  <c r="AI544" i="14"/>
  <c r="D543" i="16" s="1"/>
  <c r="AI536" i="14"/>
  <c r="D535" i="16" s="1"/>
  <c r="AI528" i="14"/>
  <c r="D527" i="16" s="1"/>
  <c r="AI520" i="14"/>
  <c r="D519" i="16" s="1"/>
  <c r="AI512" i="14"/>
  <c r="D511" i="16" s="1"/>
  <c r="AI504" i="14"/>
  <c r="D503" i="16" s="1"/>
  <c r="AI496" i="14"/>
  <c r="D495" i="16" s="1"/>
  <c r="AI488" i="14"/>
  <c r="D487" i="16" s="1"/>
  <c r="AI480" i="14"/>
  <c r="D479" i="16" s="1"/>
  <c r="AI472" i="14"/>
  <c r="D471" i="16" s="1"/>
  <c r="AI464" i="14"/>
  <c r="D463" i="16" s="1"/>
  <c r="AI456" i="14"/>
  <c r="D455" i="16" s="1"/>
  <c r="AI448" i="14"/>
  <c r="D447" i="16" s="1"/>
  <c r="AI440" i="14"/>
  <c r="D439" i="16" s="1"/>
  <c r="AI432" i="14"/>
  <c r="D431" i="16" s="1"/>
  <c r="AI424" i="14"/>
  <c r="D423" i="16" s="1"/>
  <c r="AI416" i="14"/>
  <c r="D415" i="16" s="1"/>
  <c r="AI408" i="14"/>
  <c r="D407" i="16" s="1"/>
  <c r="AI400" i="14"/>
  <c r="D399" i="16" s="1"/>
  <c r="AI392" i="14"/>
  <c r="D391" i="16" s="1"/>
  <c r="AI384" i="14"/>
  <c r="D383" i="16" s="1"/>
  <c r="AI376" i="14"/>
  <c r="D375" i="16" s="1"/>
  <c r="AI368" i="14"/>
  <c r="D367" i="16" s="1"/>
  <c r="AI360" i="14"/>
  <c r="D359" i="16" s="1"/>
  <c r="AI352" i="14"/>
  <c r="D351" i="16" s="1"/>
  <c r="AI344" i="14"/>
  <c r="D343" i="16" s="1"/>
  <c r="AI336" i="14"/>
  <c r="D335" i="16" s="1"/>
  <c r="AI328" i="14"/>
  <c r="D327" i="16" s="1"/>
  <c r="AI320" i="14"/>
  <c r="D319" i="16" s="1"/>
  <c r="AI312" i="14"/>
  <c r="D311" i="16" s="1"/>
  <c r="AI304" i="14"/>
  <c r="D303" i="16" s="1"/>
  <c r="AI296" i="14"/>
  <c r="D295" i="16" s="1"/>
  <c r="AI288" i="14"/>
  <c r="D287" i="16" s="1"/>
  <c r="AI280" i="14"/>
  <c r="D279" i="16" s="1"/>
  <c r="AI272" i="14"/>
  <c r="D271" i="16" s="1"/>
  <c r="AI264" i="14"/>
  <c r="D263" i="16" s="1"/>
  <c r="AI256" i="14"/>
  <c r="D255" i="16" s="1"/>
  <c r="AI248" i="14"/>
  <c r="D247" i="16" s="1"/>
  <c r="AI240" i="14"/>
  <c r="D239" i="16" s="1"/>
  <c r="AI232" i="14"/>
  <c r="D231" i="16" s="1"/>
  <c r="AI224" i="14"/>
  <c r="D223" i="16" s="1"/>
  <c r="AI216" i="14"/>
  <c r="D215" i="16" s="1"/>
  <c r="AI208" i="14"/>
  <c r="D207" i="16" s="1"/>
  <c r="AI200" i="14"/>
  <c r="D199" i="16" s="1"/>
  <c r="AI192" i="14"/>
  <c r="D191" i="16" s="1"/>
  <c r="AI578" i="14"/>
  <c r="D577" i="16" s="1"/>
  <c r="AI570" i="14"/>
  <c r="D569" i="16" s="1"/>
  <c r="AI562" i="14"/>
  <c r="D561" i="16" s="1"/>
  <c r="AI554" i="14"/>
  <c r="D553" i="16" s="1"/>
  <c r="AI546" i="14"/>
  <c r="D545" i="16" s="1"/>
  <c r="AI538" i="14"/>
  <c r="D537" i="16" s="1"/>
  <c r="AI530" i="14"/>
  <c r="D529" i="16" s="1"/>
  <c r="AI522" i="14"/>
  <c r="D521" i="16" s="1"/>
  <c r="AI514" i="14"/>
  <c r="D513" i="16" s="1"/>
  <c r="AI506" i="14"/>
  <c r="D505" i="16" s="1"/>
  <c r="AI498" i="14"/>
  <c r="D497" i="16" s="1"/>
  <c r="AI490" i="14"/>
  <c r="D489" i="16" s="1"/>
  <c r="AI482" i="14"/>
  <c r="D481" i="16" s="1"/>
  <c r="AI474" i="14"/>
  <c r="D473" i="16" s="1"/>
  <c r="AI466" i="14"/>
  <c r="D465" i="16" s="1"/>
  <c r="AI458" i="14"/>
  <c r="D457" i="16" s="1"/>
  <c r="AI450" i="14"/>
  <c r="D449" i="16" s="1"/>
  <c r="AI442" i="14"/>
  <c r="D441" i="16" s="1"/>
  <c r="AI434" i="14"/>
  <c r="D433" i="16" s="1"/>
  <c r="AI426" i="14"/>
  <c r="D425" i="16" s="1"/>
  <c r="AI418" i="14"/>
  <c r="D417" i="16" s="1"/>
  <c r="AI410" i="14"/>
  <c r="D409" i="16" s="1"/>
  <c r="AI402" i="14"/>
  <c r="D401" i="16" s="1"/>
  <c r="AI394" i="14"/>
  <c r="D393" i="16" s="1"/>
  <c r="AI386" i="14"/>
  <c r="D385" i="16" s="1"/>
  <c r="AI378" i="14"/>
  <c r="D377" i="16" s="1"/>
  <c r="AI370" i="14"/>
  <c r="D369" i="16" s="1"/>
  <c r="AI362" i="14"/>
  <c r="D361" i="16" s="1"/>
  <c r="AI354" i="14"/>
  <c r="D353" i="16" s="1"/>
  <c r="AI346" i="14"/>
  <c r="D345" i="16" s="1"/>
  <c r="AI338" i="14"/>
  <c r="D337" i="16" s="1"/>
  <c r="AI330" i="14"/>
  <c r="D329" i="16" s="1"/>
  <c r="AI322" i="14"/>
  <c r="D321" i="16" s="1"/>
  <c r="AI314" i="14"/>
  <c r="D313" i="16" s="1"/>
  <c r="AI306" i="14"/>
  <c r="D305" i="16" s="1"/>
  <c r="AI298" i="14"/>
  <c r="D297" i="16" s="1"/>
  <c r="AI290" i="14"/>
  <c r="D289" i="16" s="1"/>
  <c r="AI282" i="14"/>
  <c r="D281" i="16" s="1"/>
  <c r="AI274" i="14"/>
  <c r="D273" i="16" s="1"/>
  <c r="AI266" i="14"/>
  <c r="D265" i="16" s="1"/>
  <c r="AI258" i="14"/>
  <c r="D257" i="16" s="1"/>
  <c r="AI250" i="14"/>
  <c r="D249" i="16" s="1"/>
  <c r="AI242" i="14"/>
  <c r="D241" i="16" s="1"/>
  <c r="AI234" i="14"/>
  <c r="D233" i="16" s="1"/>
  <c r="AI226" i="14"/>
  <c r="D225" i="16" s="1"/>
  <c r="AI218" i="14"/>
  <c r="D217" i="16" s="1"/>
  <c r="AI210" i="14"/>
  <c r="D209" i="16" s="1"/>
  <c r="AI202" i="14"/>
  <c r="D201" i="16" s="1"/>
  <c r="AI194" i="14"/>
  <c r="D193" i="16" s="1"/>
  <c r="AI5" i="14"/>
  <c r="D4" i="16" s="1"/>
  <c r="AI577" i="14"/>
  <c r="D576" i="16" s="1"/>
  <c r="AI569" i="14"/>
  <c r="D568" i="16" s="1"/>
  <c r="AI561" i="14"/>
  <c r="D560" i="16" s="1"/>
  <c r="AI553" i="14"/>
  <c r="D552" i="16" s="1"/>
  <c r="AI545" i="14"/>
  <c r="D544" i="16" s="1"/>
  <c r="AI537" i="14"/>
  <c r="D536" i="16" s="1"/>
  <c r="AI529" i="14"/>
  <c r="D528" i="16" s="1"/>
  <c r="AI521" i="14"/>
  <c r="D520" i="16" s="1"/>
  <c r="AI513" i="14"/>
  <c r="D512" i="16" s="1"/>
  <c r="AI505" i="14"/>
  <c r="D504" i="16" s="1"/>
  <c r="AI497" i="14"/>
  <c r="D496" i="16" s="1"/>
  <c r="AI489" i="14"/>
  <c r="D488" i="16" s="1"/>
  <c r="AI481" i="14"/>
  <c r="D480" i="16" s="1"/>
  <c r="AI473" i="14"/>
  <c r="D472" i="16" s="1"/>
  <c r="AI465" i="14"/>
  <c r="D464" i="16" s="1"/>
  <c r="AI457" i="14"/>
  <c r="D456" i="16" s="1"/>
  <c r="AI449" i="14"/>
  <c r="D448" i="16" s="1"/>
  <c r="AI441" i="14"/>
  <c r="D440" i="16" s="1"/>
  <c r="AI433" i="14"/>
  <c r="D432" i="16" s="1"/>
  <c r="AI425" i="14"/>
  <c r="D424" i="16" s="1"/>
  <c r="AI417" i="14"/>
  <c r="D416" i="16" s="1"/>
  <c r="AI409" i="14"/>
  <c r="D408" i="16" s="1"/>
  <c r="AI401" i="14"/>
  <c r="D400" i="16" s="1"/>
  <c r="AI393" i="14"/>
  <c r="D392" i="16" s="1"/>
  <c r="AI385" i="14"/>
  <c r="D384" i="16" s="1"/>
  <c r="AI377" i="14"/>
  <c r="D376" i="16" s="1"/>
  <c r="AI369" i="14"/>
  <c r="D368" i="16" s="1"/>
  <c r="AI361" i="14"/>
  <c r="D360" i="16" s="1"/>
  <c r="AI353" i="14"/>
  <c r="D352" i="16" s="1"/>
  <c r="AI345" i="14"/>
  <c r="D344" i="16" s="1"/>
  <c r="AI337" i="14"/>
  <c r="D336" i="16" s="1"/>
  <c r="AI329" i="14"/>
  <c r="D328" i="16" s="1"/>
  <c r="AI321" i="14"/>
  <c r="D320" i="16" s="1"/>
  <c r="AI313" i="14"/>
  <c r="D312" i="16" s="1"/>
  <c r="AI305" i="14"/>
  <c r="D304" i="16" s="1"/>
  <c r="AI297" i="14"/>
  <c r="D296" i="16" s="1"/>
  <c r="AI289" i="14"/>
  <c r="D288" i="16" s="1"/>
  <c r="AI281" i="14"/>
  <c r="D280" i="16" s="1"/>
  <c r="AI273" i="14"/>
  <c r="D272" i="16" s="1"/>
  <c r="AI265" i="14"/>
  <c r="D264" i="16" s="1"/>
  <c r="AI257" i="14"/>
  <c r="D256" i="16" s="1"/>
  <c r="AI249" i="14"/>
  <c r="D248" i="16" s="1"/>
  <c r="AI241" i="14"/>
  <c r="D240" i="16" s="1"/>
  <c r="AI233" i="14"/>
  <c r="D232" i="16" s="1"/>
  <c r="AI225" i="14"/>
  <c r="D224" i="16" s="1"/>
  <c r="AI217" i="14"/>
  <c r="D216" i="16" s="1"/>
  <c r="AI209" i="14"/>
  <c r="D208" i="16" s="1"/>
  <c r="AI201" i="14"/>
  <c r="D200" i="16" s="1"/>
  <c r="AI193" i="14"/>
  <c r="D192" i="16" s="1"/>
  <c r="AI185" i="14"/>
  <c r="D184" i="16" s="1"/>
  <c r="AI177" i="14"/>
  <c r="D176" i="16" s="1"/>
  <c r="AI169" i="14"/>
  <c r="D168" i="16" s="1"/>
  <c r="AI161" i="14"/>
  <c r="D160" i="16" s="1"/>
  <c r="AI153" i="14"/>
  <c r="D152" i="16" s="1"/>
  <c r="AI145" i="14"/>
  <c r="D144" i="16" s="1"/>
  <c r="AI137" i="14"/>
  <c r="D136" i="16" s="1"/>
  <c r="AI129" i="14"/>
  <c r="D128" i="16" s="1"/>
  <c r="AI121" i="14"/>
  <c r="D120" i="16" s="1"/>
  <c r="AI113" i="14"/>
  <c r="D112" i="16" s="1"/>
  <c r="AI105" i="14"/>
  <c r="D104" i="16" s="1"/>
  <c r="AI97" i="14"/>
  <c r="D96" i="16" s="1"/>
  <c r="AI89" i="14"/>
  <c r="D88" i="16" s="1"/>
  <c r="AI81" i="14"/>
  <c r="D80" i="16" s="1"/>
  <c r="AI73" i="14"/>
  <c r="D72" i="16" s="1"/>
  <c r="AI65" i="14"/>
  <c r="D64" i="16" s="1"/>
  <c r="AI57" i="14"/>
  <c r="D56" i="16" s="1"/>
  <c r="AI49" i="14"/>
  <c r="D48" i="16" s="1"/>
  <c r="AI41" i="14"/>
  <c r="D40" i="16" s="1"/>
  <c r="AI33" i="14"/>
  <c r="D32" i="16" s="1"/>
  <c r="AI24" i="14"/>
  <c r="D23" i="16" s="1"/>
  <c r="AI16" i="14"/>
  <c r="D15" i="16" s="1"/>
  <c r="AI575" i="14"/>
  <c r="D574" i="16" s="1"/>
  <c r="AI551" i="14"/>
  <c r="D550" i="16" s="1"/>
  <c r="AI527" i="14"/>
  <c r="D526" i="16" s="1"/>
  <c r="AI503" i="14"/>
  <c r="D502" i="16" s="1"/>
  <c r="AI471" i="14"/>
  <c r="D470" i="16" s="1"/>
  <c r="AI447" i="14"/>
  <c r="D446" i="16" s="1"/>
  <c r="AI431" i="14"/>
  <c r="D430" i="16" s="1"/>
  <c r="AI407" i="14"/>
  <c r="D406" i="16" s="1"/>
  <c r="AI383" i="14"/>
  <c r="D382" i="16" s="1"/>
  <c r="AI359" i="14"/>
  <c r="D358" i="16" s="1"/>
  <c r="AI327" i="14"/>
  <c r="D326" i="16" s="1"/>
  <c r="AI303" i="14"/>
  <c r="D302" i="16" s="1"/>
  <c r="AI279" i="14"/>
  <c r="D278" i="16" s="1"/>
  <c r="AI255" i="14"/>
  <c r="D254" i="16" s="1"/>
  <c r="AI231" i="14"/>
  <c r="D230" i="16" s="1"/>
  <c r="AI207" i="14"/>
  <c r="D206" i="16" s="1"/>
  <c r="AI566" i="14"/>
  <c r="D565" i="16" s="1"/>
  <c r="AI526" i="14"/>
  <c r="D525" i="16" s="1"/>
  <c r="AI494" i="14"/>
  <c r="D493" i="16" s="1"/>
  <c r="AI454" i="14"/>
  <c r="D453" i="16" s="1"/>
  <c r="AI414" i="14"/>
  <c r="D413" i="16" s="1"/>
  <c r="AI390" i="14"/>
  <c r="D389" i="16" s="1"/>
  <c r="AI366" i="14"/>
  <c r="D365" i="16" s="1"/>
  <c r="AI350" i="14"/>
  <c r="D349" i="16" s="1"/>
  <c r="AI334" i="14"/>
  <c r="D333" i="16" s="1"/>
  <c r="AI326" i="14"/>
  <c r="D325" i="16" s="1"/>
  <c r="AI318" i="14"/>
  <c r="D317" i="16" s="1"/>
  <c r="AI310" i="14"/>
  <c r="D309" i="16" s="1"/>
  <c r="AI302" i="14"/>
  <c r="D301" i="16" s="1"/>
  <c r="AI294" i="14"/>
  <c r="D293" i="16" s="1"/>
  <c r="AI286" i="14"/>
  <c r="D285" i="16" s="1"/>
  <c r="AI278" i="14"/>
  <c r="D277" i="16" s="1"/>
  <c r="AI270" i="14"/>
  <c r="D269" i="16" s="1"/>
  <c r="AI262" i="14"/>
  <c r="D261" i="16" s="1"/>
  <c r="AI254" i="14"/>
  <c r="D253" i="16" s="1"/>
  <c r="AI246" i="14"/>
  <c r="D245" i="16" s="1"/>
  <c r="AI238" i="14"/>
  <c r="D237" i="16" s="1"/>
  <c r="AI214" i="14"/>
  <c r="D213" i="16" s="1"/>
  <c r="AI206" i="14"/>
  <c r="D205" i="16" s="1"/>
  <c r="AI198" i="14"/>
  <c r="D197" i="16" s="1"/>
  <c r="AI583" i="14"/>
  <c r="D582" i="16" s="1"/>
  <c r="AI567" i="14"/>
  <c r="D566" i="16" s="1"/>
  <c r="AI543" i="14"/>
  <c r="D542" i="16" s="1"/>
  <c r="AI511" i="14"/>
  <c r="D510" i="16" s="1"/>
  <c r="AI487" i="14"/>
  <c r="D486" i="16" s="1"/>
  <c r="AI463" i="14"/>
  <c r="D462" i="16" s="1"/>
  <c r="AI439" i="14"/>
  <c r="D438" i="16" s="1"/>
  <c r="AI415" i="14"/>
  <c r="D414" i="16" s="1"/>
  <c r="AI391" i="14"/>
  <c r="D390" i="16" s="1"/>
  <c r="AI367" i="14"/>
  <c r="D366" i="16" s="1"/>
  <c r="AI343" i="14"/>
  <c r="D342" i="16" s="1"/>
  <c r="AI319" i="14"/>
  <c r="D318" i="16" s="1"/>
  <c r="AI295" i="14"/>
  <c r="D294" i="16" s="1"/>
  <c r="AI271" i="14"/>
  <c r="D270" i="16" s="1"/>
  <c r="AI247" i="14"/>
  <c r="D246" i="16" s="1"/>
  <c r="AI223" i="14"/>
  <c r="D222" i="16" s="1"/>
  <c r="AI199" i="14"/>
  <c r="D198" i="16" s="1"/>
  <c r="AI574" i="14"/>
  <c r="D573" i="16" s="1"/>
  <c r="AI550" i="14"/>
  <c r="D549" i="16" s="1"/>
  <c r="AI534" i="14"/>
  <c r="D533" i="16" s="1"/>
  <c r="AI510" i="14"/>
  <c r="D509" i="16" s="1"/>
  <c r="AI486" i="14"/>
  <c r="D485" i="16" s="1"/>
  <c r="AI462" i="14"/>
  <c r="D461" i="16" s="1"/>
  <c r="AI438" i="14"/>
  <c r="D437" i="16" s="1"/>
  <c r="AI422" i="14"/>
  <c r="D421" i="16" s="1"/>
  <c r="AI398" i="14"/>
  <c r="D397" i="16" s="1"/>
  <c r="AI374" i="14"/>
  <c r="D373" i="16" s="1"/>
  <c r="AI342" i="14"/>
  <c r="D341" i="16" s="1"/>
  <c r="AI230" i="14"/>
  <c r="D229" i="16" s="1"/>
  <c r="AI581" i="14"/>
  <c r="D580" i="16" s="1"/>
  <c r="AI573" i="14"/>
  <c r="D572" i="16" s="1"/>
  <c r="AI565" i="14"/>
  <c r="D564" i="16" s="1"/>
  <c r="AI557" i="14"/>
  <c r="D556" i="16" s="1"/>
  <c r="AI549" i="14"/>
  <c r="D548" i="16" s="1"/>
  <c r="AI541" i="14"/>
  <c r="D540" i="16" s="1"/>
  <c r="AI533" i="14"/>
  <c r="D532" i="16" s="1"/>
  <c r="AI525" i="14"/>
  <c r="D524" i="16" s="1"/>
  <c r="AI517" i="14"/>
  <c r="D516" i="16" s="1"/>
  <c r="AI509" i="14"/>
  <c r="D508" i="16" s="1"/>
  <c r="AI501" i="14"/>
  <c r="D500" i="16" s="1"/>
  <c r="AI493" i="14"/>
  <c r="D492" i="16" s="1"/>
  <c r="AI485" i="14"/>
  <c r="D484" i="16" s="1"/>
  <c r="AI477" i="14"/>
  <c r="D476" i="16" s="1"/>
  <c r="AI469" i="14"/>
  <c r="D468" i="16" s="1"/>
  <c r="AI461" i="14"/>
  <c r="D460" i="16" s="1"/>
  <c r="AI453" i="14"/>
  <c r="D452" i="16" s="1"/>
  <c r="AI445" i="14"/>
  <c r="D444" i="16" s="1"/>
  <c r="AI437" i="14"/>
  <c r="D436" i="16" s="1"/>
  <c r="AI429" i="14"/>
  <c r="D428" i="16" s="1"/>
  <c r="AI421" i="14"/>
  <c r="D420" i="16" s="1"/>
  <c r="AI413" i="14"/>
  <c r="D412" i="16" s="1"/>
  <c r="AI405" i="14"/>
  <c r="D404" i="16" s="1"/>
  <c r="AI397" i="14"/>
  <c r="D396" i="16" s="1"/>
  <c r="AI389" i="14"/>
  <c r="D388" i="16" s="1"/>
  <c r="AI381" i="14"/>
  <c r="D380" i="16" s="1"/>
  <c r="AI373" i="14"/>
  <c r="D372" i="16" s="1"/>
  <c r="AI365" i="14"/>
  <c r="D364" i="16" s="1"/>
  <c r="AI357" i="14"/>
  <c r="D356" i="16" s="1"/>
  <c r="AI349" i="14"/>
  <c r="D348" i="16" s="1"/>
  <c r="AI341" i="14"/>
  <c r="D340" i="16" s="1"/>
  <c r="AI333" i="14"/>
  <c r="D332" i="16" s="1"/>
  <c r="AI325" i="14"/>
  <c r="D324" i="16" s="1"/>
  <c r="AI317" i="14"/>
  <c r="D316" i="16" s="1"/>
  <c r="AI309" i="14"/>
  <c r="D308" i="16" s="1"/>
  <c r="AI301" i="14"/>
  <c r="D300" i="16" s="1"/>
  <c r="AI293" i="14"/>
  <c r="D292" i="16" s="1"/>
  <c r="AI285" i="14"/>
  <c r="D284" i="16" s="1"/>
  <c r="AI277" i="14"/>
  <c r="D276" i="16" s="1"/>
  <c r="AI269" i="14"/>
  <c r="D268" i="16" s="1"/>
  <c r="AI261" i="14"/>
  <c r="D260" i="16" s="1"/>
  <c r="AI253" i="14"/>
  <c r="D252" i="16" s="1"/>
  <c r="AI245" i="14"/>
  <c r="D244" i="16" s="1"/>
  <c r="AI237" i="14"/>
  <c r="D236" i="16" s="1"/>
  <c r="AI229" i="14"/>
  <c r="D228" i="16" s="1"/>
  <c r="AI221" i="14"/>
  <c r="D220" i="16" s="1"/>
  <c r="AI213" i="14"/>
  <c r="D212" i="16" s="1"/>
  <c r="AI205" i="14"/>
  <c r="D204" i="16" s="1"/>
  <c r="AI197" i="14"/>
  <c r="D196" i="16" s="1"/>
  <c r="AI559" i="14"/>
  <c r="D558" i="16" s="1"/>
  <c r="AI535" i="14"/>
  <c r="D534" i="16" s="1"/>
  <c r="AI519" i="14"/>
  <c r="D518" i="16" s="1"/>
  <c r="AI495" i="14"/>
  <c r="D494" i="16" s="1"/>
  <c r="AI479" i="14"/>
  <c r="D478" i="16" s="1"/>
  <c r="AI455" i="14"/>
  <c r="D454" i="16" s="1"/>
  <c r="AI423" i="14"/>
  <c r="D422" i="16" s="1"/>
  <c r="AI399" i="14"/>
  <c r="D398" i="16" s="1"/>
  <c r="AI375" i="14"/>
  <c r="D374" i="16" s="1"/>
  <c r="AI351" i="14"/>
  <c r="D350" i="16" s="1"/>
  <c r="AI335" i="14"/>
  <c r="D334" i="16" s="1"/>
  <c r="AI311" i="14"/>
  <c r="D310" i="16" s="1"/>
  <c r="AI287" i="14"/>
  <c r="D286" i="16" s="1"/>
  <c r="AI263" i="14"/>
  <c r="D262" i="16" s="1"/>
  <c r="AI239" i="14"/>
  <c r="D238" i="16" s="1"/>
  <c r="AI215" i="14"/>
  <c r="D214" i="16" s="1"/>
  <c r="AI582" i="14"/>
  <c r="D581" i="16" s="1"/>
  <c r="AI558" i="14"/>
  <c r="D557" i="16" s="1"/>
  <c r="AI542" i="14"/>
  <c r="D541" i="16" s="1"/>
  <c r="AI518" i="14"/>
  <c r="D517" i="16" s="1"/>
  <c r="AI502" i="14"/>
  <c r="D501" i="16" s="1"/>
  <c r="AI478" i="14"/>
  <c r="D477" i="16" s="1"/>
  <c r="AI470" i="14"/>
  <c r="D469" i="16" s="1"/>
  <c r="AI446" i="14"/>
  <c r="D445" i="16" s="1"/>
  <c r="AI430" i="14"/>
  <c r="D429" i="16" s="1"/>
  <c r="AI406" i="14"/>
  <c r="D405" i="16" s="1"/>
  <c r="AI382" i="14"/>
  <c r="D381" i="16" s="1"/>
  <c r="AI358" i="14"/>
  <c r="D357" i="16" s="1"/>
  <c r="AI222" i="14"/>
  <c r="D221" i="16" s="1"/>
  <c r="AI580" i="14"/>
  <c r="D579" i="16" s="1"/>
  <c r="AI572" i="14"/>
  <c r="D571" i="16" s="1"/>
  <c r="AI564" i="14"/>
  <c r="D563" i="16" s="1"/>
  <c r="AI556" i="14"/>
  <c r="D555" i="16" s="1"/>
  <c r="AI548" i="14"/>
  <c r="D547" i="16" s="1"/>
  <c r="AI540" i="14"/>
  <c r="D539" i="16" s="1"/>
  <c r="AI532" i="14"/>
  <c r="D531" i="16" s="1"/>
  <c r="AI524" i="14"/>
  <c r="D523" i="16" s="1"/>
  <c r="AI516" i="14"/>
  <c r="D515" i="16" s="1"/>
  <c r="AI508" i="14"/>
  <c r="D507" i="16" s="1"/>
  <c r="AI500" i="14"/>
  <c r="D499" i="16" s="1"/>
  <c r="AI492" i="14"/>
  <c r="D491" i="16" s="1"/>
  <c r="AI484" i="14"/>
  <c r="D483" i="16" s="1"/>
  <c r="AI476" i="14"/>
  <c r="D475" i="16" s="1"/>
  <c r="AI468" i="14"/>
  <c r="D467" i="16" s="1"/>
  <c r="AI460" i="14"/>
  <c r="D459" i="16" s="1"/>
  <c r="AI452" i="14"/>
  <c r="D451" i="16" s="1"/>
  <c r="AI444" i="14"/>
  <c r="D443" i="16" s="1"/>
  <c r="AI436" i="14"/>
  <c r="D435" i="16" s="1"/>
  <c r="AI428" i="14"/>
  <c r="D427" i="16" s="1"/>
  <c r="AI420" i="14"/>
  <c r="D419" i="16" s="1"/>
  <c r="AI412" i="14"/>
  <c r="D411" i="16" s="1"/>
  <c r="AI404" i="14"/>
  <c r="D403" i="16" s="1"/>
  <c r="AI396" i="14"/>
  <c r="D395" i="16" s="1"/>
  <c r="AI388" i="14"/>
  <c r="D387" i="16" s="1"/>
  <c r="AI380" i="14"/>
  <c r="D379" i="16" s="1"/>
  <c r="AI372" i="14"/>
  <c r="D371" i="16" s="1"/>
  <c r="AI364" i="14"/>
  <c r="D363" i="16" s="1"/>
  <c r="AI356" i="14"/>
  <c r="D355" i="16" s="1"/>
  <c r="AI348" i="14"/>
  <c r="D347" i="16" s="1"/>
  <c r="AI340" i="14"/>
  <c r="D339" i="16" s="1"/>
  <c r="AI332" i="14"/>
  <c r="D331" i="16" s="1"/>
  <c r="AI324" i="14"/>
  <c r="D323" i="16" s="1"/>
  <c r="AI316" i="14"/>
  <c r="D315" i="16" s="1"/>
  <c r="AI308" i="14"/>
  <c r="D307" i="16" s="1"/>
  <c r="AI300" i="14"/>
  <c r="D299" i="16" s="1"/>
  <c r="AI292" i="14"/>
  <c r="D291" i="16" s="1"/>
  <c r="AI284" i="14"/>
  <c r="D283" i="16" s="1"/>
  <c r="AI276" i="14"/>
  <c r="D275" i="16" s="1"/>
  <c r="AI268" i="14"/>
  <c r="D267" i="16" s="1"/>
  <c r="AI260" i="14"/>
  <c r="D259" i="16" s="1"/>
  <c r="AI252" i="14"/>
  <c r="D251" i="16" s="1"/>
  <c r="AI244" i="14"/>
  <c r="D243" i="16" s="1"/>
  <c r="AI236" i="14"/>
  <c r="D235" i="16" s="1"/>
  <c r="AI228" i="14"/>
  <c r="D227" i="16" s="1"/>
  <c r="AI220" i="14"/>
  <c r="D219" i="16" s="1"/>
  <c r="AI212" i="14"/>
  <c r="D211" i="16" s="1"/>
  <c r="AI204" i="14"/>
  <c r="D203" i="16" s="1"/>
  <c r="AI196" i="14"/>
  <c r="D195" i="16" s="1"/>
  <c r="AI7" i="14"/>
  <c r="D6" i="16" s="1"/>
  <c r="AI14" i="14"/>
  <c r="D13" i="16" s="1"/>
  <c r="AI6" i="14"/>
  <c r="D5" i="16" s="1"/>
  <c r="AI9" i="14"/>
  <c r="D8" i="16" s="1"/>
  <c r="AI13" i="14"/>
  <c r="D12" i="16" s="1"/>
  <c r="AI15" i="14"/>
  <c r="D14" i="16" s="1"/>
  <c r="AI20" i="14"/>
  <c r="D19" i="16" s="1"/>
  <c r="AI12" i="14"/>
  <c r="D11" i="16" s="1"/>
  <c r="AI8" i="14"/>
  <c r="D7" i="16" s="1"/>
  <c r="AI11" i="14"/>
  <c r="D10" i="16" s="1"/>
  <c r="AI184" i="14"/>
  <c r="D183" i="16" s="1"/>
  <c r="AI176" i="14"/>
  <c r="D175" i="16" s="1"/>
  <c r="AI168" i="14"/>
  <c r="D167" i="16" s="1"/>
  <c r="AI160" i="14"/>
  <c r="D159" i="16" s="1"/>
  <c r="AI152" i="14"/>
  <c r="D151" i="16" s="1"/>
  <c r="AI144" i="14"/>
  <c r="D143" i="16" s="1"/>
  <c r="AI136" i="14"/>
  <c r="D135" i="16" s="1"/>
  <c r="AI128" i="14"/>
  <c r="D127" i="16" s="1"/>
  <c r="AI120" i="14"/>
  <c r="D119" i="16" s="1"/>
  <c r="AI112" i="14"/>
  <c r="D111" i="16" s="1"/>
  <c r="AI104" i="14"/>
  <c r="D103" i="16" s="1"/>
  <c r="AI96" i="14"/>
  <c r="D95" i="16" s="1"/>
  <c r="AI88" i="14"/>
  <c r="D87" i="16" s="1"/>
  <c r="AI80" i="14"/>
  <c r="D79" i="16" s="1"/>
  <c r="AI72" i="14"/>
  <c r="D71" i="16" s="1"/>
  <c r="AI64" i="14"/>
  <c r="D63" i="16" s="1"/>
  <c r="AI56" i="14"/>
  <c r="D55" i="16" s="1"/>
  <c r="AI48" i="14"/>
  <c r="D47" i="16" s="1"/>
  <c r="AI40" i="14"/>
  <c r="D39" i="16" s="1"/>
  <c r="AI32" i="14"/>
  <c r="D31" i="16" s="1"/>
  <c r="AI23" i="14"/>
  <c r="D22" i="16" s="1"/>
  <c r="AI191" i="14"/>
  <c r="D190" i="16" s="1"/>
  <c r="AI167" i="14"/>
  <c r="D166" i="16" s="1"/>
  <c r="AI143" i="14"/>
  <c r="D142" i="16" s="1"/>
  <c r="AI119" i="14"/>
  <c r="D118" i="16" s="1"/>
  <c r="AI95" i="14"/>
  <c r="D94" i="16" s="1"/>
  <c r="AI55" i="14"/>
  <c r="D54" i="16" s="1"/>
  <c r="AI31" i="14"/>
  <c r="D30" i="16" s="1"/>
  <c r="AI183" i="14"/>
  <c r="D182" i="16" s="1"/>
  <c r="AI159" i="14"/>
  <c r="D158" i="16" s="1"/>
  <c r="AI135" i="14"/>
  <c r="D134" i="16" s="1"/>
  <c r="AI111" i="14"/>
  <c r="D110" i="16" s="1"/>
  <c r="AI87" i="14"/>
  <c r="D86" i="16" s="1"/>
  <c r="AI63" i="14"/>
  <c r="D62" i="16" s="1"/>
  <c r="AI39" i="14"/>
  <c r="D38" i="16" s="1"/>
  <c r="AI175" i="14"/>
  <c r="D174" i="16" s="1"/>
  <c r="AI151" i="14"/>
  <c r="D150" i="16" s="1"/>
  <c r="AI127" i="14"/>
  <c r="D126" i="16" s="1"/>
  <c r="AI103" i="14"/>
  <c r="D102" i="16" s="1"/>
  <c r="AI79" i="14"/>
  <c r="D78" i="16" s="1"/>
  <c r="AI71" i="14"/>
  <c r="D70" i="16" s="1"/>
  <c r="AI47" i="14"/>
  <c r="D46" i="16" s="1"/>
  <c r="AO574" i="14"/>
  <c r="E573" i="15" s="1"/>
  <c r="H573" i="15" s="1"/>
  <c r="AP574" i="14"/>
  <c r="F573" i="15" s="1"/>
  <c r="I573" i="15" s="1"/>
  <c r="AO558" i="14"/>
  <c r="E557" i="15" s="1"/>
  <c r="H557" i="15" s="1"/>
  <c r="AP558" i="14"/>
  <c r="F557" i="15" s="1"/>
  <c r="I557" i="15" s="1"/>
  <c r="AO534" i="14"/>
  <c r="E533" i="15" s="1"/>
  <c r="H533" i="15" s="1"/>
  <c r="AP534" i="14"/>
  <c r="F533" i="15" s="1"/>
  <c r="I533" i="15" s="1"/>
  <c r="AO510" i="14"/>
  <c r="AQ510" i="14" s="1"/>
  <c r="AP510" i="14"/>
  <c r="F509" i="15" s="1"/>
  <c r="I509" i="15" s="1"/>
  <c r="AO486" i="14"/>
  <c r="AQ486" i="14" s="1"/>
  <c r="AP486" i="14"/>
  <c r="F485" i="15" s="1"/>
  <c r="I485" i="15" s="1"/>
  <c r="AO462" i="14"/>
  <c r="E461" i="15" s="1"/>
  <c r="H461" i="15" s="1"/>
  <c r="AP462" i="14"/>
  <c r="F461" i="15" s="1"/>
  <c r="I461" i="15" s="1"/>
  <c r="AO438" i="14"/>
  <c r="E437" i="15" s="1"/>
  <c r="H437" i="15" s="1"/>
  <c r="AP438" i="14"/>
  <c r="F437" i="15" s="1"/>
  <c r="I437" i="15" s="1"/>
  <c r="AO414" i="14"/>
  <c r="E413" i="15" s="1"/>
  <c r="H413" i="15" s="1"/>
  <c r="AP414" i="14"/>
  <c r="F413" i="15" s="1"/>
  <c r="I413" i="15" s="1"/>
  <c r="AO390" i="14"/>
  <c r="E389" i="15" s="1"/>
  <c r="H389" i="15" s="1"/>
  <c r="AP390" i="14"/>
  <c r="F389" i="15" s="1"/>
  <c r="I389" i="15" s="1"/>
  <c r="AO374" i="14"/>
  <c r="AO358" i="14"/>
  <c r="AQ358" i="14" s="1"/>
  <c r="AP358" i="14"/>
  <c r="F357" i="15" s="1"/>
  <c r="I357" i="15" s="1"/>
  <c r="AO334" i="14"/>
  <c r="AQ334" i="14" s="1"/>
  <c r="AP334" i="14"/>
  <c r="F333" i="15" s="1"/>
  <c r="I333" i="15" s="1"/>
  <c r="AO310" i="14"/>
  <c r="E309" i="15" s="1"/>
  <c r="H309" i="15" s="1"/>
  <c r="AP310" i="14"/>
  <c r="F309" i="15" s="1"/>
  <c r="I309" i="15" s="1"/>
  <c r="AO286" i="14"/>
  <c r="E285" i="15" s="1"/>
  <c r="H285" i="15" s="1"/>
  <c r="AP286" i="14"/>
  <c r="F285" i="15" s="1"/>
  <c r="I285" i="15" s="1"/>
  <c r="AO270" i="14"/>
  <c r="AQ270" i="14" s="1"/>
  <c r="AP270" i="14"/>
  <c r="F269" i="15" s="1"/>
  <c r="I269" i="15" s="1"/>
  <c r="AO254" i="14"/>
  <c r="AP254" i="14"/>
  <c r="F253" i="15" s="1"/>
  <c r="I253" i="15" s="1"/>
  <c r="AO230" i="14"/>
  <c r="AQ230" i="14" s="1"/>
  <c r="AP230" i="14"/>
  <c r="F229" i="15" s="1"/>
  <c r="I229" i="15" s="1"/>
  <c r="AO206" i="14"/>
  <c r="AQ206" i="14" s="1"/>
  <c r="AP206" i="14"/>
  <c r="F205" i="15" s="1"/>
  <c r="I205" i="15" s="1"/>
  <c r="AO190" i="14"/>
  <c r="AQ190" i="14" s="1"/>
  <c r="AP190" i="14"/>
  <c r="F189" i="15" s="1"/>
  <c r="I189" i="15" s="1"/>
  <c r="AO174" i="14"/>
  <c r="AP174" i="14"/>
  <c r="F173" i="15" s="1"/>
  <c r="I173" i="15" s="1"/>
  <c r="AO150" i="14"/>
  <c r="E149" i="15" s="1"/>
  <c r="H149" i="15" s="1"/>
  <c r="AP150" i="14"/>
  <c r="F149" i="15" s="1"/>
  <c r="I149" i="15" s="1"/>
  <c r="AO126" i="14"/>
  <c r="AP126" i="14"/>
  <c r="F125" i="15" s="1"/>
  <c r="I125" i="15" s="1"/>
  <c r="AO118" i="14"/>
  <c r="E117" i="15" s="1"/>
  <c r="H117" i="15" s="1"/>
  <c r="AP118" i="14"/>
  <c r="F117" i="15" s="1"/>
  <c r="I117" i="15" s="1"/>
  <c r="AO94" i="14"/>
  <c r="AP94" i="14"/>
  <c r="F93" i="15" s="1"/>
  <c r="I93" i="15" s="1"/>
  <c r="AO70" i="14"/>
  <c r="E69" i="15" s="1"/>
  <c r="H69" i="15" s="1"/>
  <c r="AP70" i="14"/>
  <c r="F69" i="15" s="1"/>
  <c r="I69" i="15" s="1"/>
  <c r="AO46" i="14"/>
  <c r="AP46" i="14"/>
  <c r="F45" i="15" s="1"/>
  <c r="I45" i="15" s="1"/>
  <c r="AO557" i="14"/>
  <c r="AQ557" i="14" s="1"/>
  <c r="AP557" i="14"/>
  <c r="F556" i="15" s="1"/>
  <c r="I556" i="15" s="1"/>
  <c r="AO549" i="14"/>
  <c r="AQ549" i="14" s="1"/>
  <c r="AP549" i="14"/>
  <c r="F548" i="15" s="1"/>
  <c r="I548" i="15" s="1"/>
  <c r="AO533" i="14"/>
  <c r="AQ533" i="14" s="1"/>
  <c r="AP533" i="14"/>
  <c r="F532" i="15" s="1"/>
  <c r="I532" i="15" s="1"/>
  <c r="AO525" i="14"/>
  <c r="AP525" i="14"/>
  <c r="F524" i="15" s="1"/>
  <c r="I524" i="15" s="1"/>
  <c r="AO509" i="14"/>
  <c r="E508" i="15" s="1"/>
  <c r="H508" i="15" s="1"/>
  <c r="AP509" i="14"/>
  <c r="F508" i="15" s="1"/>
  <c r="I508" i="15" s="1"/>
  <c r="AO501" i="14"/>
  <c r="AP501" i="14"/>
  <c r="F500" i="15" s="1"/>
  <c r="I500" i="15" s="1"/>
  <c r="AO493" i="14"/>
  <c r="AP493" i="14"/>
  <c r="F492" i="15" s="1"/>
  <c r="I492" i="15" s="1"/>
  <c r="AO485" i="14"/>
  <c r="AQ485" i="14" s="1"/>
  <c r="AP485" i="14"/>
  <c r="F484" i="15" s="1"/>
  <c r="I484" i="15" s="1"/>
  <c r="AO477" i="14"/>
  <c r="AP477" i="14"/>
  <c r="F476" i="15" s="1"/>
  <c r="I476" i="15" s="1"/>
  <c r="AO461" i="14"/>
  <c r="AP461" i="14"/>
  <c r="F460" i="15" s="1"/>
  <c r="I460" i="15" s="1"/>
  <c r="AO453" i="14"/>
  <c r="AQ453" i="14" s="1"/>
  <c r="AP453" i="14"/>
  <c r="F452" i="15" s="1"/>
  <c r="I452" i="15" s="1"/>
  <c r="AO445" i="14"/>
  <c r="E444" i="15" s="1"/>
  <c r="H444" i="15" s="1"/>
  <c r="AP445" i="14"/>
  <c r="F444" i="15" s="1"/>
  <c r="I444" i="15" s="1"/>
  <c r="AO437" i="14"/>
  <c r="AQ437" i="14" s="1"/>
  <c r="AP437" i="14"/>
  <c r="F436" i="15" s="1"/>
  <c r="I436" i="15" s="1"/>
  <c r="AO429" i="14"/>
  <c r="E428" i="15" s="1"/>
  <c r="H428" i="15" s="1"/>
  <c r="AP429" i="14"/>
  <c r="F428" i="15" s="1"/>
  <c r="I428" i="15" s="1"/>
  <c r="AO413" i="14"/>
  <c r="AQ413" i="14" s="1"/>
  <c r="AP413" i="14"/>
  <c r="F412" i="15" s="1"/>
  <c r="I412" i="15" s="1"/>
  <c r="AO405" i="14"/>
  <c r="E404" i="15" s="1"/>
  <c r="H404" i="15" s="1"/>
  <c r="AP405" i="14"/>
  <c r="F404" i="15" s="1"/>
  <c r="I404" i="15" s="1"/>
  <c r="AO397" i="14"/>
  <c r="AP397" i="14"/>
  <c r="F396" i="15" s="1"/>
  <c r="I396" i="15" s="1"/>
  <c r="AO389" i="14"/>
  <c r="E388" i="15" s="1"/>
  <c r="H388" i="15" s="1"/>
  <c r="AP389" i="14"/>
  <c r="F388" i="15" s="1"/>
  <c r="I388" i="15" s="1"/>
  <c r="AO381" i="14"/>
  <c r="E380" i="15" s="1"/>
  <c r="H380" i="15" s="1"/>
  <c r="AP381" i="14"/>
  <c r="F380" i="15" s="1"/>
  <c r="I380" i="15" s="1"/>
  <c r="AO365" i="14"/>
  <c r="AP365" i="14"/>
  <c r="F364" i="15" s="1"/>
  <c r="I364" i="15" s="1"/>
  <c r="AO357" i="14"/>
  <c r="E356" i="15" s="1"/>
  <c r="H356" i="15" s="1"/>
  <c r="AP357" i="14"/>
  <c r="F356" i="15" s="1"/>
  <c r="I356" i="15" s="1"/>
  <c r="AO349" i="14"/>
  <c r="AP349" i="14"/>
  <c r="F348" i="15" s="1"/>
  <c r="I348" i="15" s="1"/>
  <c r="AO341" i="14"/>
  <c r="E340" i="15" s="1"/>
  <c r="H340" i="15" s="1"/>
  <c r="AP341" i="14"/>
  <c r="F340" i="15" s="1"/>
  <c r="I340" i="15" s="1"/>
  <c r="AO333" i="14"/>
  <c r="AP333" i="14"/>
  <c r="F332" i="15" s="1"/>
  <c r="I332" i="15" s="1"/>
  <c r="AO317" i="14"/>
  <c r="E316" i="15" s="1"/>
  <c r="H316" i="15" s="1"/>
  <c r="AP317" i="14"/>
  <c r="F316" i="15" s="1"/>
  <c r="I316" i="15" s="1"/>
  <c r="AO309" i="14"/>
  <c r="AQ309" i="14" s="1"/>
  <c r="AP309" i="14"/>
  <c r="F308" i="15" s="1"/>
  <c r="I308" i="15" s="1"/>
  <c r="AO301" i="14"/>
  <c r="E300" i="15" s="1"/>
  <c r="H300" i="15" s="1"/>
  <c r="AP301" i="14"/>
  <c r="F300" i="15" s="1"/>
  <c r="I300" i="15" s="1"/>
  <c r="AO293" i="14"/>
  <c r="AQ293" i="14" s="1"/>
  <c r="AP293" i="14"/>
  <c r="F292" i="15" s="1"/>
  <c r="I292" i="15" s="1"/>
  <c r="AO285" i="14"/>
  <c r="AQ285" i="14" s="1"/>
  <c r="AP285" i="14"/>
  <c r="F284" i="15" s="1"/>
  <c r="I284" i="15" s="1"/>
  <c r="AO269" i="14"/>
  <c r="AP269" i="14"/>
  <c r="F268" i="15" s="1"/>
  <c r="I268" i="15" s="1"/>
  <c r="AO261" i="14"/>
  <c r="E260" i="15" s="1"/>
  <c r="H260" i="15" s="1"/>
  <c r="AP261" i="14"/>
  <c r="F260" i="15" s="1"/>
  <c r="I260" i="15" s="1"/>
  <c r="AO253" i="14"/>
  <c r="AQ253" i="14" s="1"/>
  <c r="AP253" i="14"/>
  <c r="F252" i="15" s="1"/>
  <c r="I252" i="15" s="1"/>
  <c r="AO245" i="14"/>
  <c r="AP245" i="14"/>
  <c r="F244" i="15" s="1"/>
  <c r="I244" i="15" s="1"/>
  <c r="AO237" i="14"/>
  <c r="AP237" i="14"/>
  <c r="F236" i="15" s="1"/>
  <c r="I236" i="15" s="1"/>
  <c r="AO173" i="14"/>
  <c r="E172" i="15" s="1"/>
  <c r="H172" i="15" s="1"/>
  <c r="AP173" i="14"/>
  <c r="F172" i="15" s="1"/>
  <c r="I172" i="15" s="1"/>
  <c r="AO109" i="14"/>
  <c r="E108" i="15" s="1"/>
  <c r="H108" i="15" s="1"/>
  <c r="AP109" i="14"/>
  <c r="F108" i="15" s="1"/>
  <c r="I108" i="15" s="1"/>
  <c r="AO77" i="14"/>
  <c r="AP77" i="14"/>
  <c r="F76" i="15" s="1"/>
  <c r="I76" i="15" s="1"/>
  <c r="AO45" i="14"/>
  <c r="E44" i="15" s="1"/>
  <c r="H44" i="15" s="1"/>
  <c r="AP45" i="14"/>
  <c r="F44" i="15" s="1"/>
  <c r="I44" i="15" s="1"/>
  <c r="AO21" i="14"/>
  <c r="AQ21" i="14" s="1"/>
  <c r="AP21" i="14"/>
  <c r="F20" i="15" s="1"/>
  <c r="I20" i="15" s="1"/>
  <c r="AO572" i="14"/>
  <c r="AQ572" i="14" s="1"/>
  <c r="AP572" i="14"/>
  <c r="F571" i="15" s="1"/>
  <c r="I571" i="15" s="1"/>
  <c r="AO540" i="14"/>
  <c r="AQ540" i="14" s="1"/>
  <c r="AP540" i="14"/>
  <c r="F539" i="15" s="1"/>
  <c r="I539" i="15" s="1"/>
  <c r="AO508" i="14"/>
  <c r="E507" i="15" s="1"/>
  <c r="H507" i="15" s="1"/>
  <c r="AP508" i="14"/>
  <c r="F507" i="15" s="1"/>
  <c r="I507" i="15" s="1"/>
  <c r="AO476" i="14"/>
  <c r="AP476" i="14"/>
  <c r="F475" i="15" s="1"/>
  <c r="I475" i="15" s="1"/>
  <c r="AO444" i="14"/>
  <c r="AQ444" i="14" s="1"/>
  <c r="AP444" i="14"/>
  <c r="F443" i="15" s="1"/>
  <c r="I443" i="15" s="1"/>
  <c r="AO412" i="14"/>
  <c r="AQ412" i="14" s="1"/>
  <c r="AP412" i="14"/>
  <c r="F411" i="15" s="1"/>
  <c r="I411" i="15" s="1"/>
  <c r="AO396" i="14"/>
  <c r="E395" i="15" s="1"/>
  <c r="H395" i="15" s="1"/>
  <c r="AP396" i="14"/>
  <c r="F395" i="15" s="1"/>
  <c r="I395" i="15" s="1"/>
  <c r="AO364" i="14"/>
  <c r="AQ364" i="14" s="1"/>
  <c r="AP364" i="14"/>
  <c r="F363" i="15" s="1"/>
  <c r="I363" i="15" s="1"/>
  <c r="AO332" i="14"/>
  <c r="E331" i="15" s="1"/>
  <c r="H331" i="15" s="1"/>
  <c r="AP332" i="14"/>
  <c r="F331" i="15" s="1"/>
  <c r="I331" i="15" s="1"/>
  <c r="AO308" i="14"/>
  <c r="AP308" i="14"/>
  <c r="F307" i="15" s="1"/>
  <c r="I307" i="15" s="1"/>
  <c r="AO284" i="14"/>
  <c r="E283" i="15" s="1"/>
  <c r="H283" i="15" s="1"/>
  <c r="AP284" i="14"/>
  <c r="F283" i="15" s="1"/>
  <c r="I283" i="15" s="1"/>
  <c r="AO252" i="14"/>
  <c r="E251" i="15" s="1"/>
  <c r="H251" i="15" s="1"/>
  <c r="AP252" i="14"/>
  <c r="F251" i="15" s="1"/>
  <c r="I251" i="15" s="1"/>
  <c r="AO212" i="14"/>
  <c r="E211" i="15" s="1"/>
  <c r="H211" i="15" s="1"/>
  <c r="AP212" i="14"/>
  <c r="F211" i="15" s="1"/>
  <c r="I211" i="15" s="1"/>
  <c r="AO180" i="14"/>
  <c r="AP180" i="14"/>
  <c r="F179" i="15" s="1"/>
  <c r="I179" i="15" s="1"/>
  <c r="AO148" i="14"/>
  <c r="E147" i="15" s="1"/>
  <c r="H147" i="15" s="1"/>
  <c r="AP148" i="14"/>
  <c r="F147" i="15" s="1"/>
  <c r="I147" i="15" s="1"/>
  <c r="AO116" i="14"/>
  <c r="E115" i="15" s="1"/>
  <c r="H115" i="15" s="1"/>
  <c r="AP116" i="14"/>
  <c r="F115" i="15" s="1"/>
  <c r="I115" i="15" s="1"/>
  <c r="AO92" i="14"/>
  <c r="AQ92" i="14" s="1"/>
  <c r="AP92" i="14"/>
  <c r="F91" i="15" s="1"/>
  <c r="I91" i="15" s="1"/>
  <c r="AO68" i="14"/>
  <c r="AP68" i="14"/>
  <c r="F67" i="15" s="1"/>
  <c r="I67" i="15" s="1"/>
  <c r="AO36" i="14"/>
  <c r="AQ36" i="14" s="1"/>
  <c r="AP36" i="14"/>
  <c r="F35" i="15" s="1"/>
  <c r="I35" i="15" s="1"/>
  <c r="AO571" i="14"/>
  <c r="AQ571" i="14" s="1"/>
  <c r="AP571" i="14"/>
  <c r="F570" i="15" s="1"/>
  <c r="I570" i="15" s="1"/>
  <c r="AO539" i="14"/>
  <c r="AQ539" i="14" s="1"/>
  <c r="AP539" i="14"/>
  <c r="F538" i="15" s="1"/>
  <c r="I538" i="15" s="1"/>
  <c r="AO507" i="14"/>
  <c r="AQ507" i="14" s="1"/>
  <c r="AP507" i="14"/>
  <c r="F506" i="15" s="1"/>
  <c r="I506" i="15" s="1"/>
  <c r="AO475" i="14"/>
  <c r="E474" i="15" s="1"/>
  <c r="H474" i="15" s="1"/>
  <c r="AP475" i="14"/>
  <c r="F474" i="15" s="1"/>
  <c r="I474" i="15" s="1"/>
  <c r="AO443" i="14"/>
  <c r="AP443" i="14"/>
  <c r="F442" i="15" s="1"/>
  <c r="I442" i="15" s="1"/>
  <c r="AO419" i="14"/>
  <c r="E418" i="15" s="1"/>
  <c r="H418" i="15" s="1"/>
  <c r="AP419" i="14"/>
  <c r="F418" i="15" s="1"/>
  <c r="I418" i="15" s="1"/>
  <c r="AO395" i="14"/>
  <c r="AP395" i="14"/>
  <c r="F394" i="15" s="1"/>
  <c r="I394" i="15" s="1"/>
  <c r="AO363" i="14"/>
  <c r="E362" i="15" s="1"/>
  <c r="H362" i="15" s="1"/>
  <c r="AP363" i="14"/>
  <c r="F362" i="15" s="1"/>
  <c r="I362" i="15" s="1"/>
  <c r="AO331" i="14"/>
  <c r="AQ331" i="14" s="1"/>
  <c r="AP331" i="14"/>
  <c r="F330" i="15" s="1"/>
  <c r="I330" i="15" s="1"/>
  <c r="AO299" i="14"/>
  <c r="E298" i="15" s="1"/>
  <c r="H298" i="15" s="1"/>
  <c r="AP299" i="14"/>
  <c r="F298" i="15" s="1"/>
  <c r="I298" i="15" s="1"/>
  <c r="AO267" i="14"/>
  <c r="AP267" i="14"/>
  <c r="F266" i="15" s="1"/>
  <c r="I266" i="15" s="1"/>
  <c r="AO251" i="14"/>
  <c r="AQ251" i="14" s="1"/>
  <c r="AP251" i="14"/>
  <c r="F250" i="15" s="1"/>
  <c r="I250" i="15" s="1"/>
  <c r="AO219" i="14"/>
  <c r="AP219" i="14"/>
  <c r="F218" i="15" s="1"/>
  <c r="I218" i="15" s="1"/>
  <c r="AO187" i="14"/>
  <c r="AQ187" i="14" s="1"/>
  <c r="AP187" i="14"/>
  <c r="F186" i="15" s="1"/>
  <c r="I186" i="15" s="1"/>
  <c r="AO155" i="14"/>
  <c r="AQ155" i="14" s="1"/>
  <c r="AP155" i="14"/>
  <c r="F154" i="15" s="1"/>
  <c r="I154" i="15" s="1"/>
  <c r="AO123" i="14"/>
  <c r="E122" i="15" s="1"/>
  <c r="H122" i="15" s="1"/>
  <c r="AP123" i="14"/>
  <c r="F122" i="15" s="1"/>
  <c r="I122" i="15" s="1"/>
  <c r="AO107" i="14"/>
  <c r="E106" i="15" s="1"/>
  <c r="H106" i="15" s="1"/>
  <c r="AP107" i="14"/>
  <c r="F106" i="15" s="1"/>
  <c r="I106" i="15" s="1"/>
  <c r="AO75" i="14"/>
  <c r="AQ75" i="14" s="1"/>
  <c r="AP75" i="14"/>
  <c r="F74" i="15" s="1"/>
  <c r="I74" i="15" s="1"/>
  <c r="AO43" i="14"/>
  <c r="AP43" i="14"/>
  <c r="F42" i="15" s="1"/>
  <c r="I42" i="15" s="1"/>
  <c r="AO19" i="14"/>
  <c r="AQ19" i="14" s="1"/>
  <c r="AP19" i="14"/>
  <c r="F18" i="15" s="1"/>
  <c r="I18" i="15" s="1"/>
  <c r="AO562" i="14"/>
  <c r="AP562" i="14"/>
  <c r="F561" i="15" s="1"/>
  <c r="I561" i="15" s="1"/>
  <c r="AP553" i="14"/>
  <c r="F552" i="15" s="1"/>
  <c r="I552" i="15" s="1"/>
  <c r="AO584" i="14"/>
  <c r="E583" i="15" s="1"/>
  <c r="H583" i="15" s="1"/>
  <c r="AP584" i="14"/>
  <c r="F583" i="15" s="1"/>
  <c r="I583" i="15" s="1"/>
  <c r="AO576" i="14"/>
  <c r="E575" i="15" s="1"/>
  <c r="H575" i="15" s="1"/>
  <c r="AP576" i="14"/>
  <c r="F575" i="15" s="1"/>
  <c r="I575" i="15" s="1"/>
  <c r="AO560" i="14"/>
  <c r="E559" i="15" s="1"/>
  <c r="H559" i="15" s="1"/>
  <c r="AP560" i="14"/>
  <c r="F559" i="15" s="1"/>
  <c r="I559" i="15" s="1"/>
  <c r="AO544" i="14"/>
  <c r="AQ544" i="14" s="1"/>
  <c r="AP544" i="14"/>
  <c r="F543" i="15" s="1"/>
  <c r="I543" i="15" s="1"/>
  <c r="AO583" i="14"/>
  <c r="E582" i="15" s="1"/>
  <c r="H582" i="15" s="1"/>
  <c r="AP583" i="14"/>
  <c r="F582" i="15" s="1"/>
  <c r="I582" i="15" s="1"/>
  <c r="AO575" i="14"/>
  <c r="AQ575" i="14" s="1"/>
  <c r="AP575" i="14"/>
  <c r="F574" i="15" s="1"/>
  <c r="I574" i="15" s="1"/>
  <c r="AO567" i="14"/>
  <c r="E566" i="15" s="1"/>
  <c r="H566" i="15" s="1"/>
  <c r="AP567" i="14"/>
  <c r="F566" i="15" s="1"/>
  <c r="I566" i="15" s="1"/>
  <c r="AO559" i="14"/>
  <c r="AQ559" i="14" s="1"/>
  <c r="AP559" i="14"/>
  <c r="F558" i="15" s="1"/>
  <c r="I558" i="15" s="1"/>
  <c r="AO551" i="14"/>
  <c r="AQ551" i="14" s="1"/>
  <c r="AP551" i="14"/>
  <c r="F550" i="15" s="1"/>
  <c r="I550" i="15" s="1"/>
  <c r="AO543" i="14"/>
  <c r="E542" i="15" s="1"/>
  <c r="H542" i="15" s="1"/>
  <c r="AP543" i="14"/>
  <c r="F542" i="15" s="1"/>
  <c r="I542" i="15" s="1"/>
  <c r="AO535" i="14"/>
  <c r="E534" i="15" s="1"/>
  <c r="H534" i="15" s="1"/>
  <c r="AP535" i="14"/>
  <c r="F534" i="15" s="1"/>
  <c r="I534" i="15" s="1"/>
  <c r="AO527" i="14"/>
  <c r="AP527" i="14"/>
  <c r="F526" i="15" s="1"/>
  <c r="I526" i="15" s="1"/>
  <c r="AO519" i="14"/>
  <c r="AQ519" i="14" s="1"/>
  <c r="AP519" i="14"/>
  <c r="F518" i="15" s="1"/>
  <c r="I518" i="15" s="1"/>
  <c r="AO511" i="14"/>
  <c r="E510" i="15" s="1"/>
  <c r="H510" i="15" s="1"/>
  <c r="AP511" i="14"/>
  <c r="F510" i="15" s="1"/>
  <c r="I510" i="15" s="1"/>
  <c r="AO503" i="14"/>
  <c r="E502" i="15" s="1"/>
  <c r="H502" i="15" s="1"/>
  <c r="AP503" i="14"/>
  <c r="F502" i="15" s="1"/>
  <c r="I502" i="15" s="1"/>
  <c r="AO495" i="14"/>
  <c r="AP495" i="14"/>
  <c r="F494" i="15" s="1"/>
  <c r="I494" i="15" s="1"/>
  <c r="AO487" i="14"/>
  <c r="E486" i="15" s="1"/>
  <c r="H486" i="15" s="1"/>
  <c r="AP487" i="14"/>
  <c r="F486" i="15" s="1"/>
  <c r="I486" i="15" s="1"/>
  <c r="AO479" i="14"/>
  <c r="E478" i="15" s="1"/>
  <c r="H478" i="15" s="1"/>
  <c r="AP479" i="14"/>
  <c r="F478" i="15" s="1"/>
  <c r="I478" i="15" s="1"/>
  <c r="AO471" i="14"/>
  <c r="AQ471" i="14" s="1"/>
  <c r="AP471" i="14"/>
  <c r="F470" i="15" s="1"/>
  <c r="I470" i="15" s="1"/>
  <c r="AO463" i="14"/>
  <c r="AP463" i="14"/>
  <c r="F462" i="15" s="1"/>
  <c r="I462" i="15" s="1"/>
  <c r="AO455" i="14"/>
  <c r="E454" i="15" s="1"/>
  <c r="H454" i="15" s="1"/>
  <c r="AP455" i="14"/>
  <c r="F454" i="15" s="1"/>
  <c r="I454" i="15" s="1"/>
  <c r="AO447" i="14"/>
  <c r="AQ447" i="14" s="1"/>
  <c r="AP447" i="14"/>
  <c r="F446" i="15" s="1"/>
  <c r="I446" i="15" s="1"/>
  <c r="AO439" i="14"/>
  <c r="AQ439" i="14" s="1"/>
  <c r="AP439" i="14"/>
  <c r="F438" i="15" s="1"/>
  <c r="I438" i="15" s="1"/>
  <c r="AO431" i="14"/>
  <c r="AQ431" i="14" s="1"/>
  <c r="AP431" i="14"/>
  <c r="F430" i="15" s="1"/>
  <c r="I430" i="15" s="1"/>
  <c r="AO423" i="14"/>
  <c r="AQ423" i="14" s="1"/>
  <c r="AP423" i="14"/>
  <c r="F422" i="15" s="1"/>
  <c r="I422" i="15" s="1"/>
  <c r="AO415" i="14"/>
  <c r="E414" i="15" s="1"/>
  <c r="H414" i="15" s="1"/>
  <c r="AP415" i="14"/>
  <c r="F414" i="15" s="1"/>
  <c r="I414" i="15" s="1"/>
  <c r="AO407" i="14"/>
  <c r="AQ407" i="14" s="1"/>
  <c r="AP407" i="14"/>
  <c r="F406" i="15" s="1"/>
  <c r="I406" i="15" s="1"/>
  <c r="AO399" i="14"/>
  <c r="AP399" i="14"/>
  <c r="F398" i="15" s="1"/>
  <c r="I398" i="15" s="1"/>
  <c r="AO391" i="14"/>
  <c r="E390" i="15" s="1"/>
  <c r="H390" i="15" s="1"/>
  <c r="AP391" i="14"/>
  <c r="F390" i="15" s="1"/>
  <c r="I390" i="15" s="1"/>
  <c r="AO383" i="14"/>
  <c r="AP383" i="14"/>
  <c r="F382" i="15" s="1"/>
  <c r="I382" i="15" s="1"/>
  <c r="AO375" i="14"/>
  <c r="E374" i="15" s="1"/>
  <c r="H374" i="15" s="1"/>
  <c r="AP375" i="14"/>
  <c r="F374" i="15" s="1"/>
  <c r="I374" i="15" s="1"/>
  <c r="AO367" i="14"/>
  <c r="AP367" i="14"/>
  <c r="F366" i="15" s="1"/>
  <c r="I366" i="15" s="1"/>
  <c r="AO359" i="14"/>
  <c r="E358" i="15" s="1"/>
  <c r="H358" i="15" s="1"/>
  <c r="AP359" i="14"/>
  <c r="F358" i="15" s="1"/>
  <c r="I358" i="15" s="1"/>
  <c r="AO351" i="14"/>
  <c r="E350" i="15" s="1"/>
  <c r="H350" i="15" s="1"/>
  <c r="AP351" i="14"/>
  <c r="F350" i="15" s="1"/>
  <c r="I350" i="15" s="1"/>
  <c r="AO343" i="14"/>
  <c r="E342" i="15" s="1"/>
  <c r="H342" i="15" s="1"/>
  <c r="AP343" i="14"/>
  <c r="F342" i="15" s="1"/>
  <c r="I342" i="15" s="1"/>
  <c r="AO335" i="14"/>
  <c r="AP335" i="14"/>
  <c r="F334" i="15" s="1"/>
  <c r="I334" i="15" s="1"/>
  <c r="AO327" i="14"/>
  <c r="AQ327" i="14" s="1"/>
  <c r="AP327" i="14"/>
  <c r="F326" i="15" s="1"/>
  <c r="I326" i="15" s="1"/>
  <c r="AO319" i="14"/>
  <c r="AQ319" i="14" s="1"/>
  <c r="AP319" i="14"/>
  <c r="F318" i="15" s="1"/>
  <c r="I318" i="15" s="1"/>
  <c r="AO311" i="14"/>
  <c r="E310" i="15" s="1"/>
  <c r="H310" i="15" s="1"/>
  <c r="AP311" i="14"/>
  <c r="F310" i="15" s="1"/>
  <c r="I310" i="15" s="1"/>
  <c r="AO303" i="14"/>
  <c r="AQ303" i="14" s="1"/>
  <c r="AP303" i="14"/>
  <c r="F302" i="15" s="1"/>
  <c r="I302" i="15" s="1"/>
  <c r="AO295" i="14"/>
  <c r="AQ295" i="14" s="1"/>
  <c r="AP295" i="14"/>
  <c r="F294" i="15" s="1"/>
  <c r="I294" i="15" s="1"/>
  <c r="AO287" i="14"/>
  <c r="E286" i="15" s="1"/>
  <c r="H286" i="15" s="1"/>
  <c r="AP287" i="14"/>
  <c r="F286" i="15" s="1"/>
  <c r="I286" i="15" s="1"/>
  <c r="AO279" i="14"/>
  <c r="AQ279" i="14" s="1"/>
  <c r="AP279" i="14"/>
  <c r="F278" i="15" s="1"/>
  <c r="I278" i="15" s="1"/>
  <c r="AO271" i="14"/>
  <c r="AP271" i="14"/>
  <c r="F270" i="15" s="1"/>
  <c r="I270" i="15" s="1"/>
  <c r="AO263" i="14"/>
  <c r="AQ263" i="14" s="1"/>
  <c r="AP263" i="14"/>
  <c r="F262" i="15" s="1"/>
  <c r="I262" i="15" s="1"/>
  <c r="AO255" i="14"/>
  <c r="AP255" i="14"/>
  <c r="F254" i="15" s="1"/>
  <c r="I254" i="15" s="1"/>
  <c r="AO247" i="14"/>
  <c r="E246" i="15" s="1"/>
  <c r="H246" i="15" s="1"/>
  <c r="AP247" i="14"/>
  <c r="F246" i="15" s="1"/>
  <c r="I246" i="15" s="1"/>
  <c r="AO239" i="14"/>
  <c r="AP239" i="14"/>
  <c r="F238" i="15" s="1"/>
  <c r="I238" i="15" s="1"/>
  <c r="AO231" i="14"/>
  <c r="E230" i="15" s="1"/>
  <c r="H230" i="15" s="1"/>
  <c r="AP231" i="14"/>
  <c r="F230" i="15" s="1"/>
  <c r="I230" i="15" s="1"/>
  <c r="AO223" i="14"/>
  <c r="E222" i="15" s="1"/>
  <c r="H222" i="15" s="1"/>
  <c r="AP223" i="14"/>
  <c r="F222" i="15" s="1"/>
  <c r="I222" i="15" s="1"/>
  <c r="AO215" i="14"/>
  <c r="E214" i="15" s="1"/>
  <c r="H214" i="15" s="1"/>
  <c r="AP215" i="14"/>
  <c r="F214" i="15" s="1"/>
  <c r="I214" i="15" s="1"/>
  <c r="AO207" i="14"/>
  <c r="AP207" i="14"/>
  <c r="F206" i="15" s="1"/>
  <c r="I206" i="15" s="1"/>
  <c r="AO199" i="14"/>
  <c r="E198" i="15" s="1"/>
  <c r="H198" i="15" s="1"/>
  <c r="AP199" i="14"/>
  <c r="F198" i="15" s="1"/>
  <c r="I198" i="15" s="1"/>
  <c r="AO191" i="14"/>
  <c r="E190" i="15" s="1"/>
  <c r="H190" i="15" s="1"/>
  <c r="AP191" i="14"/>
  <c r="F190" i="15" s="1"/>
  <c r="I190" i="15" s="1"/>
  <c r="AO183" i="14"/>
  <c r="AQ183" i="14" s="1"/>
  <c r="AP183" i="14"/>
  <c r="F182" i="15" s="1"/>
  <c r="I182" i="15" s="1"/>
  <c r="AO175" i="14"/>
  <c r="AQ175" i="14" s="1"/>
  <c r="AP175" i="14"/>
  <c r="F174" i="15" s="1"/>
  <c r="I174" i="15" s="1"/>
  <c r="AO167" i="14"/>
  <c r="AQ167" i="14" s="1"/>
  <c r="AP167" i="14"/>
  <c r="F166" i="15" s="1"/>
  <c r="I166" i="15" s="1"/>
  <c r="AO159" i="14"/>
  <c r="E158" i="15" s="1"/>
  <c r="H158" i="15" s="1"/>
  <c r="AP159" i="14"/>
  <c r="F158" i="15" s="1"/>
  <c r="I158" i="15" s="1"/>
  <c r="AO151" i="14"/>
  <c r="AQ151" i="14" s="1"/>
  <c r="AP151" i="14"/>
  <c r="F150" i="15" s="1"/>
  <c r="I150" i="15" s="1"/>
  <c r="AO143" i="14"/>
  <c r="AP143" i="14"/>
  <c r="F142" i="15" s="1"/>
  <c r="I142" i="15" s="1"/>
  <c r="AO135" i="14"/>
  <c r="E134" i="15" s="1"/>
  <c r="H134" i="15" s="1"/>
  <c r="AP135" i="14"/>
  <c r="F134" i="15" s="1"/>
  <c r="I134" i="15" s="1"/>
  <c r="AO127" i="14"/>
  <c r="E126" i="15" s="1"/>
  <c r="H126" i="15" s="1"/>
  <c r="AP127" i="14"/>
  <c r="F126" i="15" s="1"/>
  <c r="I126" i="15" s="1"/>
  <c r="AO119" i="14"/>
  <c r="E118" i="15" s="1"/>
  <c r="H118" i="15" s="1"/>
  <c r="AP119" i="14"/>
  <c r="F118" i="15" s="1"/>
  <c r="I118" i="15" s="1"/>
  <c r="AO111" i="14"/>
  <c r="AP111" i="14"/>
  <c r="F110" i="15" s="1"/>
  <c r="I110" i="15" s="1"/>
  <c r="AO103" i="14"/>
  <c r="E102" i="15" s="1"/>
  <c r="H102" i="15" s="1"/>
  <c r="AP103" i="14"/>
  <c r="F102" i="15" s="1"/>
  <c r="I102" i="15" s="1"/>
  <c r="AO95" i="14"/>
  <c r="E94" i="15" s="1"/>
  <c r="H94" i="15" s="1"/>
  <c r="AP95" i="14"/>
  <c r="F94" i="15" s="1"/>
  <c r="I94" i="15" s="1"/>
  <c r="AO87" i="14"/>
  <c r="E86" i="15" s="1"/>
  <c r="H86" i="15" s="1"/>
  <c r="AP87" i="14"/>
  <c r="F86" i="15" s="1"/>
  <c r="I86" i="15" s="1"/>
  <c r="AO79" i="14"/>
  <c r="AP79" i="14"/>
  <c r="F78" i="15" s="1"/>
  <c r="I78" i="15" s="1"/>
  <c r="AO71" i="14"/>
  <c r="E70" i="15" s="1"/>
  <c r="H70" i="15" s="1"/>
  <c r="AP71" i="14"/>
  <c r="F70" i="15" s="1"/>
  <c r="I70" i="15" s="1"/>
  <c r="AO63" i="14"/>
  <c r="AQ63" i="14" s="1"/>
  <c r="AP63" i="14"/>
  <c r="F62" i="15" s="1"/>
  <c r="I62" i="15" s="1"/>
  <c r="AO55" i="14"/>
  <c r="E54" i="15" s="1"/>
  <c r="H54" i="15" s="1"/>
  <c r="AP55" i="14"/>
  <c r="F54" i="15" s="1"/>
  <c r="I54" i="15" s="1"/>
  <c r="AO47" i="14"/>
  <c r="AQ47" i="14" s="1"/>
  <c r="AP47" i="14"/>
  <c r="F46" i="15" s="1"/>
  <c r="I46" i="15" s="1"/>
  <c r="AO39" i="14"/>
  <c r="AQ39" i="14" s="1"/>
  <c r="AP39" i="14"/>
  <c r="F38" i="15" s="1"/>
  <c r="I38" i="15" s="1"/>
  <c r="AO31" i="14"/>
  <c r="E30" i="15" s="1"/>
  <c r="H30" i="15" s="1"/>
  <c r="AP31" i="14"/>
  <c r="F30" i="15" s="1"/>
  <c r="I30" i="15" s="1"/>
  <c r="AO23" i="14"/>
  <c r="AQ23" i="14" s="1"/>
  <c r="AP23" i="14"/>
  <c r="F22" i="15" s="1"/>
  <c r="I22" i="15" s="1"/>
  <c r="AP15" i="14"/>
  <c r="F14" i="15" s="1"/>
  <c r="I14" i="15" s="1"/>
  <c r="E6" i="15"/>
  <c r="H6" i="15" s="1"/>
  <c r="AP7" i="14"/>
  <c r="F6" i="15" s="1"/>
  <c r="I6" i="15" s="1"/>
  <c r="AI187" i="14"/>
  <c r="D186" i="16" s="1"/>
  <c r="AI179" i="14"/>
  <c r="D178" i="16" s="1"/>
  <c r="AI171" i="14"/>
  <c r="D170" i="16" s="1"/>
  <c r="AI163" i="14"/>
  <c r="D162" i="16" s="1"/>
  <c r="AI155" i="14"/>
  <c r="D154" i="16" s="1"/>
  <c r="AI147" i="14"/>
  <c r="D146" i="16" s="1"/>
  <c r="AI139" i="14"/>
  <c r="D138" i="16" s="1"/>
  <c r="AI131" i="14"/>
  <c r="D130" i="16" s="1"/>
  <c r="AI123" i="14"/>
  <c r="D122" i="16" s="1"/>
  <c r="AI115" i="14"/>
  <c r="D114" i="16" s="1"/>
  <c r="AI107" i="14"/>
  <c r="D106" i="16" s="1"/>
  <c r="AI99" i="14"/>
  <c r="D98" i="16" s="1"/>
  <c r="AI91" i="14"/>
  <c r="D90" i="16" s="1"/>
  <c r="AI83" i="14"/>
  <c r="D82" i="16" s="1"/>
  <c r="AI75" i="14"/>
  <c r="D74" i="16" s="1"/>
  <c r="AI67" i="14"/>
  <c r="D66" i="16" s="1"/>
  <c r="AI59" i="14"/>
  <c r="D58" i="16" s="1"/>
  <c r="AI51" i="14"/>
  <c r="D50" i="16" s="1"/>
  <c r="AI43" i="14"/>
  <c r="D42" i="16" s="1"/>
  <c r="AI35" i="14"/>
  <c r="D34" i="16" s="1"/>
  <c r="AI27" i="14"/>
  <c r="D26" i="16" s="1"/>
  <c r="AO213" i="14"/>
  <c r="E212" i="15" s="1"/>
  <c r="H212" i="15" s="1"/>
  <c r="AP213" i="14"/>
  <c r="F212" i="15" s="1"/>
  <c r="I212" i="15" s="1"/>
  <c r="AO221" i="14"/>
  <c r="E220" i="15" s="1"/>
  <c r="H220" i="15" s="1"/>
  <c r="AP221" i="14"/>
  <c r="F220" i="15" s="1"/>
  <c r="I220" i="15" s="1"/>
  <c r="AO573" i="14"/>
  <c r="E572" i="15" s="1"/>
  <c r="H572" i="15" s="1"/>
  <c r="AP573" i="14"/>
  <c r="F572" i="15" s="1"/>
  <c r="I572" i="15" s="1"/>
  <c r="AO197" i="14"/>
  <c r="E196" i="15" s="1"/>
  <c r="H196" i="15" s="1"/>
  <c r="AP197" i="14"/>
  <c r="F196" i="15" s="1"/>
  <c r="I196" i="15" s="1"/>
  <c r="AO165" i="14"/>
  <c r="E164" i="15" s="1"/>
  <c r="H164" i="15" s="1"/>
  <c r="AP165" i="14"/>
  <c r="F164" i="15" s="1"/>
  <c r="I164" i="15" s="1"/>
  <c r="AO101" i="14"/>
  <c r="E100" i="15" s="1"/>
  <c r="H100" i="15" s="1"/>
  <c r="AP101" i="14"/>
  <c r="F100" i="15" s="1"/>
  <c r="I100" i="15" s="1"/>
  <c r="AO69" i="14"/>
  <c r="E68" i="15" s="1"/>
  <c r="H68" i="15" s="1"/>
  <c r="AP69" i="14"/>
  <c r="F68" i="15" s="1"/>
  <c r="I68" i="15" s="1"/>
  <c r="AO37" i="14"/>
  <c r="E36" i="15" s="1"/>
  <c r="H36" i="15" s="1"/>
  <c r="AP37" i="14"/>
  <c r="F36" i="15" s="1"/>
  <c r="I36" i="15" s="1"/>
  <c r="AO556" i="14"/>
  <c r="AQ556" i="14" s="1"/>
  <c r="AP556" i="14"/>
  <c r="F555" i="15" s="1"/>
  <c r="I555" i="15" s="1"/>
  <c r="AO524" i="14"/>
  <c r="E523" i="15" s="1"/>
  <c r="H523" i="15" s="1"/>
  <c r="AP524" i="14"/>
  <c r="F523" i="15" s="1"/>
  <c r="I523" i="15" s="1"/>
  <c r="AO492" i="14"/>
  <c r="AQ492" i="14" s="1"/>
  <c r="AP492" i="14"/>
  <c r="F491" i="15" s="1"/>
  <c r="I491" i="15" s="1"/>
  <c r="AO460" i="14"/>
  <c r="E459" i="15" s="1"/>
  <c r="H459" i="15" s="1"/>
  <c r="AP460" i="14"/>
  <c r="F459" i="15" s="1"/>
  <c r="I459" i="15" s="1"/>
  <c r="AO420" i="14"/>
  <c r="E419" i="15" s="1"/>
  <c r="H419" i="15" s="1"/>
  <c r="AP420" i="14"/>
  <c r="F419" i="15" s="1"/>
  <c r="I419" i="15" s="1"/>
  <c r="AO380" i="14"/>
  <c r="E379" i="15" s="1"/>
  <c r="H379" i="15" s="1"/>
  <c r="AP380" i="14"/>
  <c r="F379" i="15" s="1"/>
  <c r="I379" i="15" s="1"/>
  <c r="AO348" i="14"/>
  <c r="AQ348" i="14" s="1"/>
  <c r="AP348" i="14"/>
  <c r="F347" i="15" s="1"/>
  <c r="I347" i="15" s="1"/>
  <c r="AO324" i="14"/>
  <c r="E323" i="15" s="1"/>
  <c r="H323" i="15" s="1"/>
  <c r="AP324" i="14"/>
  <c r="F323" i="15" s="1"/>
  <c r="I323" i="15" s="1"/>
  <c r="AO292" i="14"/>
  <c r="E291" i="15" s="1"/>
  <c r="H291" i="15" s="1"/>
  <c r="AP292" i="14"/>
  <c r="F291" i="15" s="1"/>
  <c r="I291" i="15" s="1"/>
  <c r="AO260" i="14"/>
  <c r="AQ260" i="14" s="1"/>
  <c r="AP260" i="14"/>
  <c r="F259" i="15" s="1"/>
  <c r="I259" i="15" s="1"/>
  <c r="AO228" i="14"/>
  <c r="AQ228" i="14" s="1"/>
  <c r="AP228" i="14"/>
  <c r="F227" i="15" s="1"/>
  <c r="I227" i="15" s="1"/>
  <c r="AO196" i="14"/>
  <c r="E195" i="15" s="1"/>
  <c r="H195" i="15" s="1"/>
  <c r="AP196" i="14"/>
  <c r="F195" i="15" s="1"/>
  <c r="I195" i="15" s="1"/>
  <c r="AO164" i="14"/>
  <c r="E163" i="15" s="1"/>
  <c r="H163" i="15" s="1"/>
  <c r="AP164" i="14"/>
  <c r="F163" i="15" s="1"/>
  <c r="I163" i="15" s="1"/>
  <c r="AO124" i="14"/>
  <c r="AQ124" i="14" s="1"/>
  <c r="AP124" i="14"/>
  <c r="F123" i="15" s="1"/>
  <c r="I123" i="15" s="1"/>
  <c r="AO84" i="14"/>
  <c r="E83" i="15" s="1"/>
  <c r="H83" i="15" s="1"/>
  <c r="AP84" i="14"/>
  <c r="F83" i="15" s="1"/>
  <c r="I83" i="15" s="1"/>
  <c r="AO52" i="14"/>
  <c r="E51" i="15" s="1"/>
  <c r="H51" i="15" s="1"/>
  <c r="AP52" i="14"/>
  <c r="F51" i="15" s="1"/>
  <c r="I51" i="15" s="1"/>
  <c r="AO20" i="14"/>
  <c r="E19" i="15" s="1"/>
  <c r="H19" i="15" s="1"/>
  <c r="AP20" i="14"/>
  <c r="F19" i="15" s="1"/>
  <c r="I19" i="15" s="1"/>
  <c r="AO579" i="14"/>
  <c r="E578" i="15" s="1"/>
  <c r="H578" i="15" s="1"/>
  <c r="AP579" i="14"/>
  <c r="F578" i="15" s="1"/>
  <c r="I578" i="15" s="1"/>
  <c r="AO555" i="14"/>
  <c r="E554" i="15" s="1"/>
  <c r="H554" i="15" s="1"/>
  <c r="AP555" i="14"/>
  <c r="F554" i="15" s="1"/>
  <c r="I554" i="15" s="1"/>
  <c r="AO523" i="14"/>
  <c r="E522" i="15" s="1"/>
  <c r="H522" i="15" s="1"/>
  <c r="AP523" i="14"/>
  <c r="F522" i="15" s="1"/>
  <c r="I522" i="15" s="1"/>
  <c r="AO483" i="14"/>
  <c r="AQ483" i="14" s="1"/>
  <c r="AP483" i="14"/>
  <c r="F482" i="15" s="1"/>
  <c r="I482" i="15" s="1"/>
  <c r="AO451" i="14"/>
  <c r="E450" i="15" s="1"/>
  <c r="H450" i="15" s="1"/>
  <c r="AP451" i="14"/>
  <c r="F450" i="15" s="1"/>
  <c r="I450" i="15" s="1"/>
  <c r="AO411" i="14"/>
  <c r="E410" i="15" s="1"/>
  <c r="H410" i="15" s="1"/>
  <c r="AP411" i="14"/>
  <c r="F410" i="15" s="1"/>
  <c r="I410" i="15" s="1"/>
  <c r="AO379" i="14"/>
  <c r="E378" i="15" s="1"/>
  <c r="H378" i="15" s="1"/>
  <c r="AP379" i="14"/>
  <c r="F378" i="15" s="1"/>
  <c r="I378" i="15" s="1"/>
  <c r="AO355" i="14"/>
  <c r="E354" i="15" s="1"/>
  <c r="H354" i="15" s="1"/>
  <c r="AP355" i="14"/>
  <c r="F354" i="15" s="1"/>
  <c r="I354" i="15" s="1"/>
  <c r="AO323" i="14"/>
  <c r="E322" i="15" s="1"/>
  <c r="H322" i="15" s="1"/>
  <c r="AP323" i="14"/>
  <c r="F322" i="15" s="1"/>
  <c r="I322" i="15" s="1"/>
  <c r="AO275" i="14"/>
  <c r="E274" i="15" s="1"/>
  <c r="H274" i="15" s="1"/>
  <c r="AP275" i="14"/>
  <c r="F274" i="15" s="1"/>
  <c r="I274" i="15" s="1"/>
  <c r="AO235" i="14"/>
  <c r="AQ235" i="14" s="1"/>
  <c r="AP235" i="14"/>
  <c r="F234" i="15" s="1"/>
  <c r="I234" i="15" s="1"/>
  <c r="AO203" i="14"/>
  <c r="AQ203" i="14" s="1"/>
  <c r="AP203" i="14"/>
  <c r="F202" i="15" s="1"/>
  <c r="I202" i="15" s="1"/>
  <c r="AO163" i="14"/>
  <c r="E162" i="15" s="1"/>
  <c r="H162" i="15" s="1"/>
  <c r="AP163" i="14"/>
  <c r="F162" i="15" s="1"/>
  <c r="I162" i="15" s="1"/>
  <c r="AO131" i="14"/>
  <c r="E130" i="15" s="1"/>
  <c r="H130" i="15" s="1"/>
  <c r="AP131" i="14"/>
  <c r="F130" i="15" s="1"/>
  <c r="I130" i="15" s="1"/>
  <c r="AO91" i="14"/>
  <c r="AQ91" i="14" s="1"/>
  <c r="AP91" i="14"/>
  <c r="F90" i="15" s="1"/>
  <c r="I90" i="15" s="1"/>
  <c r="AO59" i="14"/>
  <c r="AQ59" i="14" s="1"/>
  <c r="AP59" i="14"/>
  <c r="F58" i="15" s="1"/>
  <c r="I58" i="15" s="1"/>
  <c r="AO27" i="14"/>
  <c r="E26" i="15" s="1"/>
  <c r="H26" i="15" s="1"/>
  <c r="AP27" i="14"/>
  <c r="F26" i="15" s="1"/>
  <c r="I26" i="15" s="1"/>
  <c r="AO570" i="14"/>
  <c r="E569" i="15" s="1"/>
  <c r="H569" i="15" s="1"/>
  <c r="AP570" i="14"/>
  <c r="F569" i="15" s="1"/>
  <c r="I569" i="15" s="1"/>
  <c r="AO554" i="14"/>
  <c r="E553" i="15" s="1"/>
  <c r="H553" i="15" s="1"/>
  <c r="AP554" i="14"/>
  <c r="F553" i="15" s="1"/>
  <c r="I553" i="15" s="1"/>
  <c r="AO546" i="14"/>
  <c r="AQ546" i="14" s="1"/>
  <c r="AP546" i="14"/>
  <c r="F545" i="15" s="1"/>
  <c r="I545" i="15" s="1"/>
  <c r="AO538" i="14"/>
  <c r="AQ538" i="14" s="1"/>
  <c r="AP538" i="14"/>
  <c r="F537" i="15" s="1"/>
  <c r="I537" i="15" s="1"/>
  <c r="AO530" i="14"/>
  <c r="AQ530" i="14" s="1"/>
  <c r="AP530" i="14"/>
  <c r="F529" i="15" s="1"/>
  <c r="I529" i="15" s="1"/>
  <c r="AO522" i="14"/>
  <c r="AQ522" i="14" s="1"/>
  <c r="AP522" i="14"/>
  <c r="F521" i="15" s="1"/>
  <c r="I521" i="15" s="1"/>
  <c r="AO514" i="14"/>
  <c r="E513" i="15" s="1"/>
  <c r="H513" i="15" s="1"/>
  <c r="AP514" i="14"/>
  <c r="F513" i="15" s="1"/>
  <c r="I513" i="15" s="1"/>
  <c r="AO506" i="14"/>
  <c r="E505" i="15" s="1"/>
  <c r="H505" i="15" s="1"/>
  <c r="AP506" i="14"/>
  <c r="F505" i="15" s="1"/>
  <c r="I505" i="15" s="1"/>
  <c r="AO498" i="14"/>
  <c r="AQ498" i="14" s="1"/>
  <c r="AP498" i="14"/>
  <c r="F497" i="15" s="1"/>
  <c r="I497" i="15" s="1"/>
  <c r="AO490" i="14"/>
  <c r="E489" i="15" s="1"/>
  <c r="H489" i="15" s="1"/>
  <c r="AP490" i="14"/>
  <c r="F489" i="15" s="1"/>
  <c r="I489" i="15" s="1"/>
  <c r="AO482" i="14"/>
  <c r="AQ482" i="14" s="1"/>
  <c r="AP482" i="14"/>
  <c r="F481" i="15" s="1"/>
  <c r="I481" i="15" s="1"/>
  <c r="AO474" i="14"/>
  <c r="AQ474" i="14" s="1"/>
  <c r="AP474" i="14"/>
  <c r="F473" i="15" s="1"/>
  <c r="I473" i="15" s="1"/>
  <c r="AO466" i="14"/>
  <c r="E465" i="15" s="1"/>
  <c r="H465" i="15" s="1"/>
  <c r="AP466" i="14"/>
  <c r="F465" i="15" s="1"/>
  <c r="I465" i="15" s="1"/>
  <c r="AO458" i="14"/>
  <c r="E457" i="15" s="1"/>
  <c r="H457" i="15" s="1"/>
  <c r="AP458" i="14"/>
  <c r="F457" i="15" s="1"/>
  <c r="I457" i="15" s="1"/>
  <c r="AO450" i="14"/>
  <c r="AQ450" i="14" s="1"/>
  <c r="AP450" i="14"/>
  <c r="F449" i="15" s="1"/>
  <c r="I449" i="15" s="1"/>
  <c r="AO442" i="14"/>
  <c r="AQ442" i="14" s="1"/>
  <c r="AP442" i="14"/>
  <c r="F441" i="15" s="1"/>
  <c r="I441" i="15" s="1"/>
  <c r="AO434" i="14"/>
  <c r="E433" i="15" s="1"/>
  <c r="H433" i="15" s="1"/>
  <c r="AP434" i="14"/>
  <c r="F433" i="15" s="1"/>
  <c r="I433" i="15" s="1"/>
  <c r="AO426" i="14"/>
  <c r="E425" i="15" s="1"/>
  <c r="H425" i="15" s="1"/>
  <c r="AP426" i="14"/>
  <c r="F425" i="15" s="1"/>
  <c r="I425" i="15" s="1"/>
  <c r="AO418" i="14"/>
  <c r="AQ418" i="14" s="1"/>
  <c r="AP418" i="14"/>
  <c r="F417" i="15" s="1"/>
  <c r="I417" i="15" s="1"/>
  <c r="AO410" i="14"/>
  <c r="AQ410" i="14" s="1"/>
  <c r="AP410" i="14"/>
  <c r="F409" i="15" s="1"/>
  <c r="I409" i="15" s="1"/>
  <c r="AO402" i="14"/>
  <c r="AQ402" i="14" s="1"/>
  <c r="AP402" i="14"/>
  <c r="F401" i="15" s="1"/>
  <c r="I401" i="15" s="1"/>
  <c r="AO394" i="14"/>
  <c r="E393" i="15" s="1"/>
  <c r="H393" i="15" s="1"/>
  <c r="AP394" i="14"/>
  <c r="F393" i="15" s="1"/>
  <c r="I393" i="15" s="1"/>
  <c r="AO386" i="14"/>
  <c r="E385" i="15" s="1"/>
  <c r="H385" i="15" s="1"/>
  <c r="AP386" i="14"/>
  <c r="F385" i="15" s="1"/>
  <c r="I385" i="15" s="1"/>
  <c r="AO378" i="14"/>
  <c r="AQ378" i="14" s="1"/>
  <c r="AP378" i="14"/>
  <c r="F377" i="15" s="1"/>
  <c r="I377" i="15" s="1"/>
  <c r="AO370" i="14"/>
  <c r="AQ370" i="14" s="1"/>
  <c r="AP370" i="14"/>
  <c r="F369" i="15" s="1"/>
  <c r="I369" i="15" s="1"/>
  <c r="AO362" i="14"/>
  <c r="AQ362" i="14" s="1"/>
  <c r="AP362" i="14"/>
  <c r="F361" i="15" s="1"/>
  <c r="I361" i="15" s="1"/>
  <c r="AO354" i="14"/>
  <c r="AQ354" i="14" s="1"/>
  <c r="AP354" i="14"/>
  <c r="F353" i="15" s="1"/>
  <c r="I353" i="15" s="1"/>
  <c r="AO346" i="14"/>
  <c r="AQ346" i="14" s="1"/>
  <c r="AP346" i="14"/>
  <c r="F345" i="15" s="1"/>
  <c r="I345" i="15" s="1"/>
  <c r="AO338" i="14"/>
  <c r="E337" i="15" s="1"/>
  <c r="H337" i="15" s="1"/>
  <c r="AP338" i="14"/>
  <c r="F337" i="15" s="1"/>
  <c r="I337" i="15" s="1"/>
  <c r="AO330" i="14"/>
  <c r="E329" i="15" s="1"/>
  <c r="H329" i="15" s="1"/>
  <c r="AP330" i="14"/>
  <c r="F329" i="15" s="1"/>
  <c r="I329" i="15" s="1"/>
  <c r="AO322" i="14"/>
  <c r="E321" i="15" s="1"/>
  <c r="H321" i="15" s="1"/>
  <c r="AP322" i="14"/>
  <c r="F321" i="15" s="1"/>
  <c r="I321" i="15" s="1"/>
  <c r="AO314" i="14"/>
  <c r="AQ314" i="14" s="1"/>
  <c r="AP314" i="14"/>
  <c r="F313" i="15" s="1"/>
  <c r="I313" i="15" s="1"/>
  <c r="AO306" i="14"/>
  <c r="AQ306" i="14" s="1"/>
  <c r="AP306" i="14"/>
  <c r="F305" i="15" s="1"/>
  <c r="I305" i="15" s="1"/>
  <c r="AO298" i="14"/>
  <c r="E297" i="15" s="1"/>
  <c r="H297" i="15" s="1"/>
  <c r="AP298" i="14"/>
  <c r="F297" i="15" s="1"/>
  <c r="I297" i="15" s="1"/>
  <c r="AO290" i="14"/>
  <c r="AQ290" i="14" s="1"/>
  <c r="AP290" i="14"/>
  <c r="F289" i="15" s="1"/>
  <c r="I289" i="15" s="1"/>
  <c r="AO282" i="14"/>
  <c r="AQ282" i="14" s="1"/>
  <c r="AP282" i="14"/>
  <c r="F281" i="15" s="1"/>
  <c r="I281" i="15" s="1"/>
  <c r="AO274" i="14"/>
  <c r="AQ274" i="14" s="1"/>
  <c r="AP274" i="14"/>
  <c r="F273" i="15" s="1"/>
  <c r="I273" i="15" s="1"/>
  <c r="AO266" i="14"/>
  <c r="E265" i="15" s="1"/>
  <c r="H265" i="15" s="1"/>
  <c r="AP266" i="14"/>
  <c r="F265" i="15" s="1"/>
  <c r="I265" i="15" s="1"/>
  <c r="AO258" i="14"/>
  <c r="AQ258" i="14" s="1"/>
  <c r="AP258" i="14"/>
  <c r="F257" i="15" s="1"/>
  <c r="I257" i="15" s="1"/>
  <c r="AO250" i="14"/>
  <c r="AQ250" i="14" s="1"/>
  <c r="AP250" i="14"/>
  <c r="F249" i="15" s="1"/>
  <c r="I249" i="15" s="1"/>
  <c r="AO242" i="14"/>
  <c r="AQ242" i="14" s="1"/>
  <c r="AP242" i="14"/>
  <c r="F241" i="15" s="1"/>
  <c r="I241" i="15" s="1"/>
  <c r="AO234" i="14"/>
  <c r="AQ234" i="14" s="1"/>
  <c r="AP234" i="14"/>
  <c r="F233" i="15" s="1"/>
  <c r="I233" i="15" s="1"/>
  <c r="AO226" i="14"/>
  <c r="E225" i="15" s="1"/>
  <c r="H225" i="15" s="1"/>
  <c r="AP226" i="14"/>
  <c r="F225" i="15" s="1"/>
  <c r="I225" i="15" s="1"/>
  <c r="AO218" i="14"/>
  <c r="AQ218" i="14" s="1"/>
  <c r="AP218" i="14"/>
  <c r="F217" i="15" s="1"/>
  <c r="I217" i="15" s="1"/>
  <c r="AO210" i="14"/>
  <c r="AQ210" i="14" s="1"/>
  <c r="AP210" i="14"/>
  <c r="F209" i="15" s="1"/>
  <c r="I209" i="15" s="1"/>
  <c r="AO202" i="14"/>
  <c r="E201" i="15" s="1"/>
  <c r="H201" i="15" s="1"/>
  <c r="AP202" i="14"/>
  <c r="F201" i="15" s="1"/>
  <c r="I201" i="15" s="1"/>
  <c r="AO194" i="14"/>
  <c r="E193" i="15" s="1"/>
  <c r="H193" i="15" s="1"/>
  <c r="AP194" i="14"/>
  <c r="F193" i="15" s="1"/>
  <c r="I193" i="15" s="1"/>
  <c r="AO186" i="14"/>
  <c r="AQ186" i="14" s="1"/>
  <c r="AP186" i="14"/>
  <c r="F185" i="15" s="1"/>
  <c r="I185" i="15" s="1"/>
  <c r="AO178" i="14"/>
  <c r="AQ178" i="14" s="1"/>
  <c r="AP178" i="14"/>
  <c r="F177" i="15" s="1"/>
  <c r="I177" i="15" s="1"/>
  <c r="AO170" i="14"/>
  <c r="E169" i="15" s="1"/>
  <c r="H169" i="15" s="1"/>
  <c r="AP170" i="14"/>
  <c r="F169" i="15" s="1"/>
  <c r="I169" i="15" s="1"/>
  <c r="AO162" i="14"/>
  <c r="AQ162" i="14" s="1"/>
  <c r="AP162" i="14"/>
  <c r="F161" i="15" s="1"/>
  <c r="I161" i="15" s="1"/>
  <c r="AO154" i="14"/>
  <c r="E153" i="15" s="1"/>
  <c r="H153" i="15" s="1"/>
  <c r="AP154" i="14"/>
  <c r="F153" i="15" s="1"/>
  <c r="I153" i="15" s="1"/>
  <c r="AO146" i="14"/>
  <c r="E145" i="15" s="1"/>
  <c r="H145" i="15" s="1"/>
  <c r="AP146" i="14"/>
  <c r="F145" i="15" s="1"/>
  <c r="I145" i="15" s="1"/>
  <c r="AO138" i="14"/>
  <c r="AQ138" i="14" s="1"/>
  <c r="AP138" i="14"/>
  <c r="F137" i="15" s="1"/>
  <c r="I137" i="15" s="1"/>
  <c r="AO130" i="14"/>
  <c r="AQ130" i="14" s="1"/>
  <c r="AP130" i="14"/>
  <c r="F129" i="15" s="1"/>
  <c r="I129" i="15" s="1"/>
  <c r="AO122" i="14"/>
  <c r="AQ122" i="14" s="1"/>
  <c r="AP122" i="14"/>
  <c r="F121" i="15" s="1"/>
  <c r="I121" i="15" s="1"/>
  <c r="AO114" i="14"/>
  <c r="AQ114" i="14" s="1"/>
  <c r="AP114" i="14"/>
  <c r="F113" i="15" s="1"/>
  <c r="I113" i="15" s="1"/>
  <c r="AO106" i="14"/>
  <c r="E105" i="15" s="1"/>
  <c r="H105" i="15" s="1"/>
  <c r="AP106" i="14"/>
  <c r="F105" i="15" s="1"/>
  <c r="I105" i="15" s="1"/>
  <c r="AO98" i="14"/>
  <c r="AQ98" i="14" s="1"/>
  <c r="AP98" i="14"/>
  <c r="F97" i="15" s="1"/>
  <c r="I97" i="15" s="1"/>
  <c r="AO90" i="14"/>
  <c r="E89" i="15" s="1"/>
  <c r="H89" i="15" s="1"/>
  <c r="AP90" i="14"/>
  <c r="F89" i="15" s="1"/>
  <c r="I89" i="15" s="1"/>
  <c r="AO82" i="14"/>
  <c r="E81" i="15" s="1"/>
  <c r="H81" i="15" s="1"/>
  <c r="AP82" i="14"/>
  <c r="F81" i="15" s="1"/>
  <c r="I81" i="15" s="1"/>
  <c r="AO74" i="14"/>
  <c r="AQ74" i="14" s="1"/>
  <c r="AP74" i="14"/>
  <c r="F73" i="15" s="1"/>
  <c r="I73" i="15" s="1"/>
  <c r="AO66" i="14"/>
  <c r="AQ66" i="14" s="1"/>
  <c r="AP66" i="14"/>
  <c r="F65" i="15" s="1"/>
  <c r="I65" i="15" s="1"/>
  <c r="AO58" i="14"/>
  <c r="AQ58" i="14" s="1"/>
  <c r="AP58" i="14"/>
  <c r="F57" i="15" s="1"/>
  <c r="I57" i="15" s="1"/>
  <c r="AO50" i="14"/>
  <c r="AQ50" i="14" s="1"/>
  <c r="AP50" i="14"/>
  <c r="F49" i="15" s="1"/>
  <c r="I49" i="15" s="1"/>
  <c r="AO42" i="14"/>
  <c r="E41" i="15" s="1"/>
  <c r="H41" i="15" s="1"/>
  <c r="AP42" i="14"/>
  <c r="F41" i="15" s="1"/>
  <c r="I41" i="15" s="1"/>
  <c r="AO34" i="14"/>
  <c r="AQ34" i="14" s="1"/>
  <c r="AP34" i="14"/>
  <c r="F33" i="15" s="1"/>
  <c r="I33" i="15" s="1"/>
  <c r="AO26" i="14"/>
  <c r="E25" i="15" s="1"/>
  <c r="H25" i="15" s="1"/>
  <c r="AP26" i="14"/>
  <c r="F25" i="15" s="1"/>
  <c r="I25" i="15" s="1"/>
  <c r="AO18" i="14"/>
  <c r="E17" i="15" s="1"/>
  <c r="H17" i="15" s="1"/>
  <c r="AP18" i="14"/>
  <c r="F17" i="15" s="1"/>
  <c r="I17" i="15" s="1"/>
  <c r="AQ10" i="14"/>
  <c r="AP10" i="14"/>
  <c r="F9" i="15" s="1"/>
  <c r="I9" i="15" s="1"/>
  <c r="AI190" i="14"/>
  <c r="D189" i="16" s="1"/>
  <c r="AI182" i="14"/>
  <c r="D181" i="16" s="1"/>
  <c r="AI174" i="14"/>
  <c r="D173" i="16" s="1"/>
  <c r="AI166" i="14"/>
  <c r="D165" i="16" s="1"/>
  <c r="AI158" i="14"/>
  <c r="D157" i="16" s="1"/>
  <c r="AI150" i="14"/>
  <c r="D149" i="16" s="1"/>
  <c r="AI142" i="14"/>
  <c r="D141" i="16" s="1"/>
  <c r="AI134" i="14"/>
  <c r="D133" i="16" s="1"/>
  <c r="AI126" i="14"/>
  <c r="D125" i="16" s="1"/>
  <c r="AI118" i="14"/>
  <c r="D117" i="16" s="1"/>
  <c r="AI110" i="14"/>
  <c r="D109" i="16" s="1"/>
  <c r="AI102" i="14"/>
  <c r="D101" i="16" s="1"/>
  <c r="AI94" i="14"/>
  <c r="D93" i="16" s="1"/>
  <c r="AI86" i="14"/>
  <c r="D85" i="16" s="1"/>
  <c r="AI78" i="14"/>
  <c r="D77" i="16" s="1"/>
  <c r="AI70" i="14"/>
  <c r="D69" i="16" s="1"/>
  <c r="AI62" i="14"/>
  <c r="D61" i="16" s="1"/>
  <c r="AI54" i="14"/>
  <c r="D53" i="16" s="1"/>
  <c r="AI46" i="14"/>
  <c r="D45" i="16" s="1"/>
  <c r="AI38" i="14"/>
  <c r="D37" i="16" s="1"/>
  <c r="AI30" i="14"/>
  <c r="D29" i="16" s="1"/>
  <c r="AI21" i="14"/>
  <c r="D20" i="16" s="1"/>
  <c r="AO566" i="14"/>
  <c r="E565" i="15" s="1"/>
  <c r="H565" i="15" s="1"/>
  <c r="AP566" i="14"/>
  <c r="F565" i="15" s="1"/>
  <c r="I565" i="15" s="1"/>
  <c r="AO542" i="14"/>
  <c r="AQ542" i="14" s="1"/>
  <c r="AP542" i="14"/>
  <c r="F541" i="15" s="1"/>
  <c r="I541" i="15" s="1"/>
  <c r="AO518" i="14"/>
  <c r="AQ518" i="14" s="1"/>
  <c r="AP518" i="14"/>
  <c r="F517" i="15" s="1"/>
  <c r="I517" i="15" s="1"/>
  <c r="AO502" i="14"/>
  <c r="AQ502" i="14" s="1"/>
  <c r="AP502" i="14"/>
  <c r="F501" i="15" s="1"/>
  <c r="I501" i="15" s="1"/>
  <c r="AO478" i="14"/>
  <c r="E477" i="15" s="1"/>
  <c r="H477" i="15" s="1"/>
  <c r="AP478" i="14"/>
  <c r="F477" i="15" s="1"/>
  <c r="I477" i="15" s="1"/>
  <c r="AO454" i="14"/>
  <c r="AQ454" i="14" s="1"/>
  <c r="AP454" i="14"/>
  <c r="F453" i="15" s="1"/>
  <c r="I453" i="15" s="1"/>
  <c r="AO430" i="14"/>
  <c r="AQ430" i="14" s="1"/>
  <c r="AP430" i="14"/>
  <c r="F429" i="15" s="1"/>
  <c r="I429" i="15" s="1"/>
  <c r="AO406" i="14"/>
  <c r="E405" i="15" s="1"/>
  <c r="H405" i="15" s="1"/>
  <c r="AP406" i="14"/>
  <c r="F405" i="15" s="1"/>
  <c r="I405" i="15" s="1"/>
  <c r="AO382" i="14"/>
  <c r="E381" i="15" s="1"/>
  <c r="H381" i="15" s="1"/>
  <c r="AP382" i="14"/>
  <c r="F381" i="15" s="1"/>
  <c r="I381" i="15" s="1"/>
  <c r="AO350" i="14"/>
  <c r="E349" i="15" s="1"/>
  <c r="H349" i="15" s="1"/>
  <c r="AP350" i="14"/>
  <c r="F349" i="15" s="1"/>
  <c r="I349" i="15" s="1"/>
  <c r="AO326" i="14"/>
  <c r="E325" i="15" s="1"/>
  <c r="H325" i="15" s="1"/>
  <c r="AP326" i="14"/>
  <c r="F325" i="15" s="1"/>
  <c r="I325" i="15" s="1"/>
  <c r="AO302" i="14"/>
  <c r="AQ302" i="14" s="1"/>
  <c r="AP302" i="14"/>
  <c r="F301" i="15" s="1"/>
  <c r="I301" i="15" s="1"/>
  <c r="AO278" i="14"/>
  <c r="E277" i="15" s="1"/>
  <c r="H277" i="15" s="1"/>
  <c r="AP278" i="14"/>
  <c r="F277" i="15" s="1"/>
  <c r="I277" i="15" s="1"/>
  <c r="AO246" i="14"/>
  <c r="E245" i="15" s="1"/>
  <c r="H245" i="15" s="1"/>
  <c r="AP246" i="14"/>
  <c r="F245" i="15" s="1"/>
  <c r="I245" i="15" s="1"/>
  <c r="AO222" i="14"/>
  <c r="E221" i="15" s="1"/>
  <c r="H221" i="15" s="1"/>
  <c r="AP222" i="14"/>
  <c r="F221" i="15" s="1"/>
  <c r="I221" i="15" s="1"/>
  <c r="AO198" i="14"/>
  <c r="E197" i="15" s="1"/>
  <c r="H197" i="15" s="1"/>
  <c r="AP198" i="14"/>
  <c r="F197" i="15" s="1"/>
  <c r="I197" i="15" s="1"/>
  <c r="AO166" i="14"/>
  <c r="AQ166" i="14" s="1"/>
  <c r="AP166" i="14"/>
  <c r="F165" i="15" s="1"/>
  <c r="I165" i="15" s="1"/>
  <c r="AO142" i="14"/>
  <c r="E141" i="15" s="1"/>
  <c r="H141" i="15" s="1"/>
  <c r="AP142" i="14"/>
  <c r="F141" i="15" s="1"/>
  <c r="I141" i="15" s="1"/>
  <c r="AO110" i="14"/>
  <c r="E109" i="15" s="1"/>
  <c r="H109" i="15" s="1"/>
  <c r="AP110" i="14"/>
  <c r="F109" i="15" s="1"/>
  <c r="I109" i="15" s="1"/>
  <c r="AO86" i="14"/>
  <c r="E85" i="15" s="1"/>
  <c r="H85" i="15" s="1"/>
  <c r="AP86" i="14"/>
  <c r="F85" i="15" s="1"/>
  <c r="I85" i="15" s="1"/>
  <c r="AO62" i="14"/>
  <c r="AQ62" i="14" s="1"/>
  <c r="AP62" i="14"/>
  <c r="F61" i="15" s="1"/>
  <c r="I61" i="15" s="1"/>
  <c r="AO38" i="14"/>
  <c r="E37" i="15" s="1"/>
  <c r="H37" i="15" s="1"/>
  <c r="AP38" i="14"/>
  <c r="F37" i="15" s="1"/>
  <c r="I37" i="15" s="1"/>
  <c r="AP14" i="14"/>
  <c r="F13" i="15" s="1"/>
  <c r="I13" i="15" s="1"/>
  <c r="AI186" i="14"/>
  <c r="D185" i="16" s="1"/>
  <c r="AI178" i="14"/>
  <c r="D177" i="16" s="1"/>
  <c r="AI162" i="14"/>
  <c r="D161" i="16" s="1"/>
  <c r="AI154" i="14"/>
  <c r="D153" i="16" s="1"/>
  <c r="AI146" i="14"/>
  <c r="D145" i="16" s="1"/>
  <c r="AI138" i="14"/>
  <c r="D137" i="16" s="1"/>
  <c r="AI130" i="14"/>
  <c r="D129" i="16" s="1"/>
  <c r="AI122" i="14"/>
  <c r="D121" i="16" s="1"/>
  <c r="AI106" i="14"/>
  <c r="D105" i="16" s="1"/>
  <c r="AI98" i="14"/>
  <c r="D97" i="16" s="1"/>
  <c r="AI90" i="14"/>
  <c r="D89" i="16" s="1"/>
  <c r="AI82" i="14"/>
  <c r="D81" i="16" s="1"/>
  <c r="AI74" i="14"/>
  <c r="D73" i="16" s="1"/>
  <c r="AI66" i="14"/>
  <c r="D65" i="16" s="1"/>
  <c r="AI58" i="14"/>
  <c r="D57" i="16" s="1"/>
  <c r="AI50" i="14"/>
  <c r="D49" i="16" s="1"/>
  <c r="AI42" i="14"/>
  <c r="D41" i="16" s="1"/>
  <c r="AI34" i="14"/>
  <c r="D33" i="16" s="1"/>
  <c r="AI26" i="14"/>
  <c r="D25" i="16" s="1"/>
  <c r="AO581" i="14"/>
  <c r="E580" i="15" s="1"/>
  <c r="H580" i="15" s="1"/>
  <c r="AP581" i="14"/>
  <c r="F580" i="15" s="1"/>
  <c r="I580" i="15" s="1"/>
  <c r="AO205" i="14"/>
  <c r="AQ205" i="14" s="1"/>
  <c r="AP205" i="14"/>
  <c r="F204" i="15" s="1"/>
  <c r="I204" i="15" s="1"/>
  <c r="AO149" i="14"/>
  <c r="E148" i="15" s="1"/>
  <c r="H148" i="15" s="1"/>
  <c r="AP149" i="14"/>
  <c r="F148" i="15" s="1"/>
  <c r="I148" i="15" s="1"/>
  <c r="AO117" i="14"/>
  <c r="E116" i="15" s="1"/>
  <c r="H116" i="15" s="1"/>
  <c r="AP117" i="14"/>
  <c r="F116" i="15" s="1"/>
  <c r="I116" i="15" s="1"/>
  <c r="AO85" i="14"/>
  <c r="E84" i="15" s="1"/>
  <c r="H84" i="15" s="1"/>
  <c r="AP85" i="14"/>
  <c r="F84" i="15" s="1"/>
  <c r="I84" i="15" s="1"/>
  <c r="AO53" i="14"/>
  <c r="E52" i="15" s="1"/>
  <c r="H52" i="15" s="1"/>
  <c r="AP53" i="14"/>
  <c r="F52" i="15" s="1"/>
  <c r="I52" i="15" s="1"/>
  <c r="E12" i="15"/>
  <c r="H12" i="15" s="1"/>
  <c r="AP13" i="14"/>
  <c r="F12" i="15" s="1"/>
  <c r="I12" i="15" s="1"/>
  <c r="AO564" i="14"/>
  <c r="E563" i="15" s="1"/>
  <c r="H563" i="15" s="1"/>
  <c r="AP564" i="14"/>
  <c r="F563" i="15" s="1"/>
  <c r="I563" i="15" s="1"/>
  <c r="AO532" i="14"/>
  <c r="E531" i="15" s="1"/>
  <c r="H531" i="15" s="1"/>
  <c r="AP532" i="14"/>
  <c r="F531" i="15" s="1"/>
  <c r="I531" i="15" s="1"/>
  <c r="AO500" i="14"/>
  <c r="E499" i="15" s="1"/>
  <c r="H499" i="15" s="1"/>
  <c r="AP500" i="14"/>
  <c r="F499" i="15" s="1"/>
  <c r="I499" i="15" s="1"/>
  <c r="AO468" i="14"/>
  <c r="E467" i="15" s="1"/>
  <c r="H467" i="15" s="1"/>
  <c r="AP468" i="14"/>
  <c r="F467" i="15" s="1"/>
  <c r="I467" i="15" s="1"/>
  <c r="AO428" i="14"/>
  <c r="E427" i="15" s="1"/>
  <c r="H427" i="15" s="1"/>
  <c r="AP428" i="14"/>
  <c r="F427" i="15" s="1"/>
  <c r="I427" i="15" s="1"/>
  <c r="AO388" i="14"/>
  <c r="E387" i="15" s="1"/>
  <c r="H387" i="15" s="1"/>
  <c r="AP388" i="14"/>
  <c r="F387" i="15" s="1"/>
  <c r="I387" i="15" s="1"/>
  <c r="AO356" i="14"/>
  <c r="E355" i="15" s="1"/>
  <c r="H355" i="15" s="1"/>
  <c r="AP356" i="14"/>
  <c r="F355" i="15" s="1"/>
  <c r="I355" i="15" s="1"/>
  <c r="AO316" i="14"/>
  <c r="AQ316" i="14" s="1"/>
  <c r="AP316" i="14"/>
  <c r="F315" i="15" s="1"/>
  <c r="I315" i="15" s="1"/>
  <c r="AO276" i="14"/>
  <c r="E275" i="15" s="1"/>
  <c r="H275" i="15" s="1"/>
  <c r="AP276" i="14"/>
  <c r="F275" i="15" s="1"/>
  <c r="I275" i="15" s="1"/>
  <c r="AO236" i="14"/>
  <c r="E235" i="15" s="1"/>
  <c r="H235" i="15" s="1"/>
  <c r="AP236" i="14"/>
  <c r="F235" i="15" s="1"/>
  <c r="I235" i="15" s="1"/>
  <c r="AO204" i="14"/>
  <c r="E203" i="15" s="1"/>
  <c r="H203" i="15" s="1"/>
  <c r="AP204" i="14"/>
  <c r="F203" i="15" s="1"/>
  <c r="I203" i="15" s="1"/>
  <c r="AO172" i="14"/>
  <c r="AQ172" i="14" s="1"/>
  <c r="AP172" i="14"/>
  <c r="F171" i="15" s="1"/>
  <c r="I171" i="15" s="1"/>
  <c r="AO140" i="14"/>
  <c r="E139" i="15" s="1"/>
  <c r="H139" i="15" s="1"/>
  <c r="AP140" i="14"/>
  <c r="F139" i="15" s="1"/>
  <c r="I139" i="15" s="1"/>
  <c r="AO100" i="14"/>
  <c r="AQ100" i="14" s="1"/>
  <c r="AP100" i="14"/>
  <c r="F99" i="15" s="1"/>
  <c r="I99" i="15" s="1"/>
  <c r="AO60" i="14"/>
  <c r="AQ60" i="14" s="1"/>
  <c r="AP60" i="14"/>
  <c r="F59" i="15" s="1"/>
  <c r="I59" i="15" s="1"/>
  <c r="E11" i="15"/>
  <c r="H11" i="15" s="1"/>
  <c r="AP12" i="14"/>
  <c r="F11" i="15" s="1"/>
  <c r="I11" i="15" s="1"/>
  <c r="AO563" i="14"/>
  <c r="AQ563" i="14" s="1"/>
  <c r="AP563" i="14"/>
  <c r="F562" i="15" s="1"/>
  <c r="I562" i="15" s="1"/>
  <c r="AO531" i="14"/>
  <c r="E530" i="15" s="1"/>
  <c r="H530" i="15" s="1"/>
  <c r="AP531" i="14"/>
  <c r="F530" i="15" s="1"/>
  <c r="I530" i="15" s="1"/>
  <c r="AO499" i="14"/>
  <c r="AQ499" i="14" s="1"/>
  <c r="AP499" i="14"/>
  <c r="F498" i="15" s="1"/>
  <c r="I498" i="15" s="1"/>
  <c r="AO467" i="14"/>
  <c r="E466" i="15" s="1"/>
  <c r="H466" i="15" s="1"/>
  <c r="AP467" i="14"/>
  <c r="F466" i="15" s="1"/>
  <c r="I466" i="15" s="1"/>
  <c r="AO427" i="14"/>
  <c r="E426" i="15" s="1"/>
  <c r="H426" i="15" s="1"/>
  <c r="AP427" i="14"/>
  <c r="F426" i="15" s="1"/>
  <c r="I426" i="15" s="1"/>
  <c r="AO387" i="14"/>
  <c r="E386" i="15" s="1"/>
  <c r="H386" i="15" s="1"/>
  <c r="AP387" i="14"/>
  <c r="F386" i="15" s="1"/>
  <c r="I386" i="15" s="1"/>
  <c r="AO347" i="14"/>
  <c r="AQ347" i="14" s="1"/>
  <c r="AP347" i="14"/>
  <c r="F346" i="15" s="1"/>
  <c r="I346" i="15" s="1"/>
  <c r="AO307" i="14"/>
  <c r="AQ307" i="14" s="1"/>
  <c r="AP307" i="14"/>
  <c r="F306" i="15" s="1"/>
  <c r="I306" i="15" s="1"/>
  <c r="AO283" i="14"/>
  <c r="AQ283" i="14" s="1"/>
  <c r="AP283" i="14"/>
  <c r="F282" i="15" s="1"/>
  <c r="I282" i="15" s="1"/>
  <c r="AO243" i="14"/>
  <c r="E242" i="15" s="1"/>
  <c r="H242" i="15" s="1"/>
  <c r="AP243" i="14"/>
  <c r="F242" i="15" s="1"/>
  <c r="I242" i="15" s="1"/>
  <c r="AO211" i="14"/>
  <c r="AQ211" i="14" s="1"/>
  <c r="AP211" i="14"/>
  <c r="F210" i="15" s="1"/>
  <c r="I210" i="15" s="1"/>
  <c r="AO179" i="14"/>
  <c r="E178" i="15" s="1"/>
  <c r="H178" i="15" s="1"/>
  <c r="AP179" i="14"/>
  <c r="F178" i="15" s="1"/>
  <c r="I178" i="15" s="1"/>
  <c r="AO139" i="14"/>
  <c r="E138" i="15" s="1"/>
  <c r="H138" i="15" s="1"/>
  <c r="AP139" i="14"/>
  <c r="F138" i="15" s="1"/>
  <c r="I138" i="15" s="1"/>
  <c r="AO99" i="14"/>
  <c r="E98" i="15" s="1"/>
  <c r="H98" i="15" s="1"/>
  <c r="AP99" i="14"/>
  <c r="F98" i="15" s="1"/>
  <c r="I98" i="15" s="1"/>
  <c r="AO67" i="14"/>
  <c r="E66" i="15" s="1"/>
  <c r="H66" i="15" s="1"/>
  <c r="AP67" i="14"/>
  <c r="F66" i="15" s="1"/>
  <c r="I66" i="15" s="1"/>
  <c r="AO35" i="14"/>
  <c r="E34" i="15" s="1"/>
  <c r="H34" i="15" s="1"/>
  <c r="AP35" i="14"/>
  <c r="F34" i="15" s="1"/>
  <c r="I34" i="15" s="1"/>
  <c r="AI22" i="14"/>
  <c r="D21" i="16" s="1"/>
  <c r="AO578" i="14"/>
  <c r="AQ578" i="14" s="1"/>
  <c r="AP578" i="14"/>
  <c r="F577" i="15" s="1"/>
  <c r="I577" i="15" s="1"/>
  <c r="AO537" i="14"/>
  <c r="AO505" i="14"/>
  <c r="AO489" i="14"/>
  <c r="E488" i="15" s="1"/>
  <c r="H488" i="15" s="1"/>
  <c r="AO473" i="14"/>
  <c r="AO457" i="14"/>
  <c r="E456" i="15" s="1"/>
  <c r="H456" i="15" s="1"/>
  <c r="AO441" i="14"/>
  <c r="AO409" i="14"/>
  <c r="AO393" i="14"/>
  <c r="E392" i="15" s="1"/>
  <c r="H392" i="15" s="1"/>
  <c r="AO361" i="14"/>
  <c r="E360" i="15" s="1"/>
  <c r="H360" i="15" s="1"/>
  <c r="AO345" i="14"/>
  <c r="AO313" i="14"/>
  <c r="AO297" i="14"/>
  <c r="AQ297" i="14" s="1"/>
  <c r="AO265" i="14"/>
  <c r="AQ265" i="14" s="1"/>
  <c r="AO249" i="14"/>
  <c r="AO217" i="14"/>
  <c r="AO201" i="14"/>
  <c r="E200" i="15" s="1"/>
  <c r="H200" i="15" s="1"/>
  <c r="AO169" i="14"/>
  <c r="AQ169" i="14" s="1"/>
  <c r="AO153" i="14"/>
  <c r="AO121" i="14"/>
  <c r="AO105" i="14"/>
  <c r="E104" i="15" s="1"/>
  <c r="H104" i="15" s="1"/>
  <c r="AP105" i="14"/>
  <c r="F104" i="15" s="1"/>
  <c r="I104" i="15" s="1"/>
  <c r="AO97" i="14"/>
  <c r="E96" i="15" s="1"/>
  <c r="H96" i="15" s="1"/>
  <c r="AP97" i="14"/>
  <c r="F96" i="15" s="1"/>
  <c r="I96" i="15" s="1"/>
  <c r="AO89" i="14"/>
  <c r="AP89" i="14"/>
  <c r="F88" i="15" s="1"/>
  <c r="I88" i="15" s="1"/>
  <c r="AO81" i="14"/>
  <c r="E80" i="15" s="1"/>
  <c r="H80" i="15" s="1"/>
  <c r="AP81" i="14"/>
  <c r="F80" i="15" s="1"/>
  <c r="I80" i="15" s="1"/>
  <c r="AO73" i="14"/>
  <c r="E72" i="15" s="1"/>
  <c r="H72" i="15" s="1"/>
  <c r="AP73" i="14"/>
  <c r="F72" i="15" s="1"/>
  <c r="I72" i="15" s="1"/>
  <c r="AO65" i="14"/>
  <c r="E64" i="15" s="1"/>
  <c r="H64" i="15" s="1"/>
  <c r="AP65" i="14"/>
  <c r="F64" i="15" s="1"/>
  <c r="I64" i="15" s="1"/>
  <c r="AO57" i="14"/>
  <c r="AP57" i="14"/>
  <c r="F56" i="15" s="1"/>
  <c r="I56" i="15" s="1"/>
  <c r="AO49" i="14"/>
  <c r="AQ49" i="14" s="1"/>
  <c r="AP49" i="14"/>
  <c r="F48" i="15" s="1"/>
  <c r="I48" i="15" s="1"/>
  <c r="AO41" i="14"/>
  <c r="AQ41" i="14" s="1"/>
  <c r="AP41" i="14"/>
  <c r="F40" i="15" s="1"/>
  <c r="I40" i="15" s="1"/>
  <c r="AO33" i="14"/>
  <c r="E32" i="15" s="1"/>
  <c r="H32" i="15" s="1"/>
  <c r="AP33" i="14"/>
  <c r="F32" i="15" s="1"/>
  <c r="I32" i="15" s="1"/>
  <c r="AI25" i="14"/>
  <c r="D24" i="16" s="1"/>
  <c r="AO17" i="14"/>
  <c r="E16" i="15" s="1"/>
  <c r="H16" i="15" s="1"/>
  <c r="AP17" i="14"/>
  <c r="F16" i="15" s="1"/>
  <c r="I16" i="15" s="1"/>
  <c r="AP9" i="14"/>
  <c r="F8" i="15" s="1"/>
  <c r="I8" i="15" s="1"/>
  <c r="AI189" i="14"/>
  <c r="D188" i="16" s="1"/>
  <c r="AI181" i="14"/>
  <c r="D180" i="16" s="1"/>
  <c r="AI173" i="14"/>
  <c r="D172" i="16" s="1"/>
  <c r="AI165" i="14"/>
  <c r="D164" i="16" s="1"/>
  <c r="AI157" i="14"/>
  <c r="D156" i="16" s="1"/>
  <c r="AI149" i="14"/>
  <c r="D148" i="16" s="1"/>
  <c r="AI141" i="14"/>
  <c r="D140" i="16" s="1"/>
  <c r="AI133" i="14"/>
  <c r="D132" i="16" s="1"/>
  <c r="AI125" i="14"/>
  <c r="D124" i="16" s="1"/>
  <c r="AI117" i="14"/>
  <c r="D116" i="16" s="1"/>
  <c r="AI109" i="14"/>
  <c r="D108" i="16" s="1"/>
  <c r="AI101" i="14"/>
  <c r="D100" i="16" s="1"/>
  <c r="AI93" i="14"/>
  <c r="D92" i="16" s="1"/>
  <c r="AI85" i="14"/>
  <c r="D84" i="16" s="1"/>
  <c r="AI77" i="14"/>
  <c r="D76" i="16" s="1"/>
  <c r="AI69" i="14"/>
  <c r="D68" i="16" s="1"/>
  <c r="AI61" i="14"/>
  <c r="D60" i="16" s="1"/>
  <c r="AI53" i="14"/>
  <c r="D52" i="16" s="1"/>
  <c r="AI45" i="14"/>
  <c r="D44" i="16" s="1"/>
  <c r="AI37" i="14"/>
  <c r="D36" i="16" s="1"/>
  <c r="AI29" i="14"/>
  <c r="D28" i="16" s="1"/>
  <c r="AO582" i="14"/>
  <c r="E581" i="15" s="1"/>
  <c r="H581" i="15" s="1"/>
  <c r="AP582" i="14"/>
  <c r="F581" i="15" s="1"/>
  <c r="I581" i="15" s="1"/>
  <c r="AO550" i="14"/>
  <c r="E549" i="15" s="1"/>
  <c r="H549" i="15" s="1"/>
  <c r="AP550" i="14"/>
  <c r="F549" i="15" s="1"/>
  <c r="I549" i="15" s="1"/>
  <c r="AO526" i="14"/>
  <c r="AP526" i="14"/>
  <c r="F525" i="15" s="1"/>
  <c r="I525" i="15" s="1"/>
  <c r="AO494" i="14"/>
  <c r="E493" i="15" s="1"/>
  <c r="H493" i="15" s="1"/>
  <c r="AP494" i="14"/>
  <c r="F493" i="15" s="1"/>
  <c r="I493" i="15" s="1"/>
  <c r="AO470" i="14"/>
  <c r="AQ470" i="14" s="1"/>
  <c r="AP470" i="14"/>
  <c r="F469" i="15" s="1"/>
  <c r="I469" i="15" s="1"/>
  <c r="AO446" i="14"/>
  <c r="AQ446" i="14" s="1"/>
  <c r="AP446" i="14"/>
  <c r="F445" i="15" s="1"/>
  <c r="I445" i="15" s="1"/>
  <c r="AO422" i="14"/>
  <c r="AP422" i="14"/>
  <c r="F421" i="15" s="1"/>
  <c r="I421" i="15" s="1"/>
  <c r="AO398" i="14"/>
  <c r="E397" i="15" s="1"/>
  <c r="H397" i="15" s="1"/>
  <c r="AP398" i="14"/>
  <c r="F397" i="15" s="1"/>
  <c r="I397" i="15" s="1"/>
  <c r="AO366" i="14"/>
  <c r="E365" i="15" s="1"/>
  <c r="H365" i="15" s="1"/>
  <c r="AP366" i="14"/>
  <c r="F365" i="15" s="1"/>
  <c r="I365" i="15" s="1"/>
  <c r="AO342" i="14"/>
  <c r="AQ342" i="14" s="1"/>
  <c r="AP342" i="14"/>
  <c r="F341" i="15" s="1"/>
  <c r="I341" i="15" s="1"/>
  <c r="AO318" i="14"/>
  <c r="AQ318" i="14" s="1"/>
  <c r="AP318" i="14"/>
  <c r="F317" i="15" s="1"/>
  <c r="I317" i="15" s="1"/>
  <c r="AO294" i="14"/>
  <c r="AQ294" i="14" s="1"/>
  <c r="AP294" i="14"/>
  <c r="F293" i="15" s="1"/>
  <c r="I293" i="15" s="1"/>
  <c r="AO262" i="14"/>
  <c r="E261" i="15" s="1"/>
  <c r="H261" i="15" s="1"/>
  <c r="AP262" i="14"/>
  <c r="F261" i="15" s="1"/>
  <c r="I261" i="15" s="1"/>
  <c r="AO238" i="14"/>
  <c r="AQ238" i="14" s="1"/>
  <c r="AP238" i="14"/>
  <c r="F237" i="15" s="1"/>
  <c r="I237" i="15" s="1"/>
  <c r="AO214" i="14"/>
  <c r="AP214" i="14"/>
  <c r="F213" i="15" s="1"/>
  <c r="I213" i="15" s="1"/>
  <c r="AO182" i="14"/>
  <c r="AQ182" i="14" s="1"/>
  <c r="AP182" i="14"/>
  <c r="F181" i="15" s="1"/>
  <c r="I181" i="15" s="1"/>
  <c r="AO158" i="14"/>
  <c r="E157" i="15" s="1"/>
  <c r="H157" i="15" s="1"/>
  <c r="AP158" i="14"/>
  <c r="F157" i="15" s="1"/>
  <c r="I157" i="15" s="1"/>
  <c r="AO134" i="14"/>
  <c r="AQ134" i="14" s="1"/>
  <c r="AP134" i="14"/>
  <c r="F133" i="15" s="1"/>
  <c r="I133" i="15" s="1"/>
  <c r="AO102" i="14"/>
  <c r="AP102" i="14"/>
  <c r="F101" i="15" s="1"/>
  <c r="I101" i="15" s="1"/>
  <c r="AO78" i="14"/>
  <c r="AQ78" i="14" s="1"/>
  <c r="AP78" i="14"/>
  <c r="F77" i="15" s="1"/>
  <c r="I77" i="15" s="1"/>
  <c r="AO54" i="14"/>
  <c r="AQ54" i="14" s="1"/>
  <c r="AP54" i="14"/>
  <c r="F53" i="15" s="1"/>
  <c r="I53" i="15" s="1"/>
  <c r="AO30" i="14"/>
  <c r="E29" i="15" s="1"/>
  <c r="H29" i="15" s="1"/>
  <c r="AP30" i="14"/>
  <c r="F29" i="15" s="1"/>
  <c r="I29" i="15" s="1"/>
  <c r="E5" i="15"/>
  <c r="H5" i="15" s="1"/>
  <c r="AP6" i="14"/>
  <c r="F5" i="15" s="1"/>
  <c r="I5" i="15" s="1"/>
  <c r="AI170" i="14"/>
  <c r="D169" i="16" s="1"/>
  <c r="AI114" i="14"/>
  <c r="D113" i="16" s="1"/>
  <c r="AO541" i="14"/>
  <c r="AQ541" i="14" s="1"/>
  <c r="AP541" i="14"/>
  <c r="F540" i="15" s="1"/>
  <c r="I540" i="15" s="1"/>
  <c r="AO189" i="14"/>
  <c r="AP189" i="14"/>
  <c r="F188" i="15" s="1"/>
  <c r="I188" i="15" s="1"/>
  <c r="AO157" i="14"/>
  <c r="E156" i="15" s="1"/>
  <c r="H156" i="15" s="1"/>
  <c r="AP157" i="14"/>
  <c r="F156" i="15" s="1"/>
  <c r="I156" i="15" s="1"/>
  <c r="AO125" i="14"/>
  <c r="AQ125" i="14" s="1"/>
  <c r="AP125" i="14"/>
  <c r="F124" i="15" s="1"/>
  <c r="I124" i="15" s="1"/>
  <c r="AO93" i="14"/>
  <c r="AQ93" i="14" s="1"/>
  <c r="AP93" i="14"/>
  <c r="F92" i="15" s="1"/>
  <c r="I92" i="15" s="1"/>
  <c r="AO61" i="14"/>
  <c r="AQ61" i="14" s="1"/>
  <c r="AP61" i="14"/>
  <c r="F60" i="15" s="1"/>
  <c r="I60" i="15" s="1"/>
  <c r="AO29" i="14"/>
  <c r="E28" i="15" s="1"/>
  <c r="H28" i="15" s="1"/>
  <c r="AP29" i="14"/>
  <c r="F28" i="15" s="1"/>
  <c r="I28" i="15" s="1"/>
  <c r="AO580" i="14"/>
  <c r="E579" i="15" s="1"/>
  <c r="H579" i="15" s="1"/>
  <c r="AP580" i="14"/>
  <c r="F579" i="15" s="1"/>
  <c r="I579" i="15" s="1"/>
  <c r="AO548" i="14"/>
  <c r="E547" i="15" s="1"/>
  <c r="H547" i="15" s="1"/>
  <c r="AP548" i="14"/>
  <c r="F547" i="15" s="1"/>
  <c r="I547" i="15" s="1"/>
  <c r="AO516" i="14"/>
  <c r="AP516" i="14"/>
  <c r="F515" i="15" s="1"/>
  <c r="I515" i="15" s="1"/>
  <c r="AO484" i="14"/>
  <c r="E483" i="15" s="1"/>
  <c r="H483" i="15" s="1"/>
  <c r="AP484" i="14"/>
  <c r="F483" i="15" s="1"/>
  <c r="I483" i="15" s="1"/>
  <c r="AO452" i="14"/>
  <c r="E451" i="15" s="1"/>
  <c r="H451" i="15" s="1"/>
  <c r="AP452" i="14"/>
  <c r="F451" i="15" s="1"/>
  <c r="I451" i="15" s="1"/>
  <c r="AO436" i="14"/>
  <c r="E435" i="15" s="1"/>
  <c r="H435" i="15" s="1"/>
  <c r="AP436" i="14"/>
  <c r="F435" i="15" s="1"/>
  <c r="I435" i="15" s="1"/>
  <c r="AO404" i="14"/>
  <c r="AP404" i="14"/>
  <c r="F403" i="15" s="1"/>
  <c r="I403" i="15" s="1"/>
  <c r="AO372" i="14"/>
  <c r="AQ372" i="14" s="1"/>
  <c r="AP372" i="14"/>
  <c r="F371" i="15" s="1"/>
  <c r="I371" i="15" s="1"/>
  <c r="AO340" i="14"/>
  <c r="E339" i="15" s="1"/>
  <c r="H339" i="15" s="1"/>
  <c r="AP340" i="14"/>
  <c r="F339" i="15" s="1"/>
  <c r="I339" i="15" s="1"/>
  <c r="AO300" i="14"/>
  <c r="E299" i="15" s="1"/>
  <c r="H299" i="15" s="1"/>
  <c r="AP300" i="14"/>
  <c r="F299" i="15" s="1"/>
  <c r="I299" i="15" s="1"/>
  <c r="AO268" i="14"/>
  <c r="AP268" i="14"/>
  <c r="F267" i="15" s="1"/>
  <c r="I267" i="15" s="1"/>
  <c r="AO244" i="14"/>
  <c r="E243" i="15" s="1"/>
  <c r="H243" i="15" s="1"/>
  <c r="AP244" i="14"/>
  <c r="F243" i="15" s="1"/>
  <c r="I243" i="15" s="1"/>
  <c r="AO220" i="14"/>
  <c r="AQ220" i="14" s="1"/>
  <c r="AP220" i="14"/>
  <c r="F219" i="15" s="1"/>
  <c r="I219" i="15" s="1"/>
  <c r="AO188" i="14"/>
  <c r="AQ188" i="14" s="1"/>
  <c r="AP188" i="14"/>
  <c r="F187" i="15" s="1"/>
  <c r="I187" i="15" s="1"/>
  <c r="AO156" i="14"/>
  <c r="E155" i="15" s="1"/>
  <c r="H155" i="15" s="1"/>
  <c r="AP156" i="14"/>
  <c r="F155" i="15" s="1"/>
  <c r="I155" i="15" s="1"/>
  <c r="AO132" i="14"/>
  <c r="E131" i="15" s="1"/>
  <c r="H131" i="15" s="1"/>
  <c r="AP132" i="14"/>
  <c r="F131" i="15" s="1"/>
  <c r="I131" i="15" s="1"/>
  <c r="AO108" i="14"/>
  <c r="E107" i="15" s="1"/>
  <c r="H107" i="15" s="1"/>
  <c r="AP108" i="14"/>
  <c r="F107" i="15" s="1"/>
  <c r="I107" i="15" s="1"/>
  <c r="AO76" i="14"/>
  <c r="E75" i="15" s="1"/>
  <c r="H75" i="15" s="1"/>
  <c r="AP76" i="14"/>
  <c r="F75" i="15" s="1"/>
  <c r="I75" i="15" s="1"/>
  <c r="AO44" i="14"/>
  <c r="AP44" i="14"/>
  <c r="F43" i="15" s="1"/>
  <c r="I43" i="15" s="1"/>
  <c r="AO28" i="14"/>
  <c r="E27" i="15" s="1"/>
  <c r="H27" i="15" s="1"/>
  <c r="AP28" i="14"/>
  <c r="F27" i="15" s="1"/>
  <c r="I27" i="15" s="1"/>
  <c r="AO547" i="14"/>
  <c r="E546" i="15" s="1"/>
  <c r="H546" i="15" s="1"/>
  <c r="AP547" i="14"/>
  <c r="F546" i="15" s="1"/>
  <c r="I546" i="15" s="1"/>
  <c r="AO515" i="14"/>
  <c r="E514" i="15" s="1"/>
  <c r="H514" i="15" s="1"/>
  <c r="AP515" i="14"/>
  <c r="F514" i="15" s="1"/>
  <c r="I514" i="15" s="1"/>
  <c r="AO491" i="14"/>
  <c r="AP491" i="14"/>
  <c r="F490" i="15" s="1"/>
  <c r="I490" i="15" s="1"/>
  <c r="AO459" i="14"/>
  <c r="AQ459" i="14" s="1"/>
  <c r="AP459" i="14"/>
  <c r="F458" i="15" s="1"/>
  <c r="I458" i="15" s="1"/>
  <c r="AO435" i="14"/>
  <c r="E434" i="15" s="1"/>
  <c r="H434" i="15" s="1"/>
  <c r="AP435" i="14"/>
  <c r="F434" i="15" s="1"/>
  <c r="I434" i="15" s="1"/>
  <c r="AO403" i="14"/>
  <c r="E402" i="15" s="1"/>
  <c r="H402" i="15" s="1"/>
  <c r="AP403" i="14"/>
  <c r="F402" i="15" s="1"/>
  <c r="I402" i="15" s="1"/>
  <c r="AO371" i="14"/>
  <c r="E370" i="15" s="1"/>
  <c r="H370" i="15" s="1"/>
  <c r="AP371" i="14"/>
  <c r="F370" i="15" s="1"/>
  <c r="I370" i="15" s="1"/>
  <c r="AO339" i="14"/>
  <c r="AQ339" i="14" s="1"/>
  <c r="AP339" i="14"/>
  <c r="F338" i="15" s="1"/>
  <c r="I338" i="15" s="1"/>
  <c r="AO315" i="14"/>
  <c r="AQ315" i="14" s="1"/>
  <c r="AP315" i="14"/>
  <c r="F314" i="15" s="1"/>
  <c r="I314" i="15" s="1"/>
  <c r="AO291" i="14"/>
  <c r="E290" i="15" s="1"/>
  <c r="H290" i="15" s="1"/>
  <c r="AP291" i="14"/>
  <c r="F290" i="15" s="1"/>
  <c r="I290" i="15" s="1"/>
  <c r="AO259" i="14"/>
  <c r="AP259" i="14"/>
  <c r="F258" i="15" s="1"/>
  <c r="I258" i="15" s="1"/>
  <c r="AO227" i="14"/>
  <c r="E226" i="15" s="1"/>
  <c r="H226" i="15" s="1"/>
  <c r="AP227" i="14"/>
  <c r="F226" i="15" s="1"/>
  <c r="I226" i="15" s="1"/>
  <c r="AO195" i="14"/>
  <c r="E194" i="15" s="1"/>
  <c r="H194" i="15" s="1"/>
  <c r="AP195" i="14"/>
  <c r="F194" i="15" s="1"/>
  <c r="I194" i="15" s="1"/>
  <c r="AO171" i="14"/>
  <c r="AQ171" i="14" s="1"/>
  <c r="AP171" i="14"/>
  <c r="F170" i="15" s="1"/>
  <c r="I170" i="15" s="1"/>
  <c r="AO147" i="14"/>
  <c r="AP147" i="14"/>
  <c r="F146" i="15" s="1"/>
  <c r="I146" i="15" s="1"/>
  <c r="AO115" i="14"/>
  <c r="E114" i="15" s="1"/>
  <c r="H114" i="15" s="1"/>
  <c r="AP115" i="14"/>
  <c r="F114" i="15" s="1"/>
  <c r="I114" i="15" s="1"/>
  <c r="AO83" i="14"/>
  <c r="AQ83" i="14" s="1"/>
  <c r="AP83" i="14"/>
  <c r="F82" i="15" s="1"/>
  <c r="I82" i="15" s="1"/>
  <c r="AO51" i="14"/>
  <c r="E50" i="15" s="1"/>
  <c r="H50" i="15" s="1"/>
  <c r="AP51" i="14"/>
  <c r="F50" i="15" s="1"/>
  <c r="I50" i="15" s="1"/>
  <c r="AP11" i="14"/>
  <c r="F10" i="15" s="1"/>
  <c r="I10" i="15" s="1"/>
  <c r="AO561" i="14"/>
  <c r="E560" i="15" s="1"/>
  <c r="H560" i="15" s="1"/>
  <c r="AO568" i="14"/>
  <c r="AQ568" i="14" s="1"/>
  <c r="AP568" i="14"/>
  <c r="F567" i="15" s="1"/>
  <c r="I567" i="15" s="1"/>
  <c r="AO552" i="14"/>
  <c r="AQ552" i="14" s="1"/>
  <c r="AP552" i="14"/>
  <c r="F551" i="15" s="1"/>
  <c r="I551" i="15" s="1"/>
  <c r="AO536" i="14"/>
  <c r="E535" i="15" s="1"/>
  <c r="H535" i="15" s="1"/>
  <c r="AP536" i="14"/>
  <c r="F535" i="15" s="1"/>
  <c r="I535" i="15" s="1"/>
  <c r="AO528" i="14"/>
  <c r="AQ528" i="14" s="1"/>
  <c r="AP528" i="14"/>
  <c r="F527" i="15" s="1"/>
  <c r="I527" i="15" s="1"/>
  <c r="AO520" i="14"/>
  <c r="E519" i="15" s="1"/>
  <c r="H519" i="15" s="1"/>
  <c r="AP520" i="14"/>
  <c r="F519" i="15" s="1"/>
  <c r="I519" i="15" s="1"/>
  <c r="AO512" i="14"/>
  <c r="AQ512" i="14" s="1"/>
  <c r="AP512" i="14"/>
  <c r="F511" i="15" s="1"/>
  <c r="I511" i="15" s="1"/>
  <c r="AO504" i="14"/>
  <c r="AQ504" i="14" s="1"/>
  <c r="AP504" i="14"/>
  <c r="F503" i="15" s="1"/>
  <c r="I503" i="15" s="1"/>
  <c r="AO496" i="14"/>
  <c r="E495" i="15" s="1"/>
  <c r="H495" i="15" s="1"/>
  <c r="AP496" i="14"/>
  <c r="F495" i="15" s="1"/>
  <c r="I495" i="15" s="1"/>
  <c r="AO488" i="14"/>
  <c r="AQ488" i="14" s="1"/>
  <c r="AP488" i="14"/>
  <c r="F487" i="15" s="1"/>
  <c r="I487" i="15" s="1"/>
  <c r="AO480" i="14"/>
  <c r="AQ480" i="14" s="1"/>
  <c r="AP480" i="14"/>
  <c r="F479" i="15" s="1"/>
  <c r="I479" i="15" s="1"/>
  <c r="AO472" i="14"/>
  <c r="E471" i="15" s="1"/>
  <c r="H471" i="15" s="1"/>
  <c r="AP472" i="14"/>
  <c r="F471" i="15" s="1"/>
  <c r="I471" i="15" s="1"/>
  <c r="AO464" i="14"/>
  <c r="E463" i="15" s="1"/>
  <c r="H463" i="15" s="1"/>
  <c r="AP464" i="14"/>
  <c r="F463" i="15" s="1"/>
  <c r="I463" i="15" s="1"/>
  <c r="AO456" i="14"/>
  <c r="E455" i="15" s="1"/>
  <c r="H455" i="15" s="1"/>
  <c r="AP456" i="14"/>
  <c r="F455" i="15" s="1"/>
  <c r="I455" i="15" s="1"/>
  <c r="AO448" i="14"/>
  <c r="AQ448" i="14" s="1"/>
  <c r="AP448" i="14"/>
  <c r="F447" i="15" s="1"/>
  <c r="I447" i="15" s="1"/>
  <c r="AO440" i="14"/>
  <c r="E439" i="15" s="1"/>
  <c r="H439" i="15" s="1"/>
  <c r="AP440" i="14"/>
  <c r="F439" i="15" s="1"/>
  <c r="I439" i="15" s="1"/>
  <c r="AO432" i="14"/>
  <c r="E431" i="15" s="1"/>
  <c r="H431" i="15" s="1"/>
  <c r="AP432" i="14"/>
  <c r="F431" i="15" s="1"/>
  <c r="I431" i="15" s="1"/>
  <c r="AO424" i="14"/>
  <c r="E423" i="15" s="1"/>
  <c r="H423" i="15" s="1"/>
  <c r="AP424" i="14"/>
  <c r="F423" i="15" s="1"/>
  <c r="I423" i="15" s="1"/>
  <c r="AO416" i="14"/>
  <c r="AQ416" i="14" s="1"/>
  <c r="AP416" i="14"/>
  <c r="F415" i="15" s="1"/>
  <c r="I415" i="15" s="1"/>
  <c r="AO408" i="14"/>
  <c r="E407" i="15" s="1"/>
  <c r="H407" i="15" s="1"/>
  <c r="AP408" i="14"/>
  <c r="F407" i="15" s="1"/>
  <c r="I407" i="15" s="1"/>
  <c r="AO400" i="14"/>
  <c r="E399" i="15" s="1"/>
  <c r="H399" i="15" s="1"/>
  <c r="AP400" i="14"/>
  <c r="F399" i="15" s="1"/>
  <c r="I399" i="15" s="1"/>
  <c r="AO392" i="14"/>
  <c r="AQ392" i="14" s="1"/>
  <c r="AP392" i="14"/>
  <c r="F391" i="15" s="1"/>
  <c r="I391" i="15" s="1"/>
  <c r="AO384" i="14"/>
  <c r="AQ384" i="14" s="1"/>
  <c r="AP384" i="14"/>
  <c r="F383" i="15" s="1"/>
  <c r="I383" i="15" s="1"/>
  <c r="AO376" i="14"/>
  <c r="E375" i="15" s="1"/>
  <c r="H375" i="15" s="1"/>
  <c r="AP376" i="14"/>
  <c r="F375" i="15" s="1"/>
  <c r="I375" i="15" s="1"/>
  <c r="AO368" i="14"/>
  <c r="AQ368" i="14" s="1"/>
  <c r="AP368" i="14"/>
  <c r="F367" i="15" s="1"/>
  <c r="I367" i="15" s="1"/>
  <c r="AO360" i="14"/>
  <c r="E359" i="15" s="1"/>
  <c r="H359" i="15" s="1"/>
  <c r="AP360" i="14"/>
  <c r="F359" i="15" s="1"/>
  <c r="I359" i="15" s="1"/>
  <c r="AO352" i="14"/>
  <c r="AQ352" i="14" s="1"/>
  <c r="AP352" i="14"/>
  <c r="F351" i="15" s="1"/>
  <c r="I351" i="15" s="1"/>
  <c r="AO344" i="14"/>
  <c r="AQ344" i="14" s="1"/>
  <c r="AP344" i="14"/>
  <c r="F343" i="15" s="1"/>
  <c r="I343" i="15" s="1"/>
  <c r="AO336" i="14"/>
  <c r="E335" i="15" s="1"/>
  <c r="H335" i="15" s="1"/>
  <c r="AP336" i="14"/>
  <c r="F335" i="15" s="1"/>
  <c r="I335" i="15" s="1"/>
  <c r="AO328" i="14"/>
  <c r="E327" i="15" s="1"/>
  <c r="H327" i="15" s="1"/>
  <c r="AP328" i="14"/>
  <c r="F327" i="15" s="1"/>
  <c r="I327" i="15" s="1"/>
  <c r="AO320" i="14"/>
  <c r="AQ320" i="14" s="1"/>
  <c r="AP320" i="14"/>
  <c r="F319" i="15" s="1"/>
  <c r="I319" i="15" s="1"/>
  <c r="AO312" i="14"/>
  <c r="E311" i="15" s="1"/>
  <c r="H311" i="15" s="1"/>
  <c r="AP312" i="14"/>
  <c r="F311" i="15" s="1"/>
  <c r="I311" i="15" s="1"/>
  <c r="AO304" i="14"/>
  <c r="E303" i="15" s="1"/>
  <c r="H303" i="15" s="1"/>
  <c r="AP304" i="14"/>
  <c r="F303" i="15" s="1"/>
  <c r="I303" i="15" s="1"/>
  <c r="AO296" i="14"/>
  <c r="AQ296" i="14" s="1"/>
  <c r="AP296" i="14"/>
  <c r="F295" i="15" s="1"/>
  <c r="I295" i="15" s="1"/>
  <c r="AO288" i="14"/>
  <c r="AQ288" i="14" s="1"/>
  <c r="AP288" i="14"/>
  <c r="F287" i="15" s="1"/>
  <c r="I287" i="15" s="1"/>
  <c r="AO280" i="14"/>
  <c r="E279" i="15" s="1"/>
  <c r="H279" i="15" s="1"/>
  <c r="AP280" i="14"/>
  <c r="F279" i="15" s="1"/>
  <c r="I279" i="15" s="1"/>
  <c r="AO272" i="14"/>
  <c r="E271" i="15" s="1"/>
  <c r="H271" i="15" s="1"/>
  <c r="AP272" i="14"/>
  <c r="F271" i="15" s="1"/>
  <c r="I271" i="15" s="1"/>
  <c r="AO264" i="14"/>
  <c r="E263" i="15" s="1"/>
  <c r="H263" i="15" s="1"/>
  <c r="AP264" i="14"/>
  <c r="F263" i="15" s="1"/>
  <c r="I263" i="15" s="1"/>
  <c r="AO256" i="14"/>
  <c r="AQ256" i="14" s="1"/>
  <c r="AP256" i="14"/>
  <c r="F255" i="15" s="1"/>
  <c r="I255" i="15" s="1"/>
  <c r="AO248" i="14"/>
  <c r="E247" i="15" s="1"/>
  <c r="H247" i="15" s="1"/>
  <c r="AP248" i="14"/>
  <c r="F247" i="15" s="1"/>
  <c r="I247" i="15" s="1"/>
  <c r="AO240" i="14"/>
  <c r="E239" i="15" s="1"/>
  <c r="H239" i="15" s="1"/>
  <c r="AP240" i="14"/>
  <c r="F239" i="15" s="1"/>
  <c r="I239" i="15" s="1"/>
  <c r="AO232" i="14"/>
  <c r="AQ232" i="14" s="1"/>
  <c r="AP232" i="14"/>
  <c r="F231" i="15" s="1"/>
  <c r="I231" i="15" s="1"/>
  <c r="AO224" i="14"/>
  <c r="AQ224" i="14" s="1"/>
  <c r="AP224" i="14"/>
  <c r="F223" i="15" s="1"/>
  <c r="I223" i="15" s="1"/>
  <c r="AO216" i="14"/>
  <c r="E215" i="15" s="1"/>
  <c r="H215" i="15" s="1"/>
  <c r="AP216" i="14"/>
  <c r="F215" i="15" s="1"/>
  <c r="I215" i="15" s="1"/>
  <c r="AO208" i="14"/>
  <c r="AQ208" i="14" s="1"/>
  <c r="AP208" i="14"/>
  <c r="F207" i="15" s="1"/>
  <c r="I207" i="15" s="1"/>
  <c r="AO200" i="14"/>
  <c r="E199" i="15" s="1"/>
  <c r="H199" i="15" s="1"/>
  <c r="AP200" i="14"/>
  <c r="F199" i="15" s="1"/>
  <c r="I199" i="15" s="1"/>
  <c r="AO192" i="14"/>
  <c r="E191" i="15" s="1"/>
  <c r="H191" i="15" s="1"/>
  <c r="AP192" i="14"/>
  <c r="F191" i="15" s="1"/>
  <c r="I191" i="15" s="1"/>
  <c r="AO184" i="14"/>
  <c r="E183" i="15" s="1"/>
  <c r="H183" i="15" s="1"/>
  <c r="AP184" i="14"/>
  <c r="F183" i="15" s="1"/>
  <c r="I183" i="15" s="1"/>
  <c r="AO176" i="14"/>
  <c r="E175" i="15" s="1"/>
  <c r="H175" i="15" s="1"/>
  <c r="AP176" i="14"/>
  <c r="F175" i="15" s="1"/>
  <c r="I175" i="15" s="1"/>
  <c r="AO168" i="14"/>
  <c r="E167" i="15" s="1"/>
  <c r="H167" i="15" s="1"/>
  <c r="AP168" i="14"/>
  <c r="F167" i="15" s="1"/>
  <c r="I167" i="15" s="1"/>
  <c r="AO160" i="14"/>
  <c r="AQ160" i="14" s="1"/>
  <c r="AP160" i="14"/>
  <c r="F159" i="15" s="1"/>
  <c r="I159" i="15" s="1"/>
  <c r="AO152" i="14"/>
  <c r="E151" i="15" s="1"/>
  <c r="H151" i="15" s="1"/>
  <c r="AP152" i="14"/>
  <c r="F151" i="15" s="1"/>
  <c r="I151" i="15" s="1"/>
  <c r="AO144" i="14"/>
  <c r="AQ144" i="14" s="1"/>
  <c r="AP144" i="14"/>
  <c r="F143" i="15" s="1"/>
  <c r="I143" i="15" s="1"/>
  <c r="AO136" i="14"/>
  <c r="E135" i="15" s="1"/>
  <c r="H135" i="15" s="1"/>
  <c r="AP136" i="14"/>
  <c r="F135" i="15" s="1"/>
  <c r="I135" i="15" s="1"/>
  <c r="AO128" i="14"/>
  <c r="AQ128" i="14" s="1"/>
  <c r="AP128" i="14"/>
  <c r="F127" i="15" s="1"/>
  <c r="I127" i="15" s="1"/>
  <c r="AO120" i="14"/>
  <c r="E119" i="15" s="1"/>
  <c r="H119" i="15" s="1"/>
  <c r="AP120" i="14"/>
  <c r="F119" i="15" s="1"/>
  <c r="I119" i="15" s="1"/>
  <c r="AO112" i="14"/>
  <c r="AQ112" i="14" s="1"/>
  <c r="AP112" i="14"/>
  <c r="F111" i="15" s="1"/>
  <c r="I111" i="15" s="1"/>
  <c r="AO104" i="14"/>
  <c r="E103" i="15" s="1"/>
  <c r="H103" i="15" s="1"/>
  <c r="AP104" i="14"/>
  <c r="F103" i="15" s="1"/>
  <c r="I103" i="15" s="1"/>
  <c r="AO96" i="14"/>
  <c r="E95" i="15" s="1"/>
  <c r="H95" i="15" s="1"/>
  <c r="AP96" i="14"/>
  <c r="F95" i="15" s="1"/>
  <c r="I95" i="15" s="1"/>
  <c r="AO88" i="14"/>
  <c r="E87" i="15" s="1"/>
  <c r="H87" i="15" s="1"/>
  <c r="AP88" i="14"/>
  <c r="F87" i="15" s="1"/>
  <c r="I87" i="15" s="1"/>
  <c r="AO80" i="14"/>
  <c r="E79" i="15" s="1"/>
  <c r="H79" i="15" s="1"/>
  <c r="AP80" i="14"/>
  <c r="F79" i="15" s="1"/>
  <c r="I79" i="15" s="1"/>
  <c r="AO72" i="14"/>
  <c r="E71" i="15" s="1"/>
  <c r="H71" i="15" s="1"/>
  <c r="AP72" i="14"/>
  <c r="F71" i="15" s="1"/>
  <c r="I71" i="15" s="1"/>
  <c r="AO64" i="14"/>
  <c r="AQ64" i="14" s="1"/>
  <c r="AP64" i="14"/>
  <c r="F63" i="15" s="1"/>
  <c r="I63" i="15" s="1"/>
  <c r="AO56" i="14"/>
  <c r="E55" i="15" s="1"/>
  <c r="H55" i="15" s="1"/>
  <c r="AP56" i="14"/>
  <c r="F55" i="15" s="1"/>
  <c r="I55" i="15" s="1"/>
  <c r="AO48" i="14"/>
  <c r="E47" i="15" s="1"/>
  <c r="H47" i="15" s="1"/>
  <c r="AP48" i="14"/>
  <c r="F47" i="15" s="1"/>
  <c r="I47" i="15" s="1"/>
  <c r="AO40" i="14"/>
  <c r="E39" i="15" s="1"/>
  <c r="H39" i="15" s="1"/>
  <c r="AP40" i="14"/>
  <c r="F39" i="15" s="1"/>
  <c r="I39" i="15" s="1"/>
  <c r="AO32" i="14"/>
  <c r="AQ32" i="14" s="1"/>
  <c r="AP32" i="14"/>
  <c r="F31" i="15" s="1"/>
  <c r="I31" i="15" s="1"/>
  <c r="AO24" i="14"/>
  <c r="AQ24" i="14" s="1"/>
  <c r="AP24" i="14"/>
  <c r="F23" i="15" s="1"/>
  <c r="I23" i="15" s="1"/>
  <c r="AO16" i="14"/>
  <c r="E15" i="15" s="1"/>
  <c r="H15" i="15" s="1"/>
  <c r="AP16" i="14"/>
  <c r="F15" i="15" s="1"/>
  <c r="I15" i="15" s="1"/>
  <c r="AP8" i="14"/>
  <c r="F7" i="15" s="1"/>
  <c r="I7" i="15" s="1"/>
  <c r="AI188" i="14"/>
  <c r="D187" i="16" s="1"/>
  <c r="AI180" i="14"/>
  <c r="D179" i="16" s="1"/>
  <c r="AI172" i="14"/>
  <c r="D171" i="16" s="1"/>
  <c r="AI164" i="14"/>
  <c r="D163" i="16" s="1"/>
  <c r="AI156" i="14"/>
  <c r="D155" i="16" s="1"/>
  <c r="AI148" i="14"/>
  <c r="D147" i="16" s="1"/>
  <c r="AI140" i="14"/>
  <c r="D139" i="16" s="1"/>
  <c r="AI132" i="14"/>
  <c r="D131" i="16" s="1"/>
  <c r="AI124" i="14"/>
  <c r="D123" i="16" s="1"/>
  <c r="AI116" i="14"/>
  <c r="D115" i="16" s="1"/>
  <c r="AI108" i="14"/>
  <c r="D107" i="16" s="1"/>
  <c r="AI100" i="14"/>
  <c r="D99" i="16" s="1"/>
  <c r="AI92" i="14"/>
  <c r="D91" i="16" s="1"/>
  <c r="AI84" i="14"/>
  <c r="D83" i="16" s="1"/>
  <c r="AI76" i="14"/>
  <c r="D75" i="16" s="1"/>
  <c r="AI68" i="14"/>
  <c r="D67" i="16" s="1"/>
  <c r="AI60" i="14"/>
  <c r="D59" i="16" s="1"/>
  <c r="AI52" i="14"/>
  <c r="D51" i="16" s="1"/>
  <c r="AI44" i="14"/>
  <c r="D43" i="16" s="1"/>
  <c r="AI36" i="14"/>
  <c r="D35" i="16" s="1"/>
  <c r="D27" i="16"/>
  <c r="AI19" i="14"/>
  <c r="D18" i="16" s="1"/>
  <c r="E574" i="15"/>
  <c r="H574" i="15" s="1"/>
  <c r="AQ558" i="14"/>
  <c r="AQ462" i="14"/>
  <c r="E429" i="15"/>
  <c r="H429" i="15" s="1"/>
  <c r="AQ398" i="14"/>
  <c r="AQ110" i="14"/>
  <c r="E45" i="15"/>
  <c r="H45" i="15" s="1"/>
  <c r="AQ46" i="14"/>
  <c r="E252" i="15"/>
  <c r="H252" i="15" s="1"/>
  <c r="E20" i="15"/>
  <c r="H20" i="15" s="1"/>
  <c r="AQ508" i="14"/>
  <c r="E491" i="15"/>
  <c r="H491" i="15" s="1"/>
  <c r="E475" i="15"/>
  <c r="H475" i="15" s="1"/>
  <c r="AQ476" i="14"/>
  <c r="E443" i="15"/>
  <c r="H443" i="15" s="1"/>
  <c r="E363" i="15"/>
  <c r="H363" i="15" s="1"/>
  <c r="AQ340" i="14"/>
  <c r="E123" i="15"/>
  <c r="H123" i="15" s="1"/>
  <c r="E35" i="15"/>
  <c r="H35" i="15" s="1"/>
  <c r="E470" i="15"/>
  <c r="H470" i="15" s="1"/>
  <c r="E438" i="15"/>
  <c r="H438" i="15" s="1"/>
  <c r="AQ215" i="14"/>
  <c r="E182" i="15"/>
  <c r="H182" i="15" s="1"/>
  <c r="E517" i="15"/>
  <c r="H517" i="15" s="1"/>
  <c r="AQ326" i="14"/>
  <c r="E293" i="15"/>
  <c r="H293" i="15" s="1"/>
  <c r="E500" i="15"/>
  <c r="H500" i="15" s="1"/>
  <c r="AQ501" i="14"/>
  <c r="E244" i="15"/>
  <c r="H244" i="15" s="1"/>
  <c r="AQ245" i="14"/>
  <c r="E330" i="15"/>
  <c r="H330" i="15" s="1"/>
  <c r="AQ123" i="14"/>
  <c r="E561" i="15"/>
  <c r="H561" i="15" s="1"/>
  <c r="AQ562" i="14"/>
  <c r="E473" i="15"/>
  <c r="H473" i="15" s="1"/>
  <c r="AQ466" i="14"/>
  <c r="E409" i="15"/>
  <c r="H409" i="15" s="1"/>
  <c r="E57" i="15"/>
  <c r="H57" i="15" s="1"/>
  <c r="AQ42" i="14"/>
  <c r="AQ479" i="14"/>
  <c r="E446" i="15"/>
  <c r="H446" i="15" s="1"/>
  <c r="E382" i="15"/>
  <c r="H382" i="15" s="1"/>
  <c r="AQ383" i="14"/>
  <c r="AQ351" i="14"/>
  <c r="E254" i="15"/>
  <c r="H254" i="15" s="1"/>
  <c r="AQ255" i="14"/>
  <c r="AQ191" i="14"/>
  <c r="AQ95" i="14"/>
  <c r="E62" i="15"/>
  <c r="H62" i="15" s="1"/>
  <c r="E373" i="15"/>
  <c r="H373" i="15" s="1"/>
  <c r="AQ374" i="14"/>
  <c r="E556" i="15"/>
  <c r="H556" i="15" s="1"/>
  <c r="AQ427" i="14"/>
  <c r="E218" i="15"/>
  <c r="H218" i="15" s="1"/>
  <c r="AQ219" i="14"/>
  <c r="E8" i="15"/>
  <c r="H8" i="15" s="1"/>
  <c r="AQ9" i="14"/>
  <c r="AQ286" i="14"/>
  <c r="E189" i="15"/>
  <c r="H189" i="15" s="1"/>
  <c r="E125" i="15"/>
  <c r="H125" i="15" s="1"/>
  <c r="AQ126" i="14"/>
  <c r="E476" i="15"/>
  <c r="H476" i="15" s="1"/>
  <c r="AQ477" i="14"/>
  <c r="AQ445" i="14"/>
  <c r="E412" i="15"/>
  <c r="H412" i="15" s="1"/>
  <c r="E348" i="15"/>
  <c r="H348" i="15" s="1"/>
  <c r="AQ349" i="14"/>
  <c r="AQ317" i="14"/>
  <c r="E284" i="15"/>
  <c r="H284" i="15" s="1"/>
  <c r="E442" i="15"/>
  <c r="H442" i="15" s="1"/>
  <c r="AQ443" i="14"/>
  <c r="AQ27" i="14"/>
  <c r="AQ576" i="14"/>
  <c r="AQ312" i="14"/>
  <c r="AA583" i="14"/>
  <c r="Y583" i="14"/>
  <c r="Z583" i="14"/>
  <c r="AA551" i="14"/>
  <c r="Y551" i="14"/>
  <c r="Z551" i="14"/>
  <c r="AA519" i="14"/>
  <c r="Z519" i="14"/>
  <c r="Y519" i="14"/>
  <c r="AA495" i="14"/>
  <c r="Y495" i="14"/>
  <c r="Z495" i="14"/>
  <c r="AA463" i="14"/>
  <c r="Y463" i="14"/>
  <c r="Z463" i="14"/>
  <c r="AA439" i="14"/>
  <c r="Y439" i="14"/>
  <c r="Z439" i="14"/>
  <c r="AA407" i="14"/>
  <c r="Z407" i="14"/>
  <c r="Y407" i="14"/>
  <c r="AA375" i="14"/>
  <c r="Y375" i="14"/>
  <c r="Z375" i="14"/>
  <c r="AA351" i="14"/>
  <c r="Y351" i="14"/>
  <c r="Z351" i="14"/>
  <c r="Y311" i="14"/>
  <c r="AA311" i="14"/>
  <c r="Z311" i="14"/>
  <c r="Y279" i="14"/>
  <c r="Z279" i="14"/>
  <c r="AA279" i="14"/>
  <c r="Y247" i="14"/>
  <c r="Z247" i="14"/>
  <c r="AA247" i="14"/>
  <c r="Z215" i="14"/>
  <c r="Y215" i="14"/>
  <c r="AA215" i="14"/>
  <c r="AA175" i="14"/>
  <c r="Y175" i="14"/>
  <c r="Z175" i="14"/>
  <c r="Z151" i="14"/>
  <c r="Y151" i="14"/>
  <c r="AA151" i="14"/>
  <c r="Z127" i="14"/>
  <c r="AA127" i="14"/>
  <c r="Y127" i="14"/>
  <c r="AA95" i="14"/>
  <c r="Y95" i="14"/>
  <c r="Z95" i="14"/>
  <c r="Y71" i="14"/>
  <c r="AA71" i="14"/>
  <c r="Z71" i="14"/>
  <c r="AA39" i="14"/>
  <c r="Y39" i="14"/>
  <c r="Z39" i="14"/>
  <c r="AA15" i="14"/>
  <c r="Z15" i="14"/>
  <c r="Y15" i="14"/>
  <c r="Z566" i="14"/>
  <c r="AA566" i="14"/>
  <c r="Y566" i="14"/>
  <c r="AA518" i="14"/>
  <c r="Z518" i="14"/>
  <c r="Y518" i="14"/>
  <c r="AA478" i="14"/>
  <c r="Z478" i="14"/>
  <c r="Y478" i="14"/>
  <c r="AA446" i="14"/>
  <c r="Z446" i="14"/>
  <c r="Y446" i="14"/>
  <c r="AA406" i="14"/>
  <c r="Z406" i="14"/>
  <c r="Y406" i="14"/>
  <c r="AA374" i="14"/>
  <c r="Z374" i="14"/>
  <c r="Y374" i="14"/>
  <c r="AA342" i="14"/>
  <c r="Z342" i="14"/>
  <c r="Y342" i="14"/>
  <c r="AA302" i="14"/>
  <c r="Y302" i="14"/>
  <c r="Z302" i="14"/>
  <c r="AA262" i="14"/>
  <c r="Y262" i="14"/>
  <c r="Z262" i="14"/>
  <c r="AA230" i="14"/>
  <c r="Z230" i="14"/>
  <c r="Y230" i="14"/>
  <c r="AA198" i="14"/>
  <c r="Y198" i="14"/>
  <c r="Z198" i="14"/>
  <c r="AA166" i="14"/>
  <c r="Z166" i="14"/>
  <c r="Y166" i="14"/>
  <c r="Z118" i="14"/>
  <c r="AA118" i="14"/>
  <c r="Y118" i="14"/>
  <c r="Y78" i="14"/>
  <c r="Z78" i="14"/>
  <c r="AA78" i="14"/>
  <c r="Z38" i="14"/>
  <c r="AA38" i="14"/>
  <c r="Y38" i="14"/>
  <c r="Z581" i="14"/>
  <c r="AA581" i="14"/>
  <c r="Y581" i="14"/>
  <c r="AA573" i="14"/>
  <c r="Z573" i="14"/>
  <c r="Y573" i="14"/>
  <c r="Z565" i="14"/>
  <c r="AA565" i="14"/>
  <c r="Y565" i="14"/>
  <c r="Z557" i="14"/>
  <c r="AA557" i="14"/>
  <c r="Y557" i="14"/>
  <c r="AA549" i="14"/>
  <c r="Z549" i="14"/>
  <c r="Y549" i="14"/>
  <c r="Z541" i="14"/>
  <c r="Y541" i="14"/>
  <c r="AA541" i="14"/>
  <c r="AA533" i="14"/>
  <c r="Z533" i="14"/>
  <c r="Y533" i="14"/>
  <c r="AA525" i="14"/>
  <c r="Z525" i="14"/>
  <c r="Y525" i="14"/>
  <c r="Z517" i="14"/>
  <c r="AA517" i="14"/>
  <c r="Y517" i="14"/>
  <c r="AA509" i="14"/>
  <c r="Z509" i="14"/>
  <c r="Y509" i="14"/>
  <c r="AA501" i="14"/>
  <c r="Z501" i="14"/>
  <c r="Y501" i="14"/>
  <c r="AA493" i="14"/>
  <c r="Z493" i="14"/>
  <c r="Y493" i="14"/>
  <c r="AA485" i="14"/>
  <c r="Z485" i="14"/>
  <c r="Y485" i="14"/>
  <c r="Z477" i="14"/>
  <c r="AA477" i="14"/>
  <c r="Y477" i="14"/>
  <c r="AA469" i="14"/>
  <c r="Z469" i="14"/>
  <c r="Y469" i="14"/>
  <c r="AA461" i="14"/>
  <c r="Z461" i="14"/>
  <c r="Y461" i="14"/>
  <c r="AA453" i="14"/>
  <c r="Z453" i="14"/>
  <c r="Y453" i="14"/>
  <c r="AA445" i="14"/>
  <c r="Z445" i="14"/>
  <c r="Y445" i="14"/>
  <c r="Z437" i="14"/>
  <c r="AA437" i="14"/>
  <c r="Y437" i="14"/>
  <c r="Z429" i="14"/>
  <c r="Y429" i="14"/>
  <c r="AA429" i="14"/>
  <c r="Z421" i="14"/>
  <c r="AA421" i="14"/>
  <c r="Y421" i="14"/>
  <c r="AA413" i="14"/>
  <c r="Z413" i="14"/>
  <c r="Y413" i="14"/>
  <c r="AA405" i="14"/>
  <c r="Z405" i="14"/>
  <c r="Y405" i="14"/>
  <c r="AA397" i="14"/>
  <c r="Z397" i="14"/>
  <c r="Y397" i="14"/>
  <c r="Z389" i="14"/>
  <c r="Y389" i="14"/>
  <c r="AA389" i="14"/>
  <c r="AA381" i="14"/>
  <c r="Z381" i="14"/>
  <c r="Y381" i="14"/>
  <c r="AA373" i="14"/>
  <c r="Z373" i="14"/>
  <c r="Y373" i="14"/>
  <c r="Z365" i="14"/>
  <c r="Y365" i="14"/>
  <c r="AA365" i="14"/>
  <c r="AA357" i="14"/>
  <c r="Z357" i="14"/>
  <c r="Y357" i="14"/>
  <c r="Z349" i="14"/>
  <c r="Y349" i="14"/>
  <c r="AA349" i="14"/>
  <c r="AA341" i="14"/>
  <c r="Z341" i="14"/>
  <c r="Y341" i="14"/>
  <c r="AA333" i="14"/>
  <c r="Z333" i="14"/>
  <c r="Y333" i="14"/>
  <c r="AA325" i="14"/>
  <c r="Z325" i="14"/>
  <c r="Y325" i="14"/>
  <c r="AA317" i="14"/>
  <c r="Z317" i="14"/>
  <c r="Y317" i="14"/>
  <c r="Z309" i="14"/>
  <c r="AA309" i="14"/>
  <c r="Y309" i="14"/>
  <c r="Y301" i="14"/>
  <c r="Z301" i="14"/>
  <c r="AA301" i="14"/>
  <c r="Y293" i="14"/>
  <c r="AA293" i="14"/>
  <c r="Z293" i="14"/>
  <c r="Y285" i="14"/>
  <c r="AA285" i="14"/>
  <c r="Z285" i="14"/>
  <c r="AA277" i="14"/>
  <c r="Y277" i="14"/>
  <c r="Z277" i="14"/>
  <c r="Y269" i="14"/>
  <c r="AA269" i="14"/>
  <c r="Z269" i="14"/>
  <c r="Y261" i="14"/>
  <c r="Z261" i="14"/>
  <c r="AA261" i="14"/>
  <c r="Y253" i="14"/>
  <c r="AA253" i="14"/>
  <c r="Z253" i="14"/>
  <c r="Y245" i="14"/>
  <c r="Z245" i="14"/>
  <c r="AA245" i="14"/>
  <c r="Y237" i="14"/>
  <c r="AA237" i="14"/>
  <c r="Z237" i="14"/>
  <c r="Y229" i="14"/>
  <c r="AA229" i="14"/>
  <c r="Z229" i="14"/>
  <c r="Y221" i="14"/>
  <c r="AA221" i="14"/>
  <c r="Z221" i="14"/>
  <c r="AA213" i="14"/>
  <c r="Y213" i="14"/>
  <c r="Z213" i="14"/>
  <c r="Y205" i="14"/>
  <c r="AA205" i="14"/>
  <c r="Z205" i="14"/>
  <c r="Y197" i="14"/>
  <c r="AA197" i="14"/>
  <c r="Z197" i="14"/>
  <c r="Y189" i="14"/>
  <c r="AA189" i="14"/>
  <c r="Z189" i="14"/>
  <c r="Y181" i="14"/>
  <c r="Z181" i="14"/>
  <c r="AA181" i="14"/>
  <c r="Y173" i="14"/>
  <c r="Z173" i="14"/>
  <c r="AA173" i="14"/>
  <c r="Y165" i="14"/>
  <c r="Z165" i="14"/>
  <c r="AA165" i="14"/>
  <c r="Y157" i="14"/>
  <c r="AA157" i="14"/>
  <c r="Z157" i="14"/>
  <c r="AA149" i="14"/>
  <c r="Y149" i="14"/>
  <c r="Z149" i="14"/>
  <c r="Y141" i="14"/>
  <c r="AA141" i="14"/>
  <c r="Z141" i="14"/>
  <c r="Y133" i="14"/>
  <c r="Z133" i="14"/>
  <c r="AA133" i="14"/>
  <c r="Y125" i="14"/>
  <c r="AA125" i="14"/>
  <c r="Z125" i="14"/>
  <c r="Y117" i="14"/>
  <c r="Z117" i="14"/>
  <c r="AA117" i="14"/>
  <c r="Y109" i="14"/>
  <c r="AA109" i="14"/>
  <c r="Z109" i="14"/>
  <c r="Y101" i="14"/>
  <c r="AA101" i="14"/>
  <c r="Z101" i="14"/>
  <c r="Y93" i="14"/>
  <c r="Z93" i="14"/>
  <c r="AA93" i="14"/>
  <c r="AA85" i="14"/>
  <c r="Y85" i="14"/>
  <c r="Z85" i="14"/>
  <c r="Y77" i="14"/>
  <c r="AA77" i="14"/>
  <c r="Z77" i="14"/>
  <c r="Y69" i="14"/>
  <c r="Z69" i="14"/>
  <c r="AA69" i="14"/>
  <c r="Y61" i="14"/>
  <c r="Z61" i="14"/>
  <c r="AA61" i="14"/>
  <c r="Y53" i="14"/>
  <c r="AA53" i="14"/>
  <c r="Z53" i="14"/>
  <c r="Y45" i="14"/>
  <c r="Z45" i="14"/>
  <c r="AA45" i="14"/>
  <c r="Z37" i="14"/>
  <c r="Y37" i="14"/>
  <c r="AA37" i="14"/>
  <c r="Z29" i="14"/>
  <c r="Y29" i="14"/>
  <c r="AA29" i="14"/>
  <c r="AA21" i="14"/>
  <c r="Y21" i="14"/>
  <c r="Z21" i="14"/>
  <c r="AA13" i="14"/>
  <c r="Y13" i="14"/>
  <c r="Z13" i="14"/>
  <c r="AA575" i="14"/>
  <c r="Y575" i="14"/>
  <c r="Z575" i="14"/>
  <c r="AA543" i="14"/>
  <c r="Y543" i="14"/>
  <c r="Z543" i="14"/>
  <c r="AA511" i="14"/>
  <c r="Y511" i="14"/>
  <c r="Z511" i="14"/>
  <c r="AA479" i="14"/>
  <c r="Y479" i="14"/>
  <c r="Z479" i="14"/>
  <c r="Z455" i="14"/>
  <c r="AA455" i="14"/>
  <c r="Y455" i="14"/>
  <c r="AA423" i="14"/>
  <c r="Y423" i="14"/>
  <c r="Z423" i="14"/>
  <c r="Z391" i="14"/>
  <c r="Y391" i="14"/>
  <c r="AA391" i="14"/>
  <c r="AA359" i="14"/>
  <c r="Y359" i="14"/>
  <c r="Z359" i="14"/>
  <c r="Y327" i="14"/>
  <c r="Z327" i="14"/>
  <c r="AA327" i="14"/>
  <c r="AA287" i="14"/>
  <c r="Y287" i="14"/>
  <c r="Z287" i="14"/>
  <c r="AA255" i="14"/>
  <c r="Y255" i="14"/>
  <c r="Z255" i="14"/>
  <c r="AA223" i="14"/>
  <c r="Z223" i="14"/>
  <c r="Y223" i="14"/>
  <c r="Z191" i="14"/>
  <c r="Y191" i="14"/>
  <c r="AA191" i="14"/>
  <c r="AA143" i="14"/>
  <c r="Y143" i="14"/>
  <c r="Z143" i="14"/>
  <c r="Z111" i="14"/>
  <c r="Y111" i="14"/>
  <c r="AA111" i="14"/>
  <c r="Y63" i="14"/>
  <c r="AA63" i="14"/>
  <c r="Z63" i="14"/>
  <c r="AA31" i="14"/>
  <c r="Z31" i="14"/>
  <c r="Y31" i="14"/>
  <c r="AA558" i="14"/>
  <c r="Z558" i="14"/>
  <c r="Y558" i="14"/>
  <c r="AA534" i="14"/>
  <c r="Z534" i="14"/>
  <c r="Y534" i="14"/>
  <c r="Z502" i="14"/>
  <c r="Y502" i="14"/>
  <c r="AA502" i="14"/>
  <c r="Z462" i="14"/>
  <c r="AA462" i="14"/>
  <c r="Y462" i="14"/>
  <c r="AA430" i="14"/>
  <c r="Z430" i="14"/>
  <c r="Y430" i="14"/>
  <c r="AA398" i="14"/>
  <c r="Z398" i="14"/>
  <c r="Y398" i="14"/>
  <c r="Z382" i="14"/>
  <c r="AA382" i="14"/>
  <c r="Y382" i="14"/>
  <c r="AA350" i="14"/>
  <c r="Z350" i="14"/>
  <c r="Y350" i="14"/>
  <c r="AA318" i="14"/>
  <c r="Z318" i="14"/>
  <c r="Y318" i="14"/>
  <c r="AA286" i="14"/>
  <c r="Z286" i="14"/>
  <c r="Y286" i="14"/>
  <c r="Z254" i="14"/>
  <c r="AA254" i="14"/>
  <c r="Y254" i="14"/>
  <c r="AA222" i="14"/>
  <c r="Z222" i="14"/>
  <c r="Y222" i="14"/>
  <c r="Z190" i="14"/>
  <c r="Y190" i="14"/>
  <c r="AA190" i="14"/>
  <c r="AA158" i="14"/>
  <c r="Z158" i="14"/>
  <c r="Y158" i="14"/>
  <c r="AA134" i="14"/>
  <c r="Y134" i="14"/>
  <c r="Z134" i="14"/>
  <c r="Z102" i="14"/>
  <c r="Y102" i="14"/>
  <c r="AA102" i="14"/>
  <c r="AA70" i="14"/>
  <c r="Y70" i="14"/>
  <c r="Z70" i="14"/>
  <c r="Z46" i="14"/>
  <c r="AA46" i="14"/>
  <c r="Y46" i="14"/>
  <c r="Z30" i="14"/>
  <c r="AA30" i="14"/>
  <c r="Y30" i="14"/>
  <c r="Z14" i="14"/>
  <c r="Y14" i="14"/>
  <c r="AA14" i="14"/>
  <c r="AA572" i="14"/>
  <c r="Y572" i="14"/>
  <c r="Z572" i="14"/>
  <c r="AA548" i="14"/>
  <c r="Y548" i="14"/>
  <c r="Z548" i="14"/>
  <c r="AA524" i="14"/>
  <c r="Y524" i="14"/>
  <c r="Z524" i="14"/>
  <c r="AA500" i="14"/>
  <c r="Y500" i="14"/>
  <c r="Z500" i="14"/>
  <c r="AA476" i="14"/>
  <c r="Z476" i="14"/>
  <c r="Y476" i="14"/>
  <c r="AA452" i="14"/>
  <c r="Y452" i="14"/>
  <c r="Z452" i="14"/>
  <c r="AA420" i="14"/>
  <c r="Y420" i="14"/>
  <c r="Z420" i="14"/>
  <c r="AA396" i="14"/>
  <c r="Y396" i="14"/>
  <c r="Z396" i="14"/>
  <c r="AA372" i="14"/>
  <c r="Y372" i="14"/>
  <c r="Z372" i="14"/>
  <c r="AA356" i="14"/>
  <c r="Y356" i="14"/>
  <c r="Z356" i="14"/>
  <c r="AA332" i="14"/>
  <c r="Y332" i="14"/>
  <c r="Z332" i="14"/>
  <c r="AA308" i="14"/>
  <c r="Z308" i="14"/>
  <c r="Y308" i="14"/>
  <c r="AA284" i="14"/>
  <c r="Y284" i="14"/>
  <c r="Z284" i="14"/>
  <c r="AA260" i="14"/>
  <c r="Z260" i="14"/>
  <c r="Y260" i="14"/>
  <c r="AA236" i="14"/>
  <c r="Y236" i="14"/>
  <c r="Z236" i="14"/>
  <c r="Y220" i="14"/>
  <c r="Z220" i="14"/>
  <c r="AA220" i="14"/>
  <c r="AA196" i="14"/>
  <c r="Y196" i="14"/>
  <c r="Z196" i="14"/>
  <c r="Y172" i="14"/>
  <c r="Z172" i="14"/>
  <c r="AA172" i="14"/>
  <c r="AA148" i="14"/>
  <c r="Y148" i="14"/>
  <c r="Z148" i="14"/>
  <c r="AA124" i="14"/>
  <c r="Y124" i="14"/>
  <c r="Z124" i="14"/>
  <c r="Y108" i="14"/>
  <c r="AA108" i="14"/>
  <c r="Z108" i="14"/>
  <c r="AA76" i="14"/>
  <c r="Y76" i="14"/>
  <c r="Z76" i="14"/>
  <c r="Z52" i="14"/>
  <c r="AA52" i="14"/>
  <c r="Y52" i="14"/>
  <c r="Z28" i="14"/>
  <c r="AA28" i="14"/>
  <c r="Y28" i="14"/>
  <c r="AA571" i="14"/>
  <c r="Y571" i="14"/>
  <c r="Z571" i="14"/>
  <c r="AA547" i="14"/>
  <c r="Y547" i="14"/>
  <c r="Z547" i="14"/>
  <c r="AA515" i="14"/>
  <c r="Y515" i="14"/>
  <c r="Z515" i="14"/>
  <c r="AA491" i="14"/>
  <c r="Z491" i="14"/>
  <c r="Y491" i="14"/>
  <c r="AA467" i="14"/>
  <c r="Y467" i="14"/>
  <c r="Z467" i="14"/>
  <c r="AA435" i="14"/>
  <c r="Y435" i="14"/>
  <c r="Z435" i="14"/>
  <c r="AA411" i="14"/>
  <c r="Z411" i="14"/>
  <c r="Y411" i="14"/>
  <c r="AA387" i="14"/>
  <c r="Y387" i="14"/>
  <c r="Z387" i="14"/>
  <c r="AA347" i="14"/>
  <c r="Z347" i="14"/>
  <c r="Y347" i="14"/>
  <c r="AA315" i="14"/>
  <c r="Y315" i="14"/>
  <c r="Z315" i="14"/>
  <c r="AA291" i="14"/>
  <c r="Z291" i="14"/>
  <c r="Y291" i="14"/>
  <c r="AA267" i="14"/>
  <c r="Z267" i="14"/>
  <c r="Y267" i="14"/>
  <c r="AA235" i="14"/>
  <c r="Y235" i="14"/>
  <c r="Z235" i="14"/>
  <c r="AA211" i="14"/>
  <c r="Y211" i="14"/>
  <c r="Z211" i="14"/>
  <c r="AA187" i="14"/>
  <c r="Y187" i="14"/>
  <c r="Z187" i="14"/>
  <c r="AA163" i="14"/>
  <c r="Y163" i="14"/>
  <c r="Z163" i="14"/>
  <c r="AA139" i="14"/>
  <c r="Z139" i="14"/>
  <c r="Y139" i="14"/>
  <c r="AA115" i="14"/>
  <c r="Z115" i="14"/>
  <c r="Y115" i="14"/>
  <c r="AA91" i="14"/>
  <c r="Y91" i="14"/>
  <c r="Z91" i="14"/>
  <c r="AA67" i="14"/>
  <c r="Y67" i="14"/>
  <c r="Z67" i="14"/>
  <c r="AA43" i="14"/>
  <c r="Z43" i="14"/>
  <c r="Y43" i="14"/>
  <c r="AA11" i="14"/>
  <c r="Z11" i="14"/>
  <c r="Y11" i="14"/>
  <c r="AA578" i="14"/>
  <c r="Z578" i="14"/>
  <c r="Y578" i="14"/>
  <c r="AA562" i="14"/>
  <c r="Z562" i="14"/>
  <c r="Y562" i="14"/>
  <c r="AA554" i="14"/>
  <c r="Z554" i="14"/>
  <c r="Y554" i="14"/>
  <c r="Z546" i="14"/>
  <c r="Y546" i="14"/>
  <c r="AA546" i="14"/>
  <c r="Z538" i="14"/>
  <c r="AA538" i="14"/>
  <c r="Y538" i="14"/>
  <c r="AA530" i="14"/>
  <c r="Z530" i="14"/>
  <c r="Y530" i="14"/>
  <c r="Z522" i="14"/>
  <c r="Y522" i="14"/>
  <c r="AA522" i="14"/>
  <c r="AA514" i="14"/>
  <c r="Z514" i="14"/>
  <c r="Y514" i="14"/>
  <c r="AA506" i="14"/>
  <c r="Z506" i="14"/>
  <c r="Y506" i="14"/>
  <c r="Z498" i="14"/>
  <c r="AA498" i="14"/>
  <c r="Y498" i="14"/>
  <c r="AA490" i="14"/>
  <c r="Z490" i="14"/>
  <c r="Y490" i="14"/>
  <c r="Z482" i="14"/>
  <c r="AA482" i="14"/>
  <c r="Y482" i="14"/>
  <c r="AA474" i="14"/>
  <c r="Z474" i="14"/>
  <c r="Y474" i="14"/>
  <c r="Z466" i="14"/>
  <c r="AA466" i="14"/>
  <c r="Y466" i="14"/>
  <c r="AA458" i="14"/>
  <c r="Z458" i="14"/>
  <c r="Y458" i="14"/>
  <c r="AA450" i="14"/>
  <c r="Z450" i="14"/>
  <c r="Y450" i="14"/>
  <c r="AA442" i="14"/>
  <c r="Z442" i="14"/>
  <c r="Y442" i="14"/>
  <c r="AA434" i="14"/>
  <c r="Z434" i="14"/>
  <c r="Y434" i="14"/>
  <c r="AA426" i="14"/>
  <c r="Z426" i="14"/>
  <c r="Y426" i="14"/>
  <c r="Z418" i="14"/>
  <c r="AA418" i="14"/>
  <c r="Y418" i="14"/>
  <c r="AA410" i="14"/>
  <c r="Z410" i="14"/>
  <c r="Y410" i="14"/>
  <c r="Z402" i="14"/>
  <c r="AA402" i="14"/>
  <c r="Y402" i="14"/>
  <c r="Z394" i="14"/>
  <c r="AA394" i="14"/>
  <c r="Y394" i="14"/>
  <c r="AA386" i="14"/>
  <c r="Z386" i="14"/>
  <c r="Y386" i="14"/>
  <c r="AA378" i="14"/>
  <c r="Z378" i="14"/>
  <c r="Y378" i="14"/>
  <c r="Z370" i="14"/>
  <c r="AA370" i="14"/>
  <c r="Y370" i="14"/>
  <c r="AA362" i="14"/>
  <c r="Z362" i="14"/>
  <c r="Y362" i="14"/>
  <c r="AA354" i="14"/>
  <c r="Z354" i="14"/>
  <c r="Y354" i="14"/>
  <c r="Z346" i="14"/>
  <c r="Y346" i="14"/>
  <c r="AA346" i="14"/>
  <c r="AA338" i="14"/>
  <c r="Z338" i="14"/>
  <c r="Y338" i="14"/>
  <c r="Z330" i="14"/>
  <c r="AA330" i="14"/>
  <c r="Y330" i="14"/>
  <c r="AA322" i="14"/>
  <c r="Z322" i="14"/>
  <c r="Y322" i="14"/>
  <c r="AA314" i="14"/>
  <c r="Z314" i="14"/>
  <c r="Y314" i="14"/>
  <c r="Z306" i="14"/>
  <c r="Y306" i="14"/>
  <c r="AA306" i="14"/>
  <c r="AA298" i="14"/>
  <c r="Y298" i="14"/>
  <c r="Z298" i="14"/>
  <c r="Y290" i="14"/>
  <c r="AA290" i="14"/>
  <c r="Z290" i="14"/>
  <c r="Y282" i="14"/>
  <c r="Z282" i="14"/>
  <c r="AA282" i="14"/>
  <c r="AA274" i="14"/>
  <c r="Z274" i="14"/>
  <c r="Y274" i="14"/>
  <c r="Y266" i="14"/>
  <c r="AA266" i="14"/>
  <c r="Z266" i="14"/>
  <c r="AA258" i="14"/>
  <c r="Z258" i="14"/>
  <c r="Y258" i="14"/>
  <c r="AA250" i="14"/>
  <c r="Y250" i="14"/>
  <c r="Z250" i="14"/>
  <c r="Z242" i="14"/>
  <c r="AA242" i="14"/>
  <c r="Y242" i="14"/>
  <c r="AA234" i="14"/>
  <c r="Y234" i="14"/>
  <c r="Z234" i="14"/>
  <c r="AA226" i="14"/>
  <c r="Y226" i="14"/>
  <c r="Z226" i="14"/>
  <c r="Y218" i="14"/>
  <c r="AA218" i="14"/>
  <c r="Z218" i="14"/>
  <c r="AA210" i="14"/>
  <c r="Y210" i="14"/>
  <c r="Z210" i="14"/>
  <c r="Y202" i="14"/>
  <c r="AA202" i="14"/>
  <c r="Z202" i="14"/>
  <c r="AA194" i="14"/>
  <c r="Z194" i="14"/>
  <c r="Y194" i="14"/>
  <c r="AA186" i="14"/>
  <c r="Y186" i="14"/>
  <c r="Z186" i="14"/>
  <c r="AA178" i="14"/>
  <c r="Y178" i="14"/>
  <c r="Z178" i="14"/>
  <c r="AA170" i="14"/>
  <c r="Z170" i="14"/>
  <c r="Y170" i="14"/>
  <c r="AA162" i="14"/>
  <c r="Y162" i="14"/>
  <c r="Z162" i="14"/>
  <c r="Y154" i="14"/>
  <c r="Z154" i="14"/>
  <c r="AA154" i="14"/>
  <c r="Y146" i="14"/>
  <c r="Z146" i="14"/>
  <c r="AA146" i="14"/>
  <c r="AA138" i="14"/>
  <c r="Y138" i="14"/>
  <c r="Z138" i="14"/>
  <c r="AA130" i="14"/>
  <c r="Y130" i="14"/>
  <c r="Z130" i="14"/>
  <c r="AA122" i="14"/>
  <c r="Y122" i="14"/>
  <c r="Z122" i="14"/>
  <c r="Y114" i="14"/>
  <c r="AA114" i="14"/>
  <c r="Z114" i="14"/>
  <c r="AA106" i="14"/>
  <c r="Y106" i="14"/>
  <c r="Z106" i="14"/>
  <c r="Y98" i="14"/>
  <c r="AA98" i="14"/>
  <c r="Z98" i="14"/>
  <c r="AA90" i="14"/>
  <c r="Y90" i="14"/>
  <c r="Z90" i="14"/>
  <c r="Z82" i="14"/>
  <c r="AA82" i="14"/>
  <c r="Y82" i="14"/>
  <c r="AA74" i="14"/>
  <c r="Y74" i="14"/>
  <c r="Z74" i="14"/>
  <c r="AA66" i="14"/>
  <c r="Z66" i="14"/>
  <c r="Y66" i="14"/>
  <c r="AA58" i="14"/>
  <c r="Y58" i="14"/>
  <c r="Z58" i="14"/>
  <c r="Z50" i="14"/>
  <c r="Y50" i="14"/>
  <c r="AA50" i="14"/>
  <c r="Z42" i="14"/>
  <c r="AA42" i="14"/>
  <c r="Y42" i="14"/>
  <c r="Z34" i="14"/>
  <c r="Y34" i="14"/>
  <c r="AA34" i="14"/>
  <c r="Z26" i="14"/>
  <c r="Y26" i="14"/>
  <c r="AA26" i="14"/>
  <c r="Z18" i="14"/>
  <c r="Y18" i="14"/>
  <c r="AA18" i="14"/>
  <c r="Z10" i="14"/>
  <c r="Y10" i="14"/>
  <c r="AA10" i="14"/>
  <c r="AA559" i="14"/>
  <c r="Y559" i="14"/>
  <c r="Z559" i="14"/>
  <c r="AA527" i="14"/>
  <c r="Y527" i="14"/>
  <c r="Z527" i="14"/>
  <c r="AA487" i="14"/>
  <c r="Y487" i="14"/>
  <c r="Z487" i="14"/>
  <c r="AA447" i="14"/>
  <c r="Y447" i="14"/>
  <c r="Z447" i="14"/>
  <c r="AA415" i="14"/>
  <c r="Y415" i="14"/>
  <c r="Z415" i="14"/>
  <c r="AA383" i="14"/>
  <c r="Y383" i="14"/>
  <c r="Z383" i="14"/>
  <c r="AA343" i="14"/>
  <c r="Z343" i="14"/>
  <c r="Y343" i="14"/>
  <c r="AA303" i="14"/>
  <c r="Z303" i="14"/>
  <c r="Y303" i="14"/>
  <c r="AA271" i="14"/>
  <c r="Y271" i="14"/>
  <c r="Z271" i="14"/>
  <c r="AA239" i="14"/>
  <c r="Y239" i="14"/>
  <c r="Z239" i="14"/>
  <c r="AA207" i="14"/>
  <c r="Y207" i="14"/>
  <c r="Z207" i="14"/>
  <c r="Y183" i="14"/>
  <c r="Z183" i="14"/>
  <c r="AA183" i="14"/>
  <c r="AA159" i="14"/>
  <c r="Z159" i="14"/>
  <c r="Y159" i="14"/>
  <c r="AA135" i="14"/>
  <c r="Z135" i="14"/>
  <c r="Y135" i="14"/>
  <c r="AA103" i="14"/>
  <c r="Z103" i="14"/>
  <c r="Y103" i="14"/>
  <c r="AA79" i="14"/>
  <c r="Y79" i="14"/>
  <c r="Z79" i="14"/>
  <c r="Y47" i="14"/>
  <c r="AA47" i="14"/>
  <c r="Z47" i="14"/>
  <c r="Z23" i="14"/>
  <c r="AA23" i="14"/>
  <c r="Y23" i="14"/>
  <c r="AA582" i="14"/>
  <c r="Z582" i="14"/>
  <c r="Y582" i="14"/>
  <c r="AA550" i="14"/>
  <c r="Z550" i="14"/>
  <c r="Y550" i="14"/>
  <c r="Z526" i="14"/>
  <c r="AA526" i="14"/>
  <c r="Y526" i="14"/>
  <c r="Z494" i="14"/>
  <c r="Y494" i="14"/>
  <c r="AA494" i="14"/>
  <c r="AA454" i="14"/>
  <c r="Z454" i="14"/>
  <c r="Y454" i="14"/>
  <c r="AA414" i="14"/>
  <c r="Z414" i="14"/>
  <c r="Y414" i="14"/>
  <c r="Z366" i="14"/>
  <c r="Y366" i="14"/>
  <c r="AA366" i="14"/>
  <c r="AA334" i="14"/>
  <c r="Z334" i="14"/>
  <c r="Y334" i="14"/>
  <c r="AA294" i="14"/>
  <c r="Z294" i="14"/>
  <c r="Y294" i="14"/>
  <c r="AA270" i="14"/>
  <c r="Y270" i="14"/>
  <c r="Z270" i="14"/>
  <c r="AA238" i="14"/>
  <c r="Y238" i="14"/>
  <c r="Z238" i="14"/>
  <c r="AA206" i="14"/>
  <c r="Z206" i="14"/>
  <c r="Y206" i="14"/>
  <c r="Y174" i="14"/>
  <c r="AA174" i="14"/>
  <c r="Z174" i="14"/>
  <c r="AA142" i="14"/>
  <c r="Z142" i="14"/>
  <c r="Y142" i="14"/>
  <c r="Y110" i="14"/>
  <c r="Z110" i="14"/>
  <c r="AA110" i="14"/>
  <c r="AA86" i="14"/>
  <c r="Y86" i="14"/>
  <c r="Z86" i="14"/>
  <c r="AA62" i="14"/>
  <c r="Y62" i="14"/>
  <c r="Z62" i="14"/>
  <c r="Z22" i="14"/>
  <c r="AA22" i="14"/>
  <c r="Y22" i="14"/>
  <c r="Z6" i="14"/>
  <c r="AA6" i="14"/>
  <c r="Y6" i="14"/>
  <c r="AA580" i="14"/>
  <c r="Y580" i="14"/>
  <c r="Z580" i="14"/>
  <c r="AA556" i="14"/>
  <c r="Y556" i="14"/>
  <c r="Z556" i="14"/>
  <c r="AA532" i="14"/>
  <c r="Y532" i="14"/>
  <c r="Z532" i="14"/>
  <c r="AA508" i="14"/>
  <c r="Y508" i="14"/>
  <c r="Z508" i="14"/>
  <c r="Y484" i="14"/>
  <c r="AA484" i="14"/>
  <c r="Z484" i="14"/>
  <c r="AA460" i="14"/>
  <c r="Y460" i="14"/>
  <c r="Z460" i="14"/>
  <c r="AA436" i="14"/>
  <c r="Y436" i="14"/>
  <c r="Z436" i="14"/>
  <c r="AA412" i="14"/>
  <c r="Z412" i="14"/>
  <c r="Y412" i="14"/>
  <c r="AA380" i="14"/>
  <c r="Y380" i="14"/>
  <c r="Z380" i="14"/>
  <c r="Z348" i="14"/>
  <c r="Y348" i="14"/>
  <c r="AA348" i="14"/>
  <c r="AA324" i="14"/>
  <c r="Y324" i="14"/>
  <c r="Z324" i="14"/>
  <c r="Z292" i="14"/>
  <c r="AA292" i="14"/>
  <c r="Y292" i="14"/>
  <c r="AA268" i="14"/>
  <c r="Y268" i="14"/>
  <c r="Z268" i="14"/>
  <c r="AA244" i="14"/>
  <c r="Z244" i="14"/>
  <c r="Y244" i="14"/>
  <c r="Z212" i="14"/>
  <c r="Y212" i="14"/>
  <c r="AA212" i="14"/>
  <c r="AA180" i="14"/>
  <c r="Z180" i="14"/>
  <c r="Y180" i="14"/>
  <c r="Y156" i="14"/>
  <c r="Z156" i="14"/>
  <c r="AA156" i="14"/>
  <c r="AA132" i="14"/>
  <c r="Y132" i="14"/>
  <c r="Z132" i="14"/>
  <c r="Y100" i="14"/>
  <c r="AA100" i="14"/>
  <c r="Z100" i="14"/>
  <c r="AA68" i="14"/>
  <c r="Y68" i="14"/>
  <c r="Z68" i="14"/>
  <c r="Y44" i="14"/>
  <c r="AA44" i="14"/>
  <c r="Z44" i="14"/>
  <c r="Z20" i="14"/>
  <c r="AA20" i="14"/>
  <c r="Y20" i="14"/>
  <c r="AA579" i="14"/>
  <c r="Y579" i="14"/>
  <c r="Z579" i="14"/>
  <c r="AA555" i="14"/>
  <c r="Z555" i="14"/>
  <c r="Y555" i="14"/>
  <c r="AA523" i="14"/>
  <c r="Z523" i="14"/>
  <c r="Y523" i="14"/>
  <c r="AA499" i="14"/>
  <c r="Y499" i="14"/>
  <c r="Z499" i="14"/>
  <c r="AA475" i="14"/>
  <c r="Z475" i="14"/>
  <c r="Y475" i="14"/>
  <c r="AA451" i="14"/>
  <c r="Y451" i="14"/>
  <c r="Z451" i="14"/>
  <c r="AA427" i="14"/>
  <c r="Z427" i="14"/>
  <c r="Y427" i="14"/>
  <c r="AA403" i="14"/>
  <c r="Y403" i="14"/>
  <c r="Z403" i="14"/>
  <c r="AA379" i="14"/>
  <c r="Z379" i="14"/>
  <c r="Y379" i="14"/>
  <c r="AA355" i="14"/>
  <c r="Y355" i="14"/>
  <c r="Z355" i="14"/>
  <c r="AA331" i="14"/>
  <c r="Z331" i="14"/>
  <c r="Y331" i="14"/>
  <c r="AA299" i="14"/>
  <c r="Y299" i="14"/>
  <c r="Z299" i="14"/>
  <c r="AA275" i="14"/>
  <c r="Y275" i="14"/>
  <c r="Z275" i="14"/>
  <c r="AA251" i="14"/>
  <c r="Z251" i="14"/>
  <c r="Y251" i="14"/>
  <c r="AA227" i="14"/>
  <c r="Y227" i="14"/>
  <c r="Z227" i="14"/>
  <c r="AA203" i="14"/>
  <c r="Y203" i="14"/>
  <c r="Z203" i="14"/>
  <c r="AA171" i="14"/>
  <c r="Y171" i="14"/>
  <c r="Z171" i="14"/>
  <c r="AA147" i="14"/>
  <c r="Y147" i="14"/>
  <c r="Z147" i="14"/>
  <c r="AA123" i="14"/>
  <c r="Y123" i="14"/>
  <c r="Z123" i="14"/>
  <c r="AA99" i="14"/>
  <c r="Y99" i="14"/>
  <c r="Z99" i="14"/>
  <c r="AA75" i="14"/>
  <c r="Z75" i="14"/>
  <c r="Y75" i="14"/>
  <c r="AA51" i="14"/>
  <c r="Z51" i="14"/>
  <c r="Y51" i="14"/>
  <c r="AA27" i="14"/>
  <c r="Y27" i="14"/>
  <c r="Z27" i="14"/>
  <c r="Z577" i="14"/>
  <c r="AA577" i="14"/>
  <c r="Y577" i="14"/>
  <c r="Z553" i="14"/>
  <c r="AA553" i="14"/>
  <c r="Y553" i="14"/>
  <c r="AA529" i="14"/>
  <c r="Z529" i="14"/>
  <c r="Y529" i="14"/>
  <c r="AA513" i="14"/>
  <c r="Z513" i="14"/>
  <c r="Y513" i="14"/>
  <c r="AA505" i="14"/>
  <c r="Z505" i="14"/>
  <c r="Y505" i="14"/>
  <c r="AA489" i="14"/>
  <c r="Z489" i="14"/>
  <c r="Y489" i="14"/>
  <c r="AA481" i="14"/>
  <c r="Z481" i="14"/>
  <c r="Y481" i="14"/>
  <c r="AA473" i="14"/>
  <c r="Z473" i="14"/>
  <c r="Y473" i="14"/>
  <c r="Z465" i="14"/>
  <c r="AA465" i="14"/>
  <c r="Y465" i="14"/>
  <c r="Z457" i="14"/>
  <c r="AA457" i="14"/>
  <c r="Y457" i="14"/>
  <c r="AA449" i="14"/>
  <c r="Z449" i="14"/>
  <c r="Y449" i="14"/>
  <c r="AA441" i="14"/>
  <c r="Z441" i="14"/>
  <c r="Y441" i="14"/>
  <c r="AA433" i="14"/>
  <c r="Z433" i="14"/>
  <c r="Y433" i="14"/>
  <c r="Z425" i="14"/>
  <c r="AA425" i="14"/>
  <c r="Y425" i="14"/>
  <c r="AA417" i="14"/>
  <c r="Z417" i="14"/>
  <c r="Y417" i="14"/>
  <c r="Z409" i="14"/>
  <c r="AA409" i="14"/>
  <c r="Y409" i="14"/>
  <c r="AA401" i="14"/>
  <c r="Z401" i="14"/>
  <c r="Y401" i="14"/>
  <c r="AA393" i="14"/>
  <c r="Z393" i="14"/>
  <c r="Y393" i="14"/>
  <c r="AA385" i="14"/>
  <c r="Z385" i="14"/>
  <c r="Y385" i="14"/>
  <c r="AA377" i="14"/>
  <c r="Z377" i="14"/>
  <c r="Y377" i="14"/>
  <c r="AA369" i="14"/>
  <c r="Z369" i="14"/>
  <c r="Y369" i="14"/>
  <c r="Z361" i="14"/>
  <c r="AA361" i="14"/>
  <c r="Y361" i="14"/>
  <c r="AA353" i="14"/>
  <c r="Z353" i="14"/>
  <c r="Y353" i="14"/>
  <c r="Z345" i="14"/>
  <c r="AA345" i="14"/>
  <c r="Y345" i="14"/>
  <c r="Z337" i="14"/>
  <c r="Y337" i="14"/>
  <c r="AA337" i="14"/>
  <c r="Z329" i="14"/>
  <c r="Y329" i="14"/>
  <c r="AA329" i="14"/>
  <c r="Z321" i="14"/>
  <c r="AA321" i="14"/>
  <c r="Y321" i="14"/>
  <c r="AA313" i="14"/>
  <c r="Z313" i="14"/>
  <c r="Y313" i="14"/>
  <c r="Y305" i="14"/>
  <c r="AA305" i="14"/>
  <c r="Z305" i="14"/>
  <c r="Y297" i="14"/>
  <c r="AA297" i="14"/>
  <c r="Z297" i="14"/>
  <c r="Y289" i="14"/>
  <c r="AA289" i="14"/>
  <c r="Z289" i="14"/>
  <c r="Y281" i="14"/>
  <c r="AA281" i="14"/>
  <c r="Z281" i="14"/>
  <c r="Y273" i="14"/>
  <c r="Z273" i="14"/>
  <c r="AA273" i="14"/>
  <c r="Y265" i="14"/>
  <c r="AA265" i="14"/>
  <c r="Z265" i="14"/>
  <c r="Y257" i="14"/>
  <c r="AA257" i="14"/>
  <c r="Z257" i="14"/>
  <c r="AA249" i="14"/>
  <c r="Y249" i="14"/>
  <c r="Z249" i="14"/>
  <c r="Y241" i="14"/>
  <c r="AA241" i="14"/>
  <c r="Z241" i="14"/>
  <c r="Y233" i="14"/>
  <c r="Z233" i="14"/>
  <c r="AA233" i="14"/>
  <c r="Y225" i="14"/>
  <c r="AA225" i="14"/>
  <c r="Z225" i="14"/>
  <c r="Y217" i="14"/>
  <c r="AA217" i="14"/>
  <c r="Z217" i="14"/>
  <c r="Y209" i="14"/>
  <c r="Z209" i="14"/>
  <c r="AA209" i="14"/>
  <c r="Y201" i="14"/>
  <c r="Z201" i="14"/>
  <c r="AA201" i="14"/>
  <c r="Y193" i="14"/>
  <c r="AA193" i="14"/>
  <c r="Z193" i="14"/>
  <c r="AA185" i="14"/>
  <c r="Y185" i="14"/>
  <c r="Z185" i="14"/>
  <c r="Y177" i="14"/>
  <c r="AA177" i="14"/>
  <c r="Z177" i="14"/>
  <c r="Y169" i="14"/>
  <c r="AA169" i="14"/>
  <c r="Z169" i="14"/>
  <c r="Y161" i="14"/>
  <c r="AA161" i="14"/>
  <c r="Z161" i="14"/>
  <c r="Y153" i="14"/>
  <c r="AA153" i="14"/>
  <c r="Z153" i="14"/>
  <c r="Y145" i="14"/>
  <c r="AA145" i="14"/>
  <c r="Z145" i="14"/>
  <c r="Y137" i="14"/>
  <c r="AA137" i="14"/>
  <c r="Z137" i="14"/>
  <c r="Y129" i="14"/>
  <c r="Z129" i="14"/>
  <c r="AA129" i="14"/>
  <c r="AA121" i="14"/>
  <c r="Y121" i="14"/>
  <c r="Z121" i="14"/>
  <c r="Y113" i="14"/>
  <c r="AA113" i="14"/>
  <c r="Z113" i="14"/>
  <c r="Y105" i="14"/>
  <c r="AA105" i="14"/>
  <c r="Z105" i="14"/>
  <c r="Y97" i="14"/>
  <c r="Z97" i="14"/>
  <c r="AA97" i="14"/>
  <c r="Y89" i="14"/>
  <c r="Z89" i="14"/>
  <c r="AA89" i="14"/>
  <c r="Y81" i="14"/>
  <c r="Z81" i="14"/>
  <c r="AA81" i="14"/>
  <c r="Y73" i="14"/>
  <c r="Z73" i="14"/>
  <c r="AA73" i="14"/>
  <c r="Y65" i="14"/>
  <c r="Z65" i="14"/>
  <c r="AA65" i="14"/>
  <c r="AA57" i="14"/>
  <c r="Y57" i="14"/>
  <c r="Z57" i="14"/>
  <c r="AA49" i="14"/>
  <c r="Y49" i="14"/>
  <c r="Z49" i="14"/>
  <c r="AA41" i="14"/>
  <c r="Y41" i="14"/>
  <c r="Z41" i="14"/>
  <c r="AA33" i="14"/>
  <c r="Z33" i="14"/>
  <c r="Y33" i="14"/>
  <c r="Y25" i="14"/>
  <c r="Z25" i="14"/>
  <c r="AA25" i="14"/>
  <c r="Z17" i="14"/>
  <c r="AA17" i="14"/>
  <c r="Y17" i="14"/>
  <c r="Y9" i="14"/>
  <c r="AA9" i="14"/>
  <c r="Z9" i="14"/>
  <c r="AA567" i="14"/>
  <c r="Z567" i="14"/>
  <c r="Y567" i="14"/>
  <c r="Z535" i="14"/>
  <c r="AA535" i="14"/>
  <c r="Y535" i="14"/>
  <c r="AA503" i="14"/>
  <c r="Y503" i="14"/>
  <c r="Z503" i="14"/>
  <c r="AA471" i="14"/>
  <c r="Z471" i="14"/>
  <c r="Y471" i="14"/>
  <c r="AA431" i="14"/>
  <c r="Y431" i="14"/>
  <c r="Z431" i="14"/>
  <c r="AA399" i="14"/>
  <c r="Y399" i="14"/>
  <c r="Z399" i="14"/>
  <c r="AA367" i="14"/>
  <c r="Z367" i="14"/>
  <c r="Y367" i="14"/>
  <c r="AA335" i="14"/>
  <c r="Y335" i="14"/>
  <c r="Z335" i="14"/>
  <c r="Y319" i="14"/>
  <c r="AA319" i="14"/>
  <c r="Z319" i="14"/>
  <c r="AA295" i="14"/>
  <c r="Y295" i="14"/>
  <c r="Z295" i="14"/>
  <c r="Z263" i="14"/>
  <c r="AA263" i="14"/>
  <c r="Y263" i="14"/>
  <c r="AA231" i="14"/>
  <c r="Y231" i="14"/>
  <c r="Z231" i="14"/>
  <c r="Z199" i="14"/>
  <c r="AA199" i="14"/>
  <c r="Y199" i="14"/>
  <c r="AA167" i="14"/>
  <c r="Z167" i="14"/>
  <c r="Y167" i="14"/>
  <c r="AA119" i="14"/>
  <c r="Y119" i="14"/>
  <c r="Z119" i="14"/>
  <c r="AA87" i="14"/>
  <c r="Y87" i="14"/>
  <c r="Z87" i="14"/>
  <c r="Y55" i="14"/>
  <c r="AA55" i="14"/>
  <c r="Z55" i="14"/>
  <c r="Y7" i="14"/>
  <c r="Z7" i="14"/>
  <c r="AA7" i="14"/>
  <c r="AA574" i="14"/>
  <c r="Z574" i="14"/>
  <c r="Y574" i="14"/>
  <c r="AA542" i="14"/>
  <c r="Z542" i="14"/>
  <c r="Y542" i="14"/>
  <c r="AA510" i="14"/>
  <c r="Z510" i="14"/>
  <c r="Y510" i="14"/>
  <c r="Z486" i="14"/>
  <c r="Y486" i="14"/>
  <c r="AA486" i="14"/>
  <c r="AA470" i="14"/>
  <c r="Z470" i="14"/>
  <c r="Y470" i="14"/>
  <c r="AA438" i="14"/>
  <c r="Z438" i="14"/>
  <c r="Y438" i="14"/>
  <c r="Z422" i="14"/>
  <c r="Y422" i="14"/>
  <c r="AA422" i="14"/>
  <c r="AA390" i="14"/>
  <c r="Z390" i="14"/>
  <c r="Y390" i="14"/>
  <c r="Z358" i="14"/>
  <c r="AA358" i="14"/>
  <c r="Y358" i="14"/>
  <c r="AA326" i="14"/>
  <c r="Z326" i="14"/>
  <c r="Y326" i="14"/>
  <c r="AA310" i="14"/>
  <c r="Z310" i="14"/>
  <c r="Y310" i="14"/>
  <c r="AA278" i="14"/>
  <c r="Y278" i="14"/>
  <c r="Z278" i="14"/>
  <c r="Y246" i="14"/>
  <c r="AA246" i="14"/>
  <c r="Z246" i="14"/>
  <c r="AA214" i="14"/>
  <c r="Z214" i="14"/>
  <c r="Y214" i="14"/>
  <c r="AA182" i="14"/>
  <c r="Z182" i="14"/>
  <c r="Y182" i="14"/>
  <c r="AA150" i="14"/>
  <c r="Z150" i="14"/>
  <c r="Y150" i="14"/>
  <c r="Z126" i="14"/>
  <c r="AA126" i="14"/>
  <c r="Y126" i="14"/>
  <c r="AA94" i="14"/>
  <c r="Y94" i="14"/>
  <c r="Z94" i="14"/>
  <c r="Z54" i="14"/>
  <c r="Y54" i="14"/>
  <c r="AA54" i="14"/>
  <c r="AA564" i="14"/>
  <c r="Y564" i="14"/>
  <c r="Z564" i="14"/>
  <c r="Z540" i="14"/>
  <c r="AA540" i="14"/>
  <c r="Y540" i="14"/>
  <c r="AA516" i="14"/>
  <c r="Y516" i="14"/>
  <c r="Z516" i="14"/>
  <c r="AA492" i="14"/>
  <c r="Z492" i="14"/>
  <c r="Y492" i="14"/>
  <c r="AA468" i="14"/>
  <c r="Y468" i="14"/>
  <c r="Z468" i="14"/>
  <c r="Y444" i="14"/>
  <c r="Z444" i="14"/>
  <c r="AA444" i="14"/>
  <c r="AA428" i="14"/>
  <c r="Z428" i="14"/>
  <c r="Y428" i="14"/>
  <c r="AA404" i="14"/>
  <c r="Y404" i="14"/>
  <c r="Z404" i="14"/>
  <c r="AA388" i="14"/>
  <c r="Y388" i="14"/>
  <c r="Z388" i="14"/>
  <c r="AA364" i="14"/>
  <c r="Z364" i="14"/>
  <c r="Y364" i="14"/>
  <c r="AA340" i="14"/>
  <c r="Y340" i="14"/>
  <c r="Z340" i="14"/>
  <c r="AA316" i="14"/>
  <c r="Y316" i="14"/>
  <c r="Z316" i="14"/>
  <c r="AA300" i="14"/>
  <c r="Z300" i="14"/>
  <c r="Y300" i="14"/>
  <c r="AA276" i="14"/>
  <c r="Z276" i="14"/>
  <c r="Y276" i="14"/>
  <c r="AA252" i="14"/>
  <c r="Y252" i="14"/>
  <c r="Z252" i="14"/>
  <c r="Y228" i="14"/>
  <c r="AA228" i="14"/>
  <c r="Z228" i="14"/>
  <c r="AA204" i="14"/>
  <c r="Y204" i="14"/>
  <c r="Z204" i="14"/>
  <c r="Z188" i="14"/>
  <c r="AA188" i="14"/>
  <c r="Y188" i="14"/>
  <c r="AA164" i="14"/>
  <c r="Y164" i="14"/>
  <c r="Z164" i="14"/>
  <c r="AA140" i="14"/>
  <c r="Y140" i="14"/>
  <c r="Z140" i="14"/>
  <c r="AA116" i="14"/>
  <c r="Y116" i="14"/>
  <c r="Z116" i="14"/>
  <c r="Y92" i="14"/>
  <c r="Z92" i="14"/>
  <c r="AA92" i="14"/>
  <c r="Y84" i="14"/>
  <c r="AA84" i="14"/>
  <c r="Z84" i="14"/>
  <c r="AA60" i="14"/>
  <c r="Z60" i="14"/>
  <c r="Y60" i="14"/>
  <c r="Y36" i="14"/>
  <c r="Z36" i="14"/>
  <c r="AA36" i="14"/>
  <c r="AA12" i="14"/>
  <c r="Y12" i="14"/>
  <c r="Z12" i="14"/>
  <c r="AA563" i="14"/>
  <c r="Y563" i="14"/>
  <c r="Z563" i="14"/>
  <c r="AA539" i="14"/>
  <c r="Z539" i="14"/>
  <c r="Y539" i="14"/>
  <c r="AA531" i="14"/>
  <c r="Y531" i="14"/>
  <c r="Z531" i="14"/>
  <c r="AA507" i="14"/>
  <c r="Z507" i="14"/>
  <c r="Y507" i="14"/>
  <c r="AA483" i="14"/>
  <c r="Y483" i="14"/>
  <c r="Z483" i="14"/>
  <c r="AA459" i="14"/>
  <c r="Z459" i="14"/>
  <c r="Y459" i="14"/>
  <c r="AA443" i="14"/>
  <c r="Z443" i="14"/>
  <c r="Y443" i="14"/>
  <c r="AA419" i="14"/>
  <c r="Y419" i="14"/>
  <c r="Z419" i="14"/>
  <c r="AA395" i="14"/>
  <c r="Z395" i="14"/>
  <c r="Y395" i="14"/>
  <c r="AA371" i="14"/>
  <c r="Y371" i="14"/>
  <c r="Z371" i="14"/>
  <c r="AA363" i="14"/>
  <c r="Z363" i="14"/>
  <c r="Y363" i="14"/>
  <c r="AA339" i="14"/>
  <c r="Y339" i="14"/>
  <c r="Z339" i="14"/>
  <c r="AA323" i="14"/>
  <c r="Y323" i="14"/>
  <c r="Z323" i="14"/>
  <c r="AA307" i="14"/>
  <c r="Y307" i="14"/>
  <c r="Z307" i="14"/>
  <c r="AA283" i="14"/>
  <c r="Z283" i="14"/>
  <c r="Y283" i="14"/>
  <c r="AA259" i="14"/>
  <c r="Y259" i="14"/>
  <c r="Z259" i="14"/>
  <c r="AA243" i="14"/>
  <c r="Y243" i="14"/>
  <c r="Z243" i="14"/>
  <c r="AA219" i="14"/>
  <c r="Y219" i="14"/>
  <c r="Z219" i="14"/>
  <c r="AA195" i="14"/>
  <c r="Y195" i="14"/>
  <c r="Z195" i="14"/>
  <c r="AA179" i="14"/>
  <c r="Y179" i="14"/>
  <c r="Z179" i="14"/>
  <c r="AA155" i="14"/>
  <c r="Y155" i="14"/>
  <c r="Z155" i="14"/>
  <c r="AA131" i="14"/>
  <c r="Y131" i="14"/>
  <c r="Z131" i="14"/>
  <c r="AA107" i="14"/>
  <c r="Y107" i="14"/>
  <c r="Z107" i="14"/>
  <c r="AA83" i="14"/>
  <c r="Y83" i="14"/>
  <c r="Z83" i="14"/>
  <c r="AA59" i="14"/>
  <c r="Y59" i="14"/>
  <c r="Z59" i="14"/>
  <c r="AA35" i="14"/>
  <c r="Y35" i="14"/>
  <c r="Z35" i="14"/>
  <c r="AA19" i="14"/>
  <c r="Z19" i="14"/>
  <c r="Y19" i="14"/>
  <c r="AA570" i="14"/>
  <c r="Z570" i="14"/>
  <c r="Y570" i="14"/>
  <c r="AA5" i="14"/>
  <c r="Z5" i="14"/>
  <c r="Y5" i="14"/>
  <c r="AA569" i="14"/>
  <c r="Z569" i="14"/>
  <c r="Y569" i="14"/>
  <c r="AA561" i="14"/>
  <c r="Z561" i="14"/>
  <c r="Y561" i="14"/>
  <c r="AA545" i="14"/>
  <c r="Z545" i="14"/>
  <c r="Y545" i="14"/>
  <c r="Z537" i="14"/>
  <c r="AA537" i="14"/>
  <c r="Y537" i="14"/>
  <c r="Z521" i="14"/>
  <c r="Y521" i="14"/>
  <c r="AA521" i="14"/>
  <c r="AA497" i="14"/>
  <c r="Z497" i="14"/>
  <c r="Y497" i="14"/>
  <c r="Y584" i="14"/>
  <c r="AA584" i="14"/>
  <c r="Z584" i="14"/>
  <c r="AA576" i="14"/>
  <c r="Y576" i="14"/>
  <c r="Z576" i="14"/>
  <c r="AA568" i="14"/>
  <c r="Y568" i="14"/>
  <c r="Z568" i="14"/>
  <c r="AA560" i="14"/>
  <c r="Y560" i="14"/>
  <c r="Z560" i="14"/>
  <c r="AA552" i="14"/>
  <c r="Y552" i="14"/>
  <c r="Z552" i="14"/>
  <c r="AA544" i="14"/>
  <c r="Z544" i="14"/>
  <c r="Y544" i="14"/>
  <c r="AA536" i="14"/>
  <c r="Y536" i="14"/>
  <c r="Z536" i="14"/>
  <c r="AA528" i="14"/>
  <c r="Z528" i="14"/>
  <c r="Y528" i="14"/>
  <c r="AA520" i="14"/>
  <c r="Y520" i="14"/>
  <c r="Z520" i="14"/>
  <c r="AA512" i="14"/>
  <c r="Z512" i="14"/>
  <c r="Y512" i="14"/>
  <c r="Y504" i="14"/>
  <c r="Z504" i="14"/>
  <c r="AA504" i="14"/>
  <c r="AA496" i="14"/>
  <c r="Z496" i="14"/>
  <c r="Y496" i="14"/>
  <c r="AA488" i="14"/>
  <c r="Y488" i="14"/>
  <c r="Z488" i="14"/>
  <c r="AA480" i="14"/>
  <c r="Z480" i="14"/>
  <c r="Y480" i="14"/>
  <c r="AA472" i="14"/>
  <c r="Y472" i="14"/>
  <c r="Z472" i="14"/>
  <c r="Z464" i="14"/>
  <c r="AA464" i="14"/>
  <c r="Y464" i="14"/>
  <c r="AA456" i="14"/>
  <c r="Y456" i="14"/>
  <c r="Z456" i="14"/>
  <c r="Z448" i="14"/>
  <c r="AA448" i="14"/>
  <c r="Y448" i="14"/>
  <c r="AA440" i="14"/>
  <c r="Y440" i="14"/>
  <c r="Z440" i="14"/>
  <c r="AA432" i="14"/>
  <c r="Z432" i="14"/>
  <c r="Y432" i="14"/>
  <c r="AA424" i="14"/>
  <c r="Y424" i="14"/>
  <c r="Z424" i="14"/>
  <c r="AA416" i="14"/>
  <c r="Z416" i="14"/>
  <c r="Y416" i="14"/>
  <c r="AA408" i="14"/>
  <c r="Y408" i="14"/>
  <c r="Z408" i="14"/>
  <c r="AA400" i="14"/>
  <c r="Z400" i="14"/>
  <c r="Y400" i="14"/>
  <c r="AA392" i="14"/>
  <c r="Y392" i="14"/>
  <c r="Z392" i="14"/>
  <c r="Z384" i="14"/>
  <c r="Y384" i="14"/>
  <c r="AA384" i="14"/>
  <c r="Y376" i="14"/>
  <c r="AA376" i="14"/>
  <c r="Z376" i="14"/>
  <c r="AA368" i="14"/>
  <c r="Z368" i="14"/>
  <c r="Y368" i="14"/>
  <c r="AA360" i="14"/>
  <c r="Y360" i="14"/>
  <c r="Z360" i="14"/>
  <c r="AA352" i="14"/>
  <c r="Z352" i="14"/>
  <c r="Y352" i="14"/>
  <c r="AA344" i="14"/>
  <c r="Y344" i="14"/>
  <c r="Z344" i="14"/>
  <c r="AA336" i="14"/>
  <c r="Z336" i="14"/>
  <c r="Y336" i="14"/>
  <c r="AA328" i="14"/>
  <c r="Y328" i="14"/>
  <c r="Z328" i="14"/>
  <c r="AA320" i="14"/>
  <c r="Z320" i="14"/>
  <c r="Y320" i="14"/>
  <c r="AA312" i="14"/>
  <c r="Z312" i="14"/>
  <c r="Y312" i="14"/>
  <c r="AA304" i="14"/>
  <c r="Y304" i="14"/>
  <c r="Z304" i="14"/>
  <c r="AA296" i="14"/>
  <c r="Y296" i="14"/>
  <c r="Z296" i="14"/>
  <c r="Y288" i="14"/>
  <c r="Z288" i="14"/>
  <c r="AA288" i="14"/>
  <c r="AA280" i="14"/>
  <c r="Y280" i="14"/>
  <c r="Z280" i="14"/>
  <c r="Z272" i="14"/>
  <c r="AA272" i="14"/>
  <c r="Y272" i="14"/>
  <c r="Y264" i="14"/>
  <c r="AA264" i="14"/>
  <c r="Z264" i="14"/>
  <c r="AA256" i="14"/>
  <c r="Y256" i="14"/>
  <c r="Z256" i="14"/>
  <c r="AA248" i="14"/>
  <c r="Y248" i="14"/>
  <c r="Z248" i="14"/>
  <c r="AA240" i="14"/>
  <c r="Z240" i="14"/>
  <c r="Y240" i="14"/>
  <c r="AA232" i="14"/>
  <c r="Z232" i="14"/>
  <c r="Y232" i="14"/>
  <c r="AA224" i="14"/>
  <c r="Y224" i="14"/>
  <c r="Z224" i="14"/>
  <c r="AA216" i="14"/>
  <c r="Y216" i="14"/>
  <c r="Z216" i="14"/>
  <c r="AA208" i="14"/>
  <c r="Z208" i="14"/>
  <c r="Y208" i="14"/>
  <c r="Z200" i="14"/>
  <c r="AA200" i="14"/>
  <c r="Y200" i="14"/>
  <c r="AA192" i="14"/>
  <c r="Y192" i="14"/>
  <c r="Z192" i="14"/>
  <c r="AA184" i="14"/>
  <c r="Z184" i="14"/>
  <c r="Y184" i="14"/>
  <c r="AA176" i="14"/>
  <c r="Z176" i="14"/>
  <c r="Y176" i="14"/>
  <c r="AA168" i="14"/>
  <c r="Z168" i="14"/>
  <c r="Y168" i="14"/>
  <c r="AA160" i="14"/>
  <c r="Z160" i="14"/>
  <c r="Y160" i="14"/>
  <c r="AA152" i="14"/>
  <c r="Y152" i="14"/>
  <c r="Z152" i="14"/>
  <c r="Z144" i="14"/>
  <c r="AA144" i="14"/>
  <c r="Y144" i="14"/>
  <c r="Z136" i="14"/>
  <c r="Y136" i="14"/>
  <c r="AA136" i="14"/>
  <c r="Y128" i="14"/>
  <c r="Z128" i="14"/>
  <c r="AA128" i="14"/>
  <c r="AA120" i="14"/>
  <c r="Z120" i="14"/>
  <c r="Y120" i="14"/>
  <c r="AA112" i="14"/>
  <c r="Z112" i="14"/>
  <c r="Y112" i="14"/>
  <c r="AA104" i="14"/>
  <c r="Z104" i="14"/>
  <c r="Y104" i="14"/>
  <c r="Z96" i="14"/>
  <c r="Y96" i="14"/>
  <c r="AA96" i="14"/>
  <c r="AA88" i="14"/>
  <c r="Y88" i="14"/>
  <c r="Z88" i="14"/>
  <c r="AA80" i="14"/>
  <c r="Y80" i="14"/>
  <c r="Z80" i="14"/>
  <c r="Y72" i="14"/>
  <c r="AA72" i="14"/>
  <c r="Z72" i="14"/>
  <c r="AA64" i="14"/>
  <c r="Y64" i="14"/>
  <c r="Z64" i="14"/>
  <c r="Y56" i="14"/>
  <c r="Z56" i="14"/>
  <c r="AA56" i="14"/>
  <c r="AA48" i="14"/>
  <c r="Y48" i="14"/>
  <c r="Z48" i="14"/>
  <c r="AA40" i="14"/>
  <c r="Z40" i="14"/>
  <c r="Y40" i="14"/>
  <c r="AA32" i="14"/>
  <c r="Y32" i="14"/>
  <c r="Z32" i="14"/>
  <c r="AA24" i="14"/>
  <c r="Y24" i="14"/>
  <c r="Z24" i="14"/>
  <c r="Y16" i="14"/>
  <c r="Z16" i="14"/>
  <c r="AA16" i="14"/>
  <c r="Z8" i="14"/>
  <c r="Y8" i="14"/>
  <c r="AA8" i="14"/>
  <c r="F575" i="14"/>
  <c r="AJ575" i="14" s="1"/>
  <c r="E574" i="16" s="1"/>
  <c r="AC575" i="14"/>
  <c r="AD575" i="14" s="1"/>
  <c r="F551" i="14"/>
  <c r="AJ551" i="14" s="1"/>
  <c r="E550" i="16" s="1"/>
  <c r="AC551" i="14"/>
  <c r="AD551" i="14" s="1"/>
  <c r="F519" i="14"/>
  <c r="AJ519" i="14" s="1"/>
  <c r="E518" i="16" s="1"/>
  <c r="AC519" i="14"/>
  <c r="AD519" i="14" s="1"/>
  <c r="F487" i="14"/>
  <c r="AJ487" i="14" s="1"/>
  <c r="E486" i="16" s="1"/>
  <c r="AC487" i="14"/>
  <c r="AD487" i="14" s="1"/>
  <c r="F455" i="14"/>
  <c r="AJ455" i="14" s="1"/>
  <c r="E454" i="16" s="1"/>
  <c r="AC455" i="14"/>
  <c r="AD455" i="14" s="1"/>
  <c r="F423" i="14"/>
  <c r="AJ423" i="14" s="1"/>
  <c r="E422" i="16" s="1"/>
  <c r="AC423" i="14"/>
  <c r="AD423" i="14" s="1"/>
  <c r="F383" i="14"/>
  <c r="AJ383" i="14" s="1"/>
  <c r="E382" i="16" s="1"/>
  <c r="AC383" i="14"/>
  <c r="AD383" i="14" s="1"/>
  <c r="F351" i="14"/>
  <c r="AJ351" i="14" s="1"/>
  <c r="E350" i="16" s="1"/>
  <c r="AC351" i="14"/>
  <c r="AD351" i="14" s="1"/>
  <c r="F311" i="14"/>
  <c r="AJ311" i="14" s="1"/>
  <c r="E310" i="16" s="1"/>
  <c r="AC311" i="14"/>
  <c r="AD311" i="14" s="1"/>
  <c r="F279" i="14"/>
  <c r="AJ279" i="14" s="1"/>
  <c r="E278" i="16" s="1"/>
  <c r="AC279" i="14"/>
  <c r="AD279" i="14" s="1"/>
  <c r="F247" i="14"/>
  <c r="AJ247" i="14" s="1"/>
  <c r="E246" i="16" s="1"/>
  <c r="AC247" i="14"/>
  <c r="AD247" i="14" s="1"/>
  <c r="F215" i="14"/>
  <c r="AJ215" i="14" s="1"/>
  <c r="E214" i="16" s="1"/>
  <c r="AC215" i="14"/>
  <c r="AD215" i="14" s="1"/>
  <c r="F183" i="14"/>
  <c r="AJ183" i="14" s="1"/>
  <c r="E182" i="16" s="1"/>
  <c r="AC183" i="14"/>
  <c r="AD183" i="14" s="1"/>
  <c r="F151" i="14"/>
  <c r="AJ151" i="14" s="1"/>
  <c r="E150" i="16" s="1"/>
  <c r="AC151" i="14"/>
  <c r="AD151" i="14" s="1"/>
  <c r="F111" i="14"/>
  <c r="AJ111" i="14" s="1"/>
  <c r="E110" i="16" s="1"/>
  <c r="AC111" i="14"/>
  <c r="AD111" i="14" s="1"/>
  <c r="F79" i="14"/>
  <c r="AJ79" i="14" s="1"/>
  <c r="E78" i="16" s="1"/>
  <c r="AC79" i="14"/>
  <c r="AD79" i="14" s="1"/>
  <c r="F39" i="14"/>
  <c r="AJ39" i="14" s="1"/>
  <c r="E38" i="16" s="1"/>
  <c r="G38" i="16" s="1"/>
  <c r="AC39" i="14"/>
  <c r="AD39" i="14" s="1"/>
  <c r="F15" i="14"/>
  <c r="AJ15" i="14" s="1"/>
  <c r="E14" i="16" s="1"/>
  <c r="AC15" i="14"/>
  <c r="AD15" i="14" s="1"/>
  <c r="F582" i="14"/>
  <c r="AJ582" i="14" s="1"/>
  <c r="E581" i="16" s="1"/>
  <c r="AC582" i="14"/>
  <c r="AD582" i="14" s="1"/>
  <c r="F550" i="14"/>
  <c r="AJ550" i="14" s="1"/>
  <c r="E549" i="16" s="1"/>
  <c r="AC550" i="14"/>
  <c r="AD550" i="14" s="1"/>
  <c r="F518" i="14"/>
  <c r="AJ518" i="14" s="1"/>
  <c r="E517" i="16" s="1"/>
  <c r="AC518" i="14"/>
  <c r="AD518" i="14" s="1"/>
  <c r="F486" i="14"/>
  <c r="AJ486" i="14" s="1"/>
  <c r="E485" i="16" s="1"/>
  <c r="AC486" i="14"/>
  <c r="AD486" i="14" s="1"/>
  <c r="F446" i="14"/>
  <c r="AJ446" i="14" s="1"/>
  <c r="E445" i="16" s="1"/>
  <c r="AC446" i="14"/>
  <c r="AD446" i="14" s="1"/>
  <c r="F406" i="14"/>
  <c r="AJ406" i="14" s="1"/>
  <c r="E405" i="16" s="1"/>
  <c r="AC406" i="14"/>
  <c r="AD406" i="14" s="1"/>
  <c r="F374" i="14"/>
  <c r="AJ374" i="14" s="1"/>
  <c r="E373" i="16" s="1"/>
  <c r="AC374" i="14"/>
  <c r="AD374" i="14" s="1"/>
  <c r="F342" i="14"/>
  <c r="AJ342" i="14" s="1"/>
  <c r="E341" i="16" s="1"/>
  <c r="AC342" i="14"/>
  <c r="AD342" i="14" s="1"/>
  <c r="F310" i="14"/>
  <c r="AJ310" i="14" s="1"/>
  <c r="E309" i="16" s="1"/>
  <c r="AC310" i="14"/>
  <c r="AD310" i="14" s="1"/>
  <c r="F278" i="14"/>
  <c r="AJ278" i="14" s="1"/>
  <c r="E277" i="16" s="1"/>
  <c r="AC278" i="14"/>
  <c r="AD278" i="14" s="1"/>
  <c r="F246" i="14"/>
  <c r="AJ246" i="14" s="1"/>
  <c r="E245" i="16" s="1"/>
  <c r="AC246" i="14"/>
  <c r="AD246" i="14" s="1"/>
  <c r="F214" i="14"/>
  <c r="AJ214" i="14" s="1"/>
  <c r="E213" i="16" s="1"/>
  <c r="AC214" i="14"/>
  <c r="AD214" i="14" s="1"/>
  <c r="F182" i="14"/>
  <c r="AJ182" i="14" s="1"/>
  <c r="E181" i="16" s="1"/>
  <c r="AC182" i="14"/>
  <c r="AD182" i="14" s="1"/>
  <c r="F150" i="14"/>
  <c r="AJ150" i="14" s="1"/>
  <c r="E149" i="16" s="1"/>
  <c r="AC150" i="14"/>
  <c r="AD150" i="14" s="1"/>
  <c r="F110" i="14"/>
  <c r="AJ110" i="14" s="1"/>
  <c r="E109" i="16" s="1"/>
  <c r="AC110" i="14"/>
  <c r="AD110" i="14" s="1"/>
  <c r="F78" i="14"/>
  <c r="AJ78" i="14" s="1"/>
  <c r="E77" i="16" s="1"/>
  <c r="AC78" i="14"/>
  <c r="AD78" i="14" s="1"/>
  <c r="F46" i="14"/>
  <c r="AJ46" i="14" s="1"/>
  <c r="E45" i="16" s="1"/>
  <c r="AC46" i="14"/>
  <c r="AD46" i="14" s="1"/>
  <c r="F565" i="14"/>
  <c r="AJ565" i="14" s="1"/>
  <c r="E564" i="16" s="1"/>
  <c r="AC565" i="14"/>
  <c r="AD565" i="14" s="1"/>
  <c r="F525" i="14"/>
  <c r="AJ525" i="14" s="1"/>
  <c r="E524" i="16" s="1"/>
  <c r="AC525" i="14"/>
  <c r="AD525" i="14" s="1"/>
  <c r="F485" i="14"/>
  <c r="AJ485" i="14" s="1"/>
  <c r="E484" i="16" s="1"/>
  <c r="AC485" i="14"/>
  <c r="AD485" i="14" s="1"/>
  <c r="F445" i="14"/>
  <c r="AJ445" i="14" s="1"/>
  <c r="E444" i="16" s="1"/>
  <c r="AC445" i="14"/>
  <c r="AD445" i="14" s="1"/>
  <c r="F405" i="14"/>
  <c r="AJ405" i="14" s="1"/>
  <c r="E404" i="16" s="1"/>
  <c r="AC405" i="14"/>
  <c r="AD405" i="14" s="1"/>
  <c r="F365" i="14"/>
  <c r="AJ365" i="14" s="1"/>
  <c r="E364" i="16" s="1"/>
  <c r="AC365" i="14"/>
  <c r="AD365" i="14" s="1"/>
  <c r="F317" i="14"/>
  <c r="AJ317" i="14" s="1"/>
  <c r="E316" i="16" s="1"/>
  <c r="AC317" i="14"/>
  <c r="AD317" i="14" s="1"/>
  <c r="F261" i="14"/>
  <c r="AJ261" i="14" s="1"/>
  <c r="E260" i="16" s="1"/>
  <c r="AC261" i="14"/>
  <c r="AD261" i="14" s="1"/>
  <c r="F165" i="14"/>
  <c r="AJ165" i="14" s="1"/>
  <c r="E164" i="16" s="1"/>
  <c r="AC165" i="14"/>
  <c r="AD165" i="14" s="1"/>
  <c r="F580" i="14"/>
  <c r="AJ580" i="14" s="1"/>
  <c r="E579" i="16" s="1"/>
  <c r="AC580" i="14"/>
  <c r="AD580" i="14" s="1"/>
  <c r="F556" i="14"/>
  <c r="AJ556" i="14" s="1"/>
  <c r="E555" i="16" s="1"/>
  <c r="AC556" i="14"/>
  <c r="AD556" i="14" s="1"/>
  <c r="F524" i="14"/>
  <c r="AJ524" i="14" s="1"/>
  <c r="E523" i="16" s="1"/>
  <c r="AC524" i="14"/>
  <c r="AD524" i="14" s="1"/>
  <c r="F492" i="14"/>
  <c r="AJ492" i="14" s="1"/>
  <c r="E491" i="16" s="1"/>
  <c r="AC492" i="14"/>
  <c r="AD492" i="14" s="1"/>
  <c r="F460" i="14"/>
  <c r="AJ460" i="14" s="1"/>
  <c r="E459" i="16" s="1"/>
  <c r="AC460" i="14"/>
  <c r="AD460" i="14" s="1"/>
  <c r="F412" i="14"/>
  <c r="AJ412" i="14" s="1"/>
  <c r="E411" i="16" s="1"/>
  <c r="AC412" i="14"/>
  <c r="AD412" i="14" s="1"/>
  <c r="F380" i="14"/>
  <c r="AJ380" i="14" s="1"/>
  <c r="E379" i="16" s="1"/>
  <c r="AC380" i="14"/>
  <c r="AD380" i="14" s="1"/>
  <c r="F340" i="14"/>
  <c r="AJ340" i="14" s="1"/>
  <c r="E339" i="16" s="1"/>
  <c r="AC340" i="14"/>
  <c r="AD340" i="14" s="1"/>
  <c r="F308" i="14"/>
  <c r="AJ308" i="14" s="1"/>
  <c r="E307" i="16" s="1"/>
  <c r="AC308" i="14"/>
  <c r="AD308" i="14" s="1"/>
  <c r="F276" i="14"/>
  <c r="AJ276" i="14" s="1"/>
  <c r="E275" i="16" s="1"/>
  <c r="AC276" i="14"/>
  <c r="AD276" i="14" s="1"/>
  <c r="F244" i="14"/>
  <c r="AJ244" i="14" s="1"/>
  <c r="E243" i="16" s="1"/>
  <c r="AC244" i="14"/>
  <c r="AD244" i="14" s="1"/>
  <c r="F204" i="14"/>
  <c r="AJ204" i="14" s="1"/>
  <c r="E203" i="16" s="1"/>
  <c r="AC204" i="14"/>
  <c r="AD204" i="14" s="1"/>
  <c r="F172" i="14"/>
  <c r="AJ172" i="14" s="1"/>
  <c r="E171" i="16" s="1"/>
  <c r="AC172" i="14"/>
  <c r="AD172" i="14" s="1"/>
  <c r="F140" i="14"/>
  <c r="AJ140" i="14" s="1"/>
  <c r="E139" i="16" s="1"/>
  <c r="AC140" i="14"/>
  <c r="AD140" i="14" s="1"/>
  <c r="F108" i="14"/>
  <c r="AJ108" i="14" s="1"/>
  <c r="E107" i="16" s="1"/>
  <c r="AC108" i="14"/>
  <c r="AD108" i="14" s="1"/>
  <c r="F84" i="14"/>
  <c r="AJ84" i="14" s="1"/>
  <c r="E83" i="16" s="1"/>
  <c r="AC84" i="14"/>
  <c r="AD84" i="14" s="1"/>
  <c r="F52" i="14"/>
  <c r="AJ52" i="14" s="1"/>
  <c r="E51" i="16" s="1"/>
  <c r="AC52" i="14"/>
  <c r="AD52" i="14" s="1"/>
  <c r="F20" i="14"/>
  <c r="AJ20" i="14" s="1"/>
  <c r="E19" i="16" s="1"/>
  <c r="G19" i="16" s="1"/>
  <c r="AC20" i="14"/>
  <c r="AD20" i="14" s="1"/>
  <c r="F579" i="14"/>
  <c r="AJ579" i="14" s="1"/>
  <c r="E578" i="16" s="1"/>
  <c r="AC579" i="14"/>
  <c r="AD579" i="14" s="1"/>
  <c r="F571" i="14"/>
  <c r="AJ571" i="14" s="1"/>
  <c r="E570" i="16" s="1"/>
  <c r="AC571" i="14"/>
  <c r="AD571" i="14" s="1"/>
  <c r="F563" i="14"/>
  <c r="AJ563" i="14" s="1"/>
  <c r="E562" i="16" s="1"/>
  <c r="AC563" i="14"/>
  <c r="AD563" i="14" s="1"/>
  <c r="F555" i="14"/>
  <c r="AJ555" i="14" s="1"/>
  <c r="E554" i="16" s="1"/>
  <c r="AC555" i="14"/>
  <c r="AD555" i="14" s="1"/>
  <c r="F547" i="14"/>
  <c r="AJ547" i="14" s="1"/>
  <c r="E546" i="16" s="1"/>
  <c r="AC547" i="14"/>
  <c r="AD547" i="14" s="1"/>
  <c r="F539" i="14"/>
  <c r="AJ539" i="14" s="1"/>
  <c r="E538" i="16" s="1"/>
  <c r="AC539" i="14"/>
  <c r="AD539" i="14" s="1"/>
  <c r="F531" i="14"/>
  <c r="AJ531" i="14" s="1"/>
  <c r="E530" i="16" s="1"/>
  <c r="AC531" i="14"/>
  <c r="AD531" i="14" s="1"/>
  <c r="F523" i="14"/>
  <c r="AJ523" i="14" s="1"/>
  <c r="E522" i="16" s="1"/>
  <c r="AC523" i="14"/>
  <c r="AD523" i="14" s="1"/>
  <c r="F515" i="14"/>
  <c r="AJ515" i="14" s="1"/>
  <c r="E514" i="16" s="1"/>
  <c r="AC515" i="14"/>
  <c r="AD515" i="14" s="1"/>
  <c r="F507" i="14"/>
  <c r="AJ507" i="14" s="1"/>
  <c r="E506" i="16" s="1"/>
  <c r="AC507" i="14"/>
  <c r="AD507" i="14" s="1"/>
  <c r="F499" i="14"/>
  <c r="AJ499" i="14" s="1"/>
  <c r="E498" i="16" s="1"/>
  <c r="AC499" i="14"/>
  <c r="AD499" i="14" s="1"/>
  <c r="F491" i="14"/>
  <c r="AJ491" i="14" s="1"/>
  <c r="E490" i="16" s="1"/>
  <c r="AC491" i="14"/>
  <c r="AD491" i="14" s="1"/>
  <c r="F483" i="14"/>
  <c r="AJ483" i="14" s="1"/>
  <c r="E482" i="16" s="1"/>
  <c r="AC483" i="14"/>
  <c r="AD483" i="14" s="1"/>
  <c r="F475" i="14"/>
  <c r="AJ475" i="14" s="1"/>
  <c r="E474" i="16" s="1"/>
  <c r="AC475" i="14"/>
  <c r="AD475" i="14" s="1"/>
  <c r="F467" i="14"/>
  <c r="AJ467" i="14" s="1"/>
  <c r="E466" i="16" s="1"/>
  <c r="AC467" i="14"/>
  <c r="AD467" i="14" s="1"/>
  <c r="F459" i="14"/>
  <c r="AJ459" i="14" s="1"/>
  <c r="E458" i="16" s="1"/>
  <c r="AC459" i="14"/>
  <c r="AD459" i="14" s="1"/>
  <c r="F451" i="14"/>
  <c r="AJ451" i="14" s="1"/>
  <c r="E450" i="16" s="1"/>
  <c r="AC451" i="14"/>
  <c r="AD451" i="14" s="1"/>
  <c r="F443" i="14"/>
  <c r="AJ443" i="14" s="1"/>
  <c r="E442" i="16" s="1"/>
  <c r="AC443" i="14"/>
  <c r="AD443" i="14" s="1"/>
  <c r="F435" i="14"/>
  <c r="AJ435" i="14" s="1"/>
  <c r="E434" i="16" s="1"/>
  <c r="AC435" i="14"/>
  <c r="AD435" i="14" s="1"/>
  <c r="F427" i="14"/>
  <c r="AJ427" i="14" s="1"/>
  <c r="E426" i="16" s="1"/>
  <c r="AC427" i="14"/>
  <c r="AD427" i="14" s="1"/>
  <c r="F419" i="14"/>
  <c r="AJ419" i="14" s="1"/>
  <c r="E418" i="16" s="1"/>
  <c r="AC419" i="14"/>
  <c r="AD419" i="14" s="1"/>
  <c r="F411" i="14"/>
  <c r="AJ411" i="14" s="1"/>
  <c r="E410" i="16" s="1"/>
  <c r="AC411" i="14"/>
  <c r="AD411" i="14" s="1"/>
  <c r="F403" i="14"/>
  <c r="AJ403" i="14" s="1"/>
  <c r="E402" i="16" s="1"/>
  <c r="AC403" i="14"/>
  <c r="AD403" i="14" s="1"/>
  <c r="F395" i="14"/>
  <c r="AJ395" i="14" s="1"/>
  <c r="E394" i="16" s="1"/>
  <c r="AC395" i="14"/>
  <c r="AD395" i="14" s="1"/>
  <c r="F387" i="14"/>
  <c r="AJ387" i="14" s="1"/>
  <c r="E386" i="16" s="1"/>
  <c r="AC387" i="14"/>
  <c r="AD387" i="14" s="1"/>
  <c r="F379" i="14"/>
  <c r="AJ379" i="14" s="1"/>
  <c r="E378" i="16" s="1"/>
  <c r="AC379" i="14"/>
  <c r="AD379" i="14" s="1"/>
  <c r="F371" i="14"/>
  <c r="AJ371" i="14" s="1"/>
  <c r="E370" i="16" s="1"/>
  <c r="AC371" i="14"/>
  <c r="AD371" i="14" s="1"/>
  <c r="F363" i="14"/>
  <c r="AJ363" i="14" s="1"/>
  <c r="E362" i="16" s="1"/>
  <c r="AC363" i="14"/>
  <c r="AD363" i="14" s="1"/>
  <c r="F355" i="14"/>
  <c r="AJ355" i="14" s="1"/>
  <c r="E354" i="16" s="1"/>
  <c r="AC355" i="14"/>
  <c r="AD355" i="14" s="1"/>
  <c r="F347" i="14"/>
  <c r="AJ347" i="14" s="1"/>
  <c r="E346" i="16" s="1"/>
  <c r="AC347" i="14"/>
  <c r="AD347" i="14" s="1"/>
  <c r="F339" i="14"/>
  <c r="AJ339" i="14" s="1"/>
  <c r="E338" i="16" s="1"/>
  <c r="AC339" i="14"/>
  <c r="AD339" i="14" s="1"/>
  <c r="F331" i="14"/>
  <c r="AJ331" i="14" s="1"/>
  <c r="E330" i="16" s="1"/>
  <c r="AC331" i="14"/>
  <c r="AD331" i="14" s="1"/>
  <c r="F323" i="14"/>
  <c r="AJ323" i="14" s="1"/>
  <c r="E322" i="16" s="1"/>
  <c r="AC323" i="14"/>
  <c r="AD323" i="14" s="1"/>
  <c r="F315" i="14"/>
  <c r="AJ315" i="14" s="1"/>
  <c r="E314" i="16" s="1"/>
  <c r="AC315" i="14"/>
  <c r="AD315" i="14" s="1"/>
  <c r="F307" i="14"/>
  <c r="AJ307" i="14" s="1"/>
  <c r="E306" i="16" s="1"/>
  <c r="AC307" i="14"/>
  <c r="AD307" i="14" s="1"/>
  <c r="F299" i="14"/>
  <c r="AJ299" i="14" s="1"/>
  <c r="E298" i="16" s="1"/>
  <c r="AC299" i="14"/>
  <c r="AD299" i="14" s="1"/>
  <c r="F291" i="14"/>
  <c r="AJ291" i="14" s="1"/>
  <c r="E290" i="16" s="1"/>
  <c r="AC291" i="14"/>
  <c r="AD291" i="14" s="1"/>
  <c r="F283" i="14"/>
  <c r="AJ283" i="14" s="1"/>
  <c r="E282" i="16" s="1"/>
  <c r="AC283" i="14"/>
  <c r="AD283" i="14" s="1"/>
  <c r="F275" i="14"/>
  <c r="AJ275" i="14" s="1"/>
  <c r="E274" i="16" s="1"/>
  <c r="AC275" i="14"/>
  <c r="AD275" i="14" s="1"/>
  <c r="F267" i="14"/>
  <c r="AJ267" i="14" s="1"/>
  <c r="E266" i="16" s="1"/>
  <c r="AC267" i="14"/>
  <c r="AD267" i="14" s="1"/>
  <c r="F259" i="14"/>
  <c r="AJ259" i="14" s="1"/>
  <c r="E258" i="16" s="1"/>
  <c r="AC259" i="14"/>
  <c r="AD259" i="14" s="1"/>
  <c r="F251" i="14"/>
  <c r="AJ251" i="14" s="1"/>
  <c r="E250" i="16" s="1"/>
  <c r="AC251" i="14"/>
  <c r="AD251" i="14" s="1"/>
  <c r="F243" i="14"/>
  <c r="AJ243" i="14" s="1"/>
  <c r="E242" i="16" s="1"/>
  <c r="AC243" i="14"/>
  <c r="AD243" i="14" s="1"/>
  <c r="F235" i="14"/>
  <c r="AJ235" i="14" s="1"/>
  <c r="E234" i="16" s="1"/>
  <c r="AC235" i="14"/>
  <c r="AD235" i="14" s="1"/>
  <c r="F227" i="14"/>
  <c r="AJ227" i="14" s="1"/>
  <c r="E226" i="16" s="1"/>
  <c r="AC227" i="14"/>
  <c r="AD227" i="14" s="1"/>
  <c r="F219" i="14"/>
  <c r="AJ219" i="14" s="1"/>
  <c r="E218" i="16" s="1"/>
  <c r="AC219" i="14"/>
  <c r="AD219" i="14" s="1"/>
  <c r="F211" i="14"/>
  <c r="AJ211" i="14" s="1"/>
  <c r="E210" i="16" s="1"/>
  <c r="AC211" i="14"/>
  <c r="AD211" i="14" s="1"/>
  <c r="F203" i="14"/>
  <c r="AJ203" i="14" s="1"/>
  <c r="E202" i="16" s="1"/>
  <c r="AC203" i="14"/>
  <c r="AD203" i="14" s="1"/>
  <c r="F195" i="14"/>
  <c r="AJ195" i="14" s="1"/>
  <c r="E194" i="16" s="1"/>
  <c r="AC195" i="14"/>
  <c r="AD195" i="14" s="1"/>
  <c r="F187" i="14"/>
  <c r="AJ187" i="14" s="1"/>
  <c r="E186" i="16" s="1"/>
  <c r="AC187" i="14"/>
  <c r="AD187" i="14" s="1"/>
  <c r="F179" i="14"/>
  <c r="AJ179" i="14" s="1"/>
  <c r="E178" i="16" s="1"/>
  <c r="AC179" i="14"/>
  <c r="AD179" i="14" s="1"/>
  <c r="F171" i="14"/>
  <c r="AJ171" i="14" s="1"/>
  <c r="E170" i="16" s="1"/>
  <c r="AC171" i="14"/>
  <c r="AD171" i="14" s="1"/>
  <c r="F163" i="14"/>
  <c r="AJ163" i="14" s="1"/>
  <c r="E162" i="16" s="1"/>
  <c r="AC163" i="14"/>
  <c r="AD163" i="14" s="1"/>
  <c r="F155" i="14"/>
  <c r="AJ155" i="14" s="1"/>
  <c r="E154" i="16" s="1"/>
  <c r="AC155" i="14"/>
  <c r="AD155" i="14" s="1"/>
  <c r="F147" i="14"/>
  <c r="AJ147" i="14" s="1"/>
  <c r="E146" i="16" s="1"/>
  <c r="AC147" i="14"/>
  <c r="AD147" i="14" s="1"/>
  <c r="F139" i="14"/>
  <c r="AJ139" i="14" s="1"/>
  <c r="E138" i="16" s="1"/>
  <c r="AC139" i="14"/>
  <c r="AD139" i="14" s="1"/>
  <c r="F131" i="14"/>
  <c r="AJ131" i="14" s="1"/>
  <c r="E130" i="16" s="1"/>
  <c r="AC131" i="14"/>
  <c r="AD131" i="14" s="1"/>
  <c r="F123" i="14"/>
  <c r="AJ123" i="14" s="1"/>
  <c r="E122" i="16" s="1"/>
  <c r="AC123" i="14"/>
  <c r="AD123" i="14" s="1"/>
  <c r="F115" i="14"/>
  <c r="AJ115" i="14" s="1"/>
  <c r="E114" i="16" s="1"/>
  <c r="AC115" i="14"/>
  <c r="AD115" i="14" s="1"/>
  <c r="F107" i="14"/>
  <c r="AJ107" i="14" s="1"/>
  <c r="E106" i="16" s="1"/>
  <c r="AC107" i="14"/>
  <c r="AD107" i="14" s="1"/>
  <c r="F99" i="14"/>
  <c r="AJ99" i="14" s="1"/>
  <c r="E98" i="16" s="1"/>
  <c r="AC99" i="14"/>
  <c r="AD99" i="14" s="1"/>
  <c r="F91" i="14"/>
  <c r="AJ91" i="14" s="1"/>
  <c r="E90" i="16" s="1"/>
  <c r="AC91" i="14"/>
  <c r="AD91" i="14" s="1"/>
  <c r="F83" i="14"/>
  <c r="AJ83" i="14" s="1"/>
  <c r="E82" i="16" s="1"/>
  <c r="AC83" i="14"/>
  <c r="AD83" i="14" s="1"/>
  <c r="F75" i="14"/>
  <c r="AJ75" i="14" s="1"/>
  <c r="E74" i="16" s="1"/>
  <c r="G74" i="16" s="1"/>
  <c r="AC75" i="14"/>
  <c r="AD75" i="14" s="1"/>
  <c r="F67" i="14"/>
  <c r="AJ67" i="14" s="1"/>
  <c r="E66" i="16" s="1"/>
  <c r="AC67" i="14"/>
  <c r="AD67" i="14" s="1"/>
  <c r="F59" i="14"/>
  <c r="AJ59" i="14" s="1"/>
  <c r="E58" i="16" s="1"/>
  <c r="G58" i="16" s="1"/>
  <c r="AC59" i="14"/>
  <c r="AD59" i="14" s="1"/>
  <c r="F51" i="14"/>
  <c r="AJ51" i="14" s="1"/>
  <c r="E50" i="16" s="1"/>
  <c r="AC51" i="14"/>
  <c r="AD51" i="14" s="1"/>
  <c r="F43" i="14"/>
  <c r="AJ43" i="14" s="1"/>
  <c r="E42" i="16" s="1"/>
  <c r="G42" i="16" s="1"/>
  <c r="AC43" i="14"/>
  <c r="AD43" i="14" s="1"/>
  <c r="F35" i="14"/>
  <c r="AJ35" i="14" s="1"/>
  <c r="E34" i="16" s="1"/>
  <c r="G34" i="16" s="1"/>
  <c r="AC35" i="14"/>
  <c r="AD35" i="14" s="1"/>
  <c r="F27" i="14"/>
  <c r="AJ27" i="14" s="1"/>
  <c r="E26" i="16" s="1"/>
  <c r="G26" i="16" s="1"/>
  <c r="AC27" i="14"/>
  <c r="AD27" i="14" s="1"/>
  <c r="F19" i="14"/>
  <c r="AJ19" i="14" s="1"/>
  <c r="E18" i="16" s="1"/>
  <c r="AC19" i="14"/>
  <c r="AD19" i="14" s="1"/>
  <c r="F11" i="14"/>
  <c r="AJ11" i="14" s="1"/>
  <c r="E10" i="16" s="1"/>
  <c r="AC11" i="14"/>
  <c r="AD11" i="14" s="1"/>
  <c r="F559" i="14"/>
  <c r="AJ559" i="14" s="1"/>
  <c r="E558" i="16" s="1"/>
  <c r="AC559" i="14"/>
  <c r="AD559" i="14" s="1"/>
  <c r="F527" i="14"/>
  <c r="AJ527" i="14" s="1"/>
  <c r="E526" i="16" s="1"/>
  <c r="AC527" i="14"/>
  <c r="AD527" i="14" s="1"/>
  <c r="F495" i="14"/>
  <c r="AJ495" i="14" s="1"/>
  <c r="E494" i="16" s="1"/>
  <c r="AC495" i="14"/>
  <c r="AD495" i="14" s="1"/>
  <c r="F463" i="14"/>
  <c r="AJ463" i="14" s="1"/>
  <c r="E462" i="16" s="1"/>
  <c r="AC463" i="14"/>
  <c r="AD463" i="14" s="1"/>
  <c r="F431" i="14"/>
  <c r="AJ431" i="14" s="1"/>
  <c r="E430" i="16" s="1"/>
  <c r="AC431" i="14"/>
  <c r="AD431" i="14" s="1"/>
  <c r="F391" i="14"/>
  <c r="AJ391" i="14" s="1"/>
  <c r="E390" i="16" s="1"/>
  <c r="AC391" i="14"/>
  <c r="AD391" i="14" s="1"/>
  <c r="F359" i="14"/>
  <c r="AJ359" i="14" s="1"/>
  <c r="E358" i="16" s="1"/>
  <c r="AC359" i="14"/>
  <c r="AD359" i="14" s="1"/>
  <c r="F335" i="14"/>
  <c r="AJ335" i="14" s="1"/>
  <c r="E334" i="16" s="1"/>
  <c r="AC335" i="14"/>
  <c r="AD335" i="14" s="1"/>
  <c r="F303" i="14"/>
  <c r="AJ303" i="14" s="1"/>
  <c r="E302" i="16" s="1"/>
  <c r="AC303" i="14"/>
  <c r="AD303" i="14" s="1"/>
  <c r="F263" i="14"/>
  <c r="AJ263" i="14" s="1"/>
  <c r="E262" i="16" s="1"/>
  <c r="AC263" i="14"/>
  <c r="AD263" i="14" s="1"/>
  <c r="F223" i="14"/>
  <c r="AJ223" i="14" s="1"/>
  <c r="E222" i="16" s="1"/>
  <c r="AC223" i="14"/>
  <c r="AD223" i="14" s="1"/>
  <c r="F191" i="14"/>
  <c r="AJ191" i="14" s="1"/>
  <c r="E190" i="16" s="1"/>
  <c r="AC191" i="14"/>
  <c r="AD191" i="14" s="1"/>
  <c r="F159" i="14"/>
  <c r="AJ159" i="14" s="1"/>
  <c r="E158" i="16" s="1"/>
  <c r="AC159" i="14"/>
  <c r="AD159" i="14" s="1"/>
  <c r="F127" i="14"/>
  <c r="AJ127" i="14" s="1"/>
  <c r="E126" i="16" s="1"/>
  <c r="AC127" i="14"/>
  <c r="AD127" i="14" s="1"/>
  <c r="F87" i="14"/>
  <c r="AJ87" i="14" s="1"/>
  <c r="E86" i="16" s="1"/>
  <c r="AC87" i="14"/>
  <c r="AD87" i="14" s="1"/>
  <c r="F63" i="14"/>
  <c r="AJ63" i="14" s="1"/>
  <c r="E62" i="16" s="1"/>
  <c r="G62" i="16" s="1"/>
  <c r="AC63" i="14"/>
  <c r="AD63" i="14" s="1"/>
  <c r="F23" i="14"/>
  <c r="AJ23" i="14" s="1"/>
  <c r="E22" i="16" s="1"/>
  <c r="G22" i="16" s="1"/>
  <c r="AC23" i="14"/>
  <c r="AD23" i="14" s="1"/>
  <c r="F574" i="14"/>
  <c r="AJ574" i="14" s="1"/>
  <c r="E573" i="16" s="1"/>
  <c r="AC574" i="14"/>
  <c r="AD574" i="14" s="1"/>
  <c r="F542" i="14"/>
  <c r="AJ542" i="14" s="1"/>
  <c r="E541" i="16" s="1"/>
  <c r="AC542" i="14"/>
  <c r="AD542" i="14" s="1"/>
  <c r="F510" i="14"/>
  <c r="AJ510" i="14" s="1"/>
  <c r="E509" i="16" s="1"/>
  <c r="AC510" i="14"/>
  <c r="AD510" i="14" s="1"/>
  <c r="F470" i="14"/>
  <c r="AJ470" i="14" s="1"/>
  <c r="E469" i="16" s="1"/>
  <c r="AC470" i="14"/>
  <c r="AD470" i="14" s="1"/>
  <c r="F430" i="14"/>
  <c r="AJ430" i="14" s="1"/>
  <c r="E429" i="16" s="1"/>
  <c r="AC430" i="14"/>
  <c r="AD430" i="14" s="1"/>
  <c r="F398" i="14"/>
  <c r="AJ398" i="14" s="1"/>
  <c r="E397" i="16" s="1"/>
  <c r="AC398" i="14"/>
  <c r="AD398" i="14" s="1"/>
  <c r="F366" i="14"/>
  <c r="AJ366" i="14" s="1"/>
  <c r="E365" i="16" s="1"/>
  <c r="AC366" i="14"/>
  <c r="AD366" i="14" s="1"/>
  <c r="F334" i="14"/>
  <c r="AJ334" i="14" s="1"/>
  <c r="E333" i="16" s="1"/>
  <c r="AC334" i="14"/>
  <c r="AD334" i="14" s="1"/>
  <c r="F302" i="14"/>
  <c r="AJ302" i="14" s="1"/>
  <c r="E301" i="16" s="1"/>
  <c r="AC302" i="14"/>
  <c r="AD302" i="14" s="1"/>
  <c r="F270" i="14"/>
  <c r="AJ270" i="14" s="1"/>
  <c r="E269" i="16" s="1"/>
  <c r="AC270" i="14"/>
  <c r="AD270" i="14" s="1"/>
  <c r="F238" i="14"/>
  <c r="AJ238" i="14" s="1"/>
  <c r="E237" i="16" s="1"/>
  <c r="AC238" i="14"/>
  <c r="AD238" i="14" s="1"/>
  <c r="F206" i="14"/>
  <c r="AJ206" i="14" s="1"/>
  <c r="E205" i="16" s="1"/>
  <c r="AC206" i="14"/>
  <c r="AD206" i="14" s="1"/>
  <c r="F166" i="14"/>
  <c r="AJ166" i="14" s="1"/>
  <c r="E165" i="16" s="1"/>
  <c r="AC166" i="14"/>
  <c r="AD166" i="14" s="1"/>
  <c r="F134" i="14"/>
  <c r="AJ134" i="14" s="1"/>
  <c r="E133" i="16" s="1"/>
  <c r="AC134" i="14"/>
  <c r="AD134" i="14" s="1"/>
  <c r="F102" i="14"/>
  <c r="AJ102" i="14" s="1"/>
  <c r="E101" i="16" s="1"/>
  <c r="AC102" i="14"/>
  <c r="AD102" i="14" s="1"/>
  <c r="F70" i="14"/>
  <c r="AJ70" i="14" s="1"/>
  <c r="E69" i="16" s="1"/>
  <c r="G69" i="16" s="1"/>
  <c r="AC70" i="14"/>
  <c r="AD70" i="14" s="1"/>
  <c r="F22" i="14"/>
  <c r="AJ22" i="14" s="1"/>
  <c r="E21" i="16" s="1"/>
  <c r="AC22" i="14"/>
  <c r="AD22" i="14" s="1"/>
  <c r="F557" i="14"/>
  <c r="AJ557" i="14" s="1"/>
  <c r="E556" i="16" s="1"/>
  <c r="AC557" i="14"/>
  <c r="AD557" i="14" s="1"/>
  <c r="F533" i="14"/>
  <c r="AJ533" i="14" s="1"/>
  <c r="E532" i="16" s="1"/>
  <c r="AC533" i="14"/>
  <c r="AD533" i="14" s="1"/>
  <c r="F501" i="14"/>
  <c r="AJ501" i="14" s="1"/>
  <c r="E500" i="16" s="1"/>
  <c r="AC501" i="14"/>
  <c r="AD501" i="14" s="1"/>
  <c r="F461" i="14"/>
  <c r="AJ461" i="14" s="1"/>
  <c r="E460" i="16" s="1"/>
  <c r="AC461" i="14"/>
  <c r="AD461" i="14" s="1"/>
  <c r="F429" i="14"/>
  <c r="AJ429" i="14" s="1"/>
  <c r="E428" i="16" s="1"/>
  <c r="AC429" i="14"/>
  <c r="AD429" i="14" s="1"/>
  <c r="F389" i="14"/>
  <c r="AJ389" i="14" s="1"/>
  <c r="E388" i="16" s="1"/>
  <c r="AC389" i="14"/>
  <c r="AD389" i="14" s="1"/>
  <c r="F357" i="14"/>
  <c r="AJ357" i="14" s="1"/>
  <c r="E356" i="16" s="1"/>
  <c r="AC357" i="14"/>
  <c r="AD357" i="14" s="1"/>
  <c r="F333" i="14"/>
  <c r="AJ333" i="14" s="1"/>
  <c r="E332" i="16" s="1"/>
  <c r="AC333" i="14"/>
  <c r="AD333" i="14" s="1"/>
  <c r="F293" i="14"/>
  <c r="AJ293" i="14" s="1"/>
  <c r="E292" i="16" s="1"/>
  <c r="AC293" i="14"/>
  <c r="AD293" i="14" s="1"/>
  <c r="F269" i="14"/>
  <c r="AJ269" i="14" s="1"/>
  <c r="E268" i="16" s="1"/>
  <c r="AC269" i="14"/>
  <c r="AD269" i="14" s="1"/>
  <c r="F237" i="14"/>
  <c r="AJ237" i="14" s="1"/>
  <c r="E236" i="16" s="1"/>
  <c r="AC237" i="14"/>
  <c r="AD237" i="14" s="1"/>
  <c r="F213" i="14"/>
  <c r="AJ213" i="14" s="1"/>
  <c r="E212" i="16" s="1"/>
  <c r="AC213" i="14"/>
  <c r="AD213" i="14" s="1"/>
  <c r="F181" i="14"/>
  <c r="AJ181" i="14" s="1"/>
  <c r="E180" i="16" s="1"/>
  <c r="AC181" i="14"/>
  <c r="AD181" i="14" s="1"/>
  <c r="F149" i="14"/>
  <c r="AJ149" i="14" s="1"/>
  <c r="E148" i="16" s="1"/>
  <c r="AC149" i="14"/>
  <c r="AD149" i="14" s="1"/>
  <c r="F125" i="14"/>
  <c r="AJ125" i="14" s="1"/>
  <c r="E124" i="16" s="1"/>
  <c r="AC125" i="14"/>
  <c r="AD125" i="14" s="1"/>
  <c r="F101" i="14"/>
  <c r="AJ101" i="14" s="1"/>
  <c r="E100" i="16" s="1"/>
  <c r="AC101" i="14"/>
  <c r="AD101" i="14" s="1"/>
  <c r="F77" i="14"/>
  <c r="AJ77" i="14" s="1"/>
  <c r="E76" i="16" s="1"/>
  <c r="AC77" i="14"/>
  <c r="AD77" i="14" s="1"/>
  <c r="F53" i="14"/>
  <c r="AJ53" i="14" s="1"/>
  <c r="E52" i="16" s="1"/>
  <c r="AC53" i="14"/>
  <c r="AD53" i="14" s="1"/>
  <c r="F29" i="14"/>
  <c r="AJ29" i="14" s="1"/>
  <c r="E28" i="16" s="1"/>
  <c r="G28" i="16" s="1"/>
  <c r="AC29" i="14"/>
  <c r="AD29" i="14" s="1"/>
  <c r="F572" i="14"/>
  <c r="AJ572" i="14" s="1"/>
  <c r="E571" i="16" s="1"/>
  <c r="AC572" i="14"/>
  <c r="AD572" i="14" s="1"/>
  <c r="F540" i="14"/>
  <c r="AJ540" i="14" s="1"/>
  <c r="E539" i="16" s="1"/>
  <c r="AC540" i="14"/>
  <c r="AD540" i="14" s="1"/>
  <c r="F508" i="14"/>
  <c r="AJ508" i="14" s="1"/>
  <c r="E507" i="16" s="1"/>
  <c r="AC508" i="14"/>
  <c r="AD508" i="14" s="1"/>
  <c r="F484" i="14"/>
  <c r="AJ484" i="14" s="1"/>
  <c r="E483" i="16" s="1"/>
  <c r="AC484" i="14"/>
  <c r="AD484" i="14" s="1"/>
  <c r="F452" i="14"/>
  <c r="AJ452" i="14" s="1"/>
  <c r="E451" i="16" s="1"/>
  <c r="AC452" i="14"/>
  <c r="AD452" i="14" s="1"/>
  <c r="F420" i="14"/>
  <c r="AJ420" i="14" s="1"/>
  <c r="E419" i="16" s="1"/>
  <c r="AC420" i="14"/>
  <c r="AD420" i="14" s="1"/>
  <c r="F388" i="14"/>
  <c r="AJ388" i="14" s="1"/>
  <c r="E387" i="16" s="1"/>
  <c r="AC388" i="14"/>
  <c r="AD388" i="14" s="1"/>
  <c r="F356" i="14"/>
  <c r="AJ356" i="14" s="1"/>
  <c r="E355" i="16" s="1"/>
  <c r="AC356" i="14"/>
  <c r="AD356" i="14" s="1"/>
  <c r="F324" i="14"/>
  <c r="AJ324" i="14" s="1"/>
  <c r="E323" i="16" s="1"/>
  <c r="AC324" i="14"/>
  <c r="AD324" i="14" s="1"/>
  <c r="F292" i="14"/>
  <c r="AJ292" i="14" s="1"/>
  <c r="E291" i="16" s="1"/>
  <c r="AC292" i="14"/>
  <c r="AD292" i="14" s="1"/>
  <c r="F260" i="14"/>
  <c r="AJ260" i="14" s="1"/>
  <c r="E259" i="16" s="1"/>
  <c r="AC260" i="14"/>
  <c r="AD260" i="14" s="1"/>
  <c r="F228" i="14"/>
  <c r="AJ228" i="14" s="1"/>
  <c r="E227" i="16" s="1"/>
  <c r="AC228" i="14"/>
  <c r="AD228" i="14" s="1"/>
  <c r="F196" i="14"/>
  <c r="AJ196" i="14" s="1"/>
  <c r="E195" i="16" s="1"/>
  <c r="AC196" i="14"/>
  <c r="AD196" i="14" s="1"/>
  <c r="F156" i="14"/>
  <c r="AJ156" i="14" s="1"/>
  <c r="E155" i="16" s="1"/>
  <c r="AC156" i="14"/>
  <c r="AD156" i="14" s="1"/>
  <c r="F124" i="14"/>
  <c r="AJ124" i="14" s="1"/>
  <c r="E123" i="16" s="1"/>
  <c r="AC124" i="14"/>
  <c r="AD124" i="14" s="1"/>
  <c r="F92" i="14"/>
  <c r="AJ92" i="14" s="1"/>
  <c r="E91" i="16" s="1"/>
  <c r="AC92" i="14"/>
  <c r="AD92" i="14" s="1"/>
  <c r="F60" i="14"/>
  <c r="AJ60" i="14" s="1"/>
  <c r="E59" i="16" s="1"/>
  <c r="AC60" i="14"/>
  <c r="AD60" i="14" s="1"/>
  <c r="F28" i="14"/>
  <c r="AJ28" i="14" s="1"/>
  <c r="E27" i="16" s="1"/>
  <c r="AC28" i="14"/>
  <c r="AD28" i="14" s="1"/>
  <c r="F578" i="14"/>
  <c r="AJ578" i="14" s="1"/>
  <c r="E577" i="16" s="1"/>
  <c r="AC578" i="14"/>
  <c r="AD578" i="14" s="1"/>
  <c r="F570" i="14"/>
  <c r="AJ570" i="14" s="1"/>
  <c r="E569" i="16" s="1"/>
  <c r="AC570" i="14"/>
  <c r="AD570" i="14" s="1"/>
  <c r="F562" i="14"/>
  <c r="AJ562" i="14" s="1"/>
  <c r="E561" i="16" s="1"/>
  <c r="AC562" i="14"/>
  <c r="AD562" i="14" s="1"/>
  <c r="F554" i="14"/>
  <c r="AJ554" i="14" s="1"/>
  <c r="E553" i="16" s="1"/>
  <c r="AC554" i="14"/>
  <c r="AD554" i="14" s="1"/>
  <c r="F546" i="14"/>
  <c r="AJ546" i="14" s="1"/>
  <c r="E545" i="16" s="1"/>
  <c r="AC546" i="14"/>
  <c r="AD546" i="14" s="1"/>
  <c r="F538" i="14"/>
  <c r="AJ538" i="14" s="1"/>
  <c r="E537" i="16" s="1"/>
  <c r="AC538" i="14"/>
  <c r="AD538" i="14" s="1"/>
  <c r="F530" i="14"/>
  <c r="AJ530" i="14" s="1"/>
  <c r="E529" i="16" s="1"/>
  <c r="AC530" i="14"/>
  <c r="AD530" i="14" s="1"/>
  <c r="F522" i="14"/>
  <c r="AJ522" i="14" s="1"/>
  <c r="E521" i="16" s="1"/>
  <c r="AC522" i="14"/>
  <c r="AD522" i="14" s="1"/>
  <c r="F514" i="14"/>
  <c r="AJ514" i="14" s="1"/>
  <c r="E513" i="16" s="1"/>
  <c r="AC514" i="14"/>
  <c r="AD514" i="14" s="1"/>
  <c r="F506" i="14"/>
  <c r="AJ506" i="14" s="1"/>
  <c r="E505" i="16" s="1"/>
  <c r="AC506" i="14"/>
  <c r="AD506" i="14" s="1"/>
  <c r="F498" i="14"/>
  <c r="AJ498" i="14" s="1"/>
  <c r="E497" i="16" s="1"/>
  <c r="AC498" i="14"/>
  <c r="AD498" i="14" s="1"/>
  <c r="F490" i="14"/>
  <c r="AJ490" i="14" s="1"/>
  <c r="E489" i="16" s="1"/>
  <c r="AC490" i="14"/>
  <c r="AD490" i="14" s="1"/>
  <c r="F482" i="14"/>
  <c r="AJ482" i="14" s="1"/>
  <c r="E481" i="16" s="1"/>
  <c r="AC482" i="14"/>
  <c r="AD482" i="14" s="1"/>
  <c r="F474" i="14"/>
  <c r="AJ474" i="14" s="1"/>
  <c r="E473" i="16" s="1"/>
  <c r="AC474" i="14"/>
  <c r="AD474" i="14" s="1"/>
  <c r="F466" i="14"/>
  <c r="AJ466" i="14" s="1"/>
  <c r="E465" i="16" s="1"/>
  <c r="AC466" i="14"/>
  <c r="AD466" i="14" s="1"/>
  <c r="F458" i="14"/>
  <c r="AJ458" i="14" s="1"/>
  <c r="E457" i="16" s="1"/>
  <c r="AC458" i="14"/>
  <c r="AD458" i="14" s="1"/>
  <c r="F450" i="14"/>
  <c r="AJ450" i="14" s="1"/>
  <c r="E449" i="16" s="1"/>
  <c r="AC450" i="14"/>
  <c r="AD450" i="14" s="1"/>
  <c r="F442" i="14"/>
  <c r="AJ442" i="14" s="1"/>
  <c r="E441" i="16" s="1"/>
  <c r="AC442" i="14"/>
  <c r="AD442" i="14" s="1"/>
  <c r="F434" i="14"/>
  <c r="AJ434" i="14" s="1"/>
  <c r="E433" i="16" s="1"/>
  <c r="AC434" i="14"/>
  <c r="AD434" i="14" s="1"/>
  <c r="F426" i="14"/>
  <c r="AJ426" i="14" s="1"/>
  <c r="E425" i="16" s="1"/>
  <c r="AC426" i="14"/>
  <c r="AD426" i="14" s="1"/>
  <c r="F418" i="14"/>
  <c r="AJ418" i="14" s="1"/>
  <c r="E417" i="16" s="1"/>
  <c r="AC418" i="14"/>
  <c r="AD418" i="14" s="1"/>
  <c r="F410" i="14"/>
  <c r="AJ410" i="14" s="1"/>
  <c r="E409" i="16" s="1"/>
  <c r="AC410" i="14"/>
  <c r="AD410" i="14" s="1"/>
  <c r="F402" i="14"/>
  <c r="AJ402" i="14" s="1"/>
  <c r="E401" i="16" s="1"/>
  <c r="AC402" i="14"/>
  <c r="AD402" i="14" s="1"/>
  <c r="F394" i="14"/>
  <c r="AJ394" i="14" s="1"/>
  <c r="E393" i="16" s="1"/>
  <c r="AC394" i="14"/>
  <c r="AD394" i="14" s="1"/>
  <c r="F386" i="14"/>
  <c r="AJ386" i="14" s="1"/>
  <c r="E385" i="16" s="1"/>
  <c r="AC386" i="14"/>
  <c r="AD386" i="14" s="1"/>
  <c r="F378" i="14"/>
  <c r="AJ378" i="14" s="1"/>
  <c r="E377" i="16" s="1"/>
  <c r="AC378" i="14"/>
  <c r="AD378" i="14" s="1"/>
  <c r="F370" i="14"/>
  <c r="AJ370" i="14" s="1"/>
  <c r="E369" i="16" s="1"/>
  <c r="AC370" i="14"/>
  <c r="AD370" i="14" s="1"/>
  <c r="F362" i="14"/>
  <c r="AJ362" i="14" s="1"/>
  <c r="E361" i="16" s="1"/>
  <c r="AC362" i="14"/>
  <c r="AD362" i="14" s="1"/>
  <c r="F354" i="14"/>
  <c r="AJ354" i="14" s="1"/>
  <c r="E353" i="16" s="1"/>
  <c r="AC354" i="14"/>
  <c r="AD354" i="14" s="1"/>
  <c r="F346" i="14"/>
  <c r="AJ346" i="14" s="1"/>
  <c r="E345" i="16" s="1"/>
  <c r="AC346" i="14"/>
  <c r="AD346" i="14" s="1"/>
  <c r="F338" i="14"/>
  <c r="AJ338" i="14" s="1"/>
  <c r="E337" i="16" s="1"/>
  <c r="AC338" i="14"/>
  <c r="AD338" i="14" s="1"/>
  <c r="F330" i="14"/>
  <c r="AJ330" i="14" s="1"/>
  <c r="E329" i="16" s="1"/>
  <c r="AC330" i="14"/>
  <c r="AD330" i="14" s="1"/>
  <c r="F322" i="14"/>
  <c r="AJ322" i="14" s="1"/>
  <c r="E321" i="16" s="1"/>
  <c r="AC322" i="14"/>
  <c r="AD322" i="14" s="1"/>
  <c r="F314" i="14"/>
  <c r="AJ314" i="14" s="1"/>
  <c r="E313" i="16" s="1"/>
  <c r="AC314" i="14"/>
  <c r="AD314" i="14" s="1"/>
  <c r="F306" i="14"/>
  <c r="AJ306" i="14" s="1"/>
  <c r="E305" i="16" s="1"/>
  <c r="AC306" i="14"/>
  <c r="AD306" i="14" s="1"/>
  <c r="F298" i="14"/>
  <c r="AJ298" i="14" s="1"/>
  <c r="E297" i="16" s="1"/>
  <c r="AC298" i="14"/>
  <c r="AD298" i="14" s="1"/>
  <c r="F290" i="14"/>
  <c r="AJ290" i="14" s="1"/>
  <c r="E289" i="16" s="1"/>
  <c r="AC290" i="14"/>
  <c r="AD290" i="14" s="1"/>
  <c r="F282" i="14"/>
  <c r="AJ282" i="14" s="1"/>
  <c r="E281" i="16" s="1"/>
  <c r="AC282" i="14"/>
  <c r="AD282" i="14" s="1"/>
  <c r="F274" i="14"/>
  <c r="AJ274" i="14" s="1"/>
  <c r="E273" i="16" s="1"/>
  <c r="AC274" i="14"/>
  <c r="AD274" i="14" s="1"/>
  <c r="F266" i="14"/>
  <c r="AJ266" i="14" s="1"/>
  <c r="E265" i="16" s="1"/>
  <c r="AC266" i="14"/>
  <c r="AD266" i="14" s="1"/>
  <c r="F258" i="14"/>
  <c r="AJ258" i="14" s="1"/>
  <c r="E257" i="16" s="1"/>
  <c r="AC258" i="14"/>
  <c r="AD258" i="14" s="1"/>
  <c r="F250" i="14"/>
  <c r="AJ250" i="14" s="1"/>
  <c r="E249" i="16" s="1"/>
  <c r="AC250" i="14"/>
  <c r="AD250" i="14" s="1"/>
  <c r="F242" i="14"/>
  <c r="AJ242" i="14" s="1"/>
  <c r="E241" i="16" s="1"/>
  <c r="AC242" i="14"/>
  <c r="AD242" i="14" s="1"/>
  <c r="F234" i="14"/>
  <c r="AJ234" i="14" s="1"/>
  <c r="E233" i="16" s="1"/>
  <c r="AC234" i="14"/>
  <c r="AD234" i="14" s="1"/>
  <c r="F226" i="14"/>
  <c r="AJ226" i="14" s="1"/>
  <c r="E225" i="16" s="1"/>
  <c r="AC226" i="14"/>
  <c r="AD226" i="14" s="1"/>
  <c r="F218" i="14"/>
  <c r="AJ218" i="14" s="1"/>
  <c r="E217" i="16" s="1"/>
  <c r="AC218" i="14"/>
  <c r="AD218" i="14" s="1"/>
  <c r="F210" i="14"/>
  <c r="AJ210" i="14" s="1"/>
  <c r="E209" i="16" s="1"/>
  <c r="AC210" i="14"/>
  <c r="AD210" i="14" s="1"/>
  <c r="F202" i="14"/>
  <c r="AJ202" i="14" s="1"/>
  <c r="E201" i="16" s="1"/>
  <c r="AC202" i="14"/>
  <c r="AD202" i="14" s="1"/>
  <c r="F194" i="14"/>
  <c r="AJ194" i="14" s="1"/>
  <c r="E193" i="16" s="1"/>
  <c r="AC194" i="14"/>
  <c r="AD194" i="14" s="1"/>
  <c r="F186" i="14"/>
  <c r="AJ186" i="14" s="1"/>
  <c r="E185" i="16" s="1"/>
  <c r="AC186" i="14"/>
  <c r="AD186" i="14" s="1"/>
  <c r="F178" i="14"/>
  <c r="AJ178" i="14" s="1"/>
  <c r="E177" i="16" s="1"/>
  <c r="AC178" i="14"/>
  <c r="AD178" i="14" s="1"/>
  <c r="F170" i="14"/>
  <c r="AJ170" i="14" s="1"/>
  <c r="E169" i="16" s="1"/>
  <c r="AC170" i="14"/>
  <c r="AD170" i="14" s="1"/>
  <c r="F162" i="14"/>
  <c r="AJ162" i="14" s="1"/>
  <c r="E161" i="16" s="1"/>
  <c r="AC162" i="14"/>
  <c r="AD162" i="14" s="1"/>
  <c r="F154" i="14"/>
  <c r="AJ154" i="14" s="1"/>
  <c r="E153" i="16" s="1"/>
  <c r="AC154" i="14"/>
  <c r="AD154" i="14" s="1"/>
  <c r="F146" i="14"/>
  <c r="AJ146" i="14" s="1"/>
  <c r="E145" i="16" s="1"/>
  <c r="AC146" i="14"/>
  <c r="AD146" i="14" s="1"/>
  <c r="F138" i="14"/>
  <c r="AJ138" i="14" s="1"/>
  <c r="E137" i="16" s="1"/>
  <c r="AC138" i="14"/>
  <c r="AD138" i="14" s="1"/>
  <c r="F130" i="14"/>
  <c r="AJ130" i="14" s="1"/>
  <c r="E129" i="16" s="1"/>
  <c r="AC130" i="14"/>
  <c r="AD130" i="14" s="1"/>
  <c r="F122" i="14"/>
  <c r="AJ122" i="14" s="1"/>
  <c r="E121" i="16" s="1"/>
  <c r="AC122" i="14"/>
  <c r="AD122" i="14" s="1"/>
  <c r="F114" i="14"/>
  <c r="AJ114" i="14" s="1"/>
  <c r="E113" i="16" s="1"/>
  <c r="AC114" i="14"/>
  <c r="AD114" i="14" s="1"/>
  <c r="F106" i="14"/>
  <c r="AJ106" i="14" s="1"/>
  <c r="E105" i="16" s="1"/>
  <c r="AC106" i="14"/>
  <c r="AD106" i="14" s="1"/>
  <c r="F98" i="14"/>
  <c r="AJ98" i="14" s="1"/>
  <c r="E97" i="16" s="1"/>
  <c r="AC98" i="14"/>
  <c r="AD98" i="14" s="1"/>
  <c r="F90" i="14"/>
  <c r="AJ90" i="14" s="1"/>
  <c r="E89" i="16" s="1"/>
  <c r="AC90" i="14"/>
  <c r="AD90" i="14" s="1"/>
  <c r="F82" i="14"/>
  <c r="AJ82" i="14" s="1"/>
  <c r="E81" i="16" s="1"/>
  <c r="AC82" i="14"/>
  <c r="AD82" i="14" s="1"/>
  <c r="F74" i="14"/>
  <c r="AJ74" i="14" s="1"/>
  <c r="E73" i="16" s="1"/>
  <c r="G73" i="16" s="1"/>
  <c r="AC74" i="14"/>
  <c r="AD74" i="14" s="1"/>
  <c r="F66" i="14"/>
  <c r="AJ66" i="14" s="1"/>
  <c r="E65" i="16" s="1"/>
  <c r="AC66" i="14"/>
  <c r="AD66" i="14" s="1"/>
  <c r="F58" i="14"/>
  <c r="AJ58" i="14" s="1"/>
  <c r="E57" i="16" s="1"/>
  <c r="G57" i="16" s="1"/>
  <c r="AC58" i="14"/>
  <c r="AD58" i="14" s="1"/>
  <c r="F50" i="14"/>
  <c r="AJ50" i="14" s="1"/>
  <c r="E49" i="16" s="1"/>
  <c r="G49" i="16" s="1"/>
  <c r="AC50" i="14"/>
  <c r="AD50" i="14" s="1"/>
  <c r="F42" i="14"/>
  <c r="AJ42" i="14" s="1"/>
  <c r="E41" i="16" s="1"/>
  <c r="G41" i="16" s="1"/>
  <c r="AC42" i="14"/>
  <c r="AD42" i="14" s="1"/>
  <c r="F34" i="14"/>
  <c r="AJ34" i="14" s="1"/>
  <c r="E33" i="16" s="1"/>
  <c r="G33" i="16" s="1"/>
  <c r="AC34" i="14"/>
  <c r="AD34" i="14" s="1"/>
  <c r="F26" i="14"/>
  <c r="AJ26" i="14" s="1"/>
  <c r="E25" i="16" s="1"/>
  <c r="G25" i="16" s="1"/>
  <c r="AC26" i="14"/>
  <c r="AD26" i="14" s="1"/>
  <c r="F18" i="14"/>
  <c r="AJ18" i="14" s="1"/>
  <c r="E17" i="16" s="1"/>
  <c r="AC18" i="14"/>
  <c r="AD18" i="14" s="1"/>
  <c r="F10" i="14"/>
  <c r="AJ10" i="14" s="1"/>
  <c r="E9" i="16" s="1"/>
  <c r="AC10" i="14"/>
  <c r="AD10" i="14" s="1"/>
  <c r="F583" i="14"/>
  <c r="AJ583" i="14" s="1"/>
  <c r="E582" i="16" s="1"/>
  <c r="AC583" i="14"/>
  <c r="AD583" i="14" s="1"/>
  <c r="F543" i="14"/>
  <c r="AJ543" i="14" s="1"/>
  <c r="E542" i="16" s="1"/>
  <c r="AC543" i="14"/>
  <c r="AD543" i="14" s="1"/>
  <c r="F511" i="14"/>
  <c r="AJ511" i="14" s="1"/>
  <c r="E510" i="16" s="1"/>
  <c r="AC511" i="14"/>
  <c r="AD511" i="14" s="1"/>
  <c r="F471" i="14"/>
  <c r="AJ471" i="14" s="1"/>
  <c r="E470" i="16" s="1"/>
  <c r="AC471" i="14"/>
  <c r="AD471" i="14" s="1"/>
  <c r="F439" i="14"/>
  <c r="AJ439" i="14" s="1"/>
  <c r="E438" i="16" s="1"/>
  <c r="AC439" i="14"/>
  <c r="AD439" i="14" s="1"/>
  <c r="F407" i="14"/>
  <c r="AJ407" i="14" s="1"/>
  <c r="E406" i="16" s="1"/>
  <c r="AC407" i="14"/>
  <c r="AD407" i="14" s="1"/>
  <c r="F367" i="14"/>
  <c r="AJ367" i="14" s="1"/>
  <c r="E366" i="16" s="1"/>
  <c r="AC367" i="14"/>
  <c r="AD367" i="14" s="1"/>
  <c r="F327" i="14"/>
  <c r="AJ327" i="14" s="1"/>
  <c r="E326" i="16" s="1"/>
  <c r="AC327" i="14"/>
  <c r="AD327" i="14" s="1"/>
  <c r="F287" i="14"/>
  <c r="AJ287" i="14" s="1"/>
  <c r="E286" i="16" s="1"/>
  <c r="AC287" i="14"/>
  <c r="AD287" i="14" s="1"/>
  <c r="F255" i="14"/>
  <c r="AJ255" i="14" s="1"/>
  <c r="E254" i="16" s="1"/>
  <c r="AC255" i="14"/>
  <c r="AD255" i="14" s="1"/>
  <c r="F231" i="14"/>
  <c r="AJ231" i="14" s="1"/>
  <c r="E230" i="16" s="1"/>
  <c r="AC231" i="14"/>
  <c r="AD231" i="14" s="1"/>
  <c r="F199" i="14"/>
  <c r="AJ199" i="14" s="1"/>
  <c r="E198" i="16" s="1"/>
  <c r="AC199" i="14"/>
  <c r="AD199" i="14" s="1"/>
  <c r="F167" i="14"/>
  <c r="AJ167" i="14" s="1"/>
  <c r="E166" i="16" s="1"/>
  <c r="AC167" i="14"/>
  <c r="AD167" i="14" s="1"/>
  <c r="F135" i="14"/>
  <c r="AJ135" i="14" s="1"/>
  <c r="E134" i="16" s="1"/>
  <c r="AC135" i="14"/>
  <c r="AD135" i="14" s="1"/>
  <c r="F103" i="14"/>
  <c r="AJ103" i="14" s="1"/>
  <c r="E102" i="16" s="1"/>
  <c r="AC103" i="14"/>
  <c r="AD103" i="14" s="1"/>
  <c r="F55" i="14"/>
  <c r="AJ55" i="14" s="1"/>
  <c r="E54" i="16" s="1"/>
  <c r="G54" i="16" s="1"/>
  <c r="AC55" i="14"/>
  <c r="AD55" i="14" s="1"/>
  <c r="F7" i="14"/>
  <c r="AJ7" i="14" s="1"/>
  <c r="E6" i="16" s="1"/>
  <c r="AC7" i="14"/>
  <c r="AD7" i="14" s="1"/>
  <c r="F558" i="14"/>
  <c r="AJ558" i="14" s="1"/>
  <c r="E557" i="16" s="1"/>
  <c r="AC558" i="14"/>
  <c r="AD558" i="14" s="1"/>
  <c r="F526" i="14"/>
  <c r="AJ526" i="14" s="1"/>
  <c r="E525" i="16" s="1"/>
  <c r="AC526" i="14"/>
  <c r="AD526" i="14" s="1"/>
  <c r="F494" i="14"/>
  <c r="AJ494" i="14" s="1"/>
  <c r="E493" i="16" s="1"/>
  <c r="AC494" i="14"/>
  <c r="AD494" i="14" s="1"/>
  <c r="F462" i="14"/>
  <c r="AJ462" i="14" s="1"/>
  <c r="E461" i="16" s="1"/>
  <c r="AC462" i="14"/>
  <c r="AD462" i="14" s="1"/>
  <c r="F438" i="14"/>
  <c r="AJ438" i="14" s="1"/>
  <c r="E437" i="16" s="1"/>
  <c r="AC438" i="14"/>
  <c r="AD438" i="14" s="1"/>
  <c r="F414" i="14"/>
  <c r="AJ414" i="14" s="1"/>
  <c r="E413" i="16" s="1"/>
  <c r="AC414" i="14"/>
  <c r="AD414" i="14" s="1"/>
  <c r="F382" i="14"/>
  <c r="AJ382" i="14" s="1"/>
  <c r="E381" i="16" s="1"/>
  <c r="AC382" i="14"/>
  <c r="AD382" i="14" s="1"/>
  <c r="F350" i="14"/>
  <c r="AJ350" i="14" s="1"/>
  <c r="E349" i="16" s="1"/>
  <c r="AC350" i="14"/>
  <c r="AD350" i="14" s="1"/>
  <c r="F318" i="14"/>
  <c r="AJ318" i="14" s="1"/>
  <c r="E317" i="16" s="1"/>
  <c r="AC318" i="14"/>
  <c r="AD318" i="14" s="1"/>
  <c r="F286" i="14"/>
  <c r="AJ286" i="14" s="1"/>
  <c r="E285" i="16" s="1"/>
  <c r="AC286" i="14"/>
  <c r="AD286" i="14" s="1"/>
  <c r="F254" i="14"/>
  <c r="AJ254" i="14" s="1"/>
  <c r="E253" i="16" s="1"/>
  <c r="AC254" i="14"/>
  <c r="AD254" i="14" s="1"/>
  <c r="F222" i="14"/>
  <c r="AJ222" i="14" s="1"/>
  <c r="E221" i="16" s="1"/>
  <c r="AC222" i="14"/>
  <c r="AD222" i="14" s="1"/>
  <c r="F190" i="14"/>
  <c r="AJ190" i="14" s="1"/>
  <c r="E189" i="16" s="1"/>
  <c r="AC190" i="14"/>
  <c r="AD190" i="14" s="1"/>
  <c r="F158" i="14"/>
  <c r="AJ158" i="14" s="1"/>
  <c r="E157" i="16" s="1"/>
  <c r="AC158" i="14"/>
  <c r="AD158" i="14" s="1"/>
  <c r="F126" i="14"/>
  <c r="AJ126" i="14" s="1"/>
  <c r="E125" i="16" s="1"/>
  <c r="AC126" i="14"/>
  <c r="AD126" i="14" s="1"/>
  <c r="F86" i="14"/>
  <c r="AJ86" i="14" s="1"/>
  <c r="E85" i="16" s="1"/>
  <c r="AC86" i="14"/>
  <c r="AD86" i="14" s="1"/>
  <c r="F54" i="14"/>
  <c r="AJ54" i="14" s="1"/>
  <c r="E53" i="16" s="1"/>
  <c r="AC54" i="14"/>
  <c r="AD54" i="14" s="1"/>
  <c r="F30" i="14"/>
  <c r="AJ30" i="14" s="1"/>
  <c r="E29" i="16" s="1"/>
  <c r="AC30" i="14"/>
  <c r="AD30" i="14" s="1"/>
  <c r="F6" i="14"/>
  <c r="AJ6" i="14" s="1"/>
  <c r="E5" i="16" s="1"/>
  <c r="AC6" i="14"/>
  <c r="AD6" i="14" s="1"/>
  <c r="F581" i="14"/>
  <c r="AJ581" i="14" s="1"/>
  <c r="E580" i="16" s="1"/>
  <c r="AC581" i="14"/>
  <c r="AD581" i="14" s="1"/>
  <c r="F549" i="14"/>
  <c r="AJ549" i="14" s="1"/>
  <c r="E548" i="16" s="1"/>
  <c r="AC549" i="14"/>
  <c r="AD549" i="14" s="1"/>
  <c r="F509" i="14"/>
  <c r="AJ509" i="14" s="1"/>
  <c r="E508" i="16" s="1"/>
  <c r="AC509" i="14"/>
  <c r="AD509" i="14" s="1"/>
  <c r="F477" i="14"/>
  <c r="AJ477" i="14" s="1"/>
  <c r="E476" i="16" s="1"/>
  <c r="AC477" i="14"/>
  <c r="AD477" i="14" s="1"/>
  <c r="F453" i="14"/>
  <c r="AJ453" i="14" s="1"/>
  <c r="E452" i="16" s="1"/>
  <c r="AC453" i="14"/>
  <c r="AD453" i="14" s="1"/>
  <c r="F413" i="14"/>
  <c r="AJ413" i="14" s="1"/>
  <c r="E412" i="16" s="1"/>
  <c r="AC413" i="14"/>
  <c r="AD413" i="14" s="1"/>
  <c r="F381" i="14"/>
  <c r="AJ381" i="14" s="1"/>
  <c r="E380" i="16" s="1"/>
  <c r="AC381" i="14"/>
  <c r="AD381" i="14" s="1"/>
  <c r="F341" i="14"/>
  <c r="AJ341" i="14" s="1"/>
  <c r="E340" i="16" s="1"/>
  <c r="AC341" i="14"/>
  <c r="AD341" i="14" s="1"/>
  <c r="F301" i="14"/>
  <c r="AJ301" i="14" s="1"/>
  <c r="E300" i="16" s="1"/>
  <c r="AC301" i="14"/>
  <c r="AD301" i="14" s="1"/>
  <c r="F277" i="14"/>
  <c r="AJ277" i="14" s="1"/>
  <c r="E276" i="16" s="1"/>
  <c r="AC277" i="14"/>
  <c r="AD277" i="14" s="1"/>
  <c r="F245" i="14"/>
  <c r="AJ245" i="14" s="1"/>
  <c r="E244" i="16" s="1"/>
  <c r="AC245" i="14"/>
  <c r="AD245" i="14" s="1"/>
  <c r="F221" i="14"/>
  <c r="AJ221" i="14" s="1"/>
  <c r="E220" i="16" s="1"/>
  <c r="AC221" i="14"/>
  <c r="AD221" i="14" s="1"/>
  <c r="F197" i="14"/>
  <c r="AJ197" i="14" s="1"/>
  <c r="E196" i="16" s="1"/>
  <c r="AC197" i="14"/>
  <c r="AD197" i="14" s="1"/>
  <c r="F173" i="14"/>
  <c r="AJ173" i="14" s="1"/>
  <c r="E172" i="16" s="1"/>
  <c r="AC173" i="14"/>
  <c r="AD173" i="14" s="1"/>
  <c r="F141" i="14"/>
  <c r="AJ141" i="14" s="1"/>
  <c r="E140" i="16" s="1"/>
  <c r="AC141" i="14"/>
  <c r="AD141" i="14" s="1"/>
  <c r="F117" i="14"/>
  <c r="AJ117" i="14" s="1"/>
  <c r="E116" i="16" s="1"/>
  <c r="AC117" i="14"/>
  <c r="AD117" i="14" s="1"/>
  <c r="F93" i="14"/>
  <c r="AJ93" i="14" s="1"/>
  <c r="E92" i="16" s="1"/>
  <c r="AC93" i="14"/>
  <c r="AD93" i="14" s="1"/>
  <c r="F69" i="14"/>
  <c r="AJ69" i="14" s="1"/>
  <c r="E68" i="16" s="1"/>
  <c r="G68" i="16" s="1"/>
  <c r="AC69" i="14"/>
  <c r="AD69" i="14" s="1"/>
  <c r="F37" i="14"/>
  <c r="AJ37" i="14" s="1"/>
  <c r="E36" i="16" s="1"/>
  <c r="G36" i="16" s="1"/>
  <c r="AC37" i="14"/>
  <c r="AD37" i="14" s="1"/>
  <c r="F13" i="14"/>
  <c r="AJ13" i="14" s="1"/>
  <c r="E12" i="16" s="1"/>
  <c r="AC13" i="14"/>
  <c r="AD13" i="14" s="1"/>
  <c r="F548" i="14"/>
  <c r="AJ548" i="14" s="1"/>
  <c r="E547" i="16" s="1"/>
  <c r="AC548" i="14"/>
  <c r="AD548" i="14" s="1"/>
  <c r="F516" i="14"/>
  <c r="AJ516" i="14" s="1"/>
  <c r="E515" i="16" s="1"/>
  <c r="AC516" i="14"/>
  <c r="AD516" i="14" s="1"/>
  <c r="F476" i="14"/>
  <c r="AJ476" i="14" s="1"/>
  <c r="E475" i="16" s="1"/>
  <c r="AC476" i="14"/>
  <c r="AD476" i="14" s="1"/>
  <c r="F436" i="14"/>
  <c r="AJ436" i="14" s="1"/>
  <c r="E435" i="16" s="1"/>
  <c r="AC436" i="14"/>
  <c r="AD436" i="14" s="1"/>
  <c r="F404" i="14"/>
  <c r="AJ404" i="14" s="1"/>
  <c r="E403" i="16" s="1"/>
  <c r="AC404" i="14"/>
  <c r="AD404" i="14" s="1"/>
  <c r="F372" i="14"/>
  <c r="AJ372" i="14" s="1"/>
  <c r="E371" i="16" s="1"/>
  <c r="AC372" i="14"/>
  <c r="AD372" i="14" s="1"/>
  <c r="F332" i="14"/>
  <c r="AJ332" i="14" s="1"/>
  <c r="E331" i="16" s="1"/>
  <c r="AC332" i="14"/>
  <c r="AD332" i="14" s="1"/>
  <c r="F284" i="14"/>
  <c r="AJ284" i="14" s="1"/>
  <c r="E283" i="16" s="1"/>
  <c r="AC284" i="14"/>
  <c r="AD284" i="14" s="1"/>
  <c r="F252" i="14"/>
  <c r="AJ252" i="14" s="1"/>
  <c r="E251" i="16" s="1"/>
  <c r="AC252" i="14"/>
  <c r="AD252" i="14" s="1"/>
  <c r="F220" i="14"/>
  <c r="AJ220" i="14" s="1"/>
  <c r="E219" i="16" s="1"/>
  <c r="AC220" i="14"/>
  <c r="AD220" i="14" s="1"/>
  <c r="F180" i="14"/>
  <c r="AJ180" i="14" s="1"/>
  <c r="E179" i="16" s="1"/>
  <c r="AC180" i="14"/>
  <c r="AD180" i="14" s="1"/>
  <c r="F148" i="14"/>
  <c r="AJ148" i="14" s="1"/>
  <c r="E147" i="16" s="1"/>
  <c r="AC148" i="14"/>
  <c r="AD148" i="14" s="1"/>
  <c r="F116" i="14"/>
  <c r="AJ116" i="14" s="1"/>
  <c r="E115" i="16" s="1"/>
  <c r="AC116" i="14"/>
  <c r="AD116" i="14" s="1"/>
  <c r="F68" i="14"/>
  <c r="AJ68" i="14" s="1"/>
  <c r="E67" i="16" s="1"/>
  <c r="AC68" i="14"/>
  <c r="AD68" i="14" s="1"/>
  <c r="F36" i="14"/>
  <c r="AJ36" i="14" s="1"/>
  <c r="E35" i="16" s="1"/>
  <c r="AC36" i="14"/>
  <c r="AD36" i="14" s="1"/>
  <c r="F5" i="14"/>
  <c r="AC5" i="14"/>
  <c r="AD5" i="14" s="1"/>
  <c r="F577" i="14"/>
  <c r="AJ577" i="14" s="1"/>
  <c r="E576" i="16" s="1"/>
  <c r="AC577" i="14"/>
  <c r="AD577" i="14" s="1"/>
  <c r="F569" i="14"/>
  <c r="AJ569" i="14" s="1"/>
  <c r="E568" i="16" s="1"/>
  <c r="AC569" i="14"/>
  <c r="AD569" i="14" s="1"/>
  <c r="F561" i="14"/>
  <c r="AJ561" i="14" s="1"/>
  <c r="E560" i="16" s="1"/>
  <c r="AC561" i="14"/>
  <c r="AD561" i="14" s="1"/>
  <c r="F553" i="14"/>
  <c r="AJ553" i="14" s="1"/>
  <c r="E552" i="16" s="1"/>
  <c r="AC553" i="14"/>
  <c r="AD553" i="14" s="1"/>
  <c r="F545" i="14"/>
  <c r="AJ545" i="14" s="1"/>
  <c r="E544" i="16" s="1"/>
  <c r="AC545" i="14"/>
  <c r="AD545" i="14" s="1"/>
  <c r="F537" i="14"/>
  <c r="AJ537" i="14" s="1"/>
  <c r="E536" i="16" s="1"/>
  <c r="AC537" i="14"/>
  <c r="AD537" i="14" s="1"/>
  <c r="F529" i="14"/>
  <c r="AJ529" i="14" s="1"/>
  <c r="E528" i="16" s="1"/>
  <c r="AC529" i="14"/>
  <c r="AD529" i="14" s="1"/>
  <c r="F521" i="14"/>
  <c r="AJ521" i="14" s="1"/>
  <c r="E520" i="16" s="1"/>
  <c r="AC521" i="14"/>
  <c r="AD521" i="14" s="1"/>
  <c r="F513" i="14"/>
  <c r="AJ513" i="14" s="1"/>
  <c r="E512" i="16" s="1"/>
  <c r="AC513" i="14"/>
  <c r="AD513" i="14" s="1"/>
  <c r="F505" i="14"/>
  <c r="AJ505" i="14" s="1"/>
  <c r="E504" i="16" s="1"/>
  <c r="AC505" i="14"/>
  <c r="AD505" i="14" s="1"/>
  <c r="F497" i="14"/>
  <c r="AJ497" i="14" s="1"/>
  <c r="E496" i="16" s="1"/>
  <c r="AC497" i="14"/>
  <c r="AD497" i="14" s="1"/>
  <c r="F489" i="14"/>
  <c r="AJ489" i="14" s="1"/>
  <c r="E488" i="16" s="1"/>
  <c r="AC489" i="14"/>
  <c r="AD489" i="14" s="1"/>
  <c r="F481" i="14"/>
  <c r="AJ481" i="14" s="1"/>
  <c r="E480" i="16" s="1"/>
  <c r="AC481" i="14"/>
  <c r="AD481" i="14" s="1"/>
  <c r="F473" i="14"/>
  <c r="AJ473" i="14" s="1"/>
  <c r="E472" i="16" s="1"/>
  <c r="AC473" i="14"/>
  <c r="AD473" i="14" s="1"/>
  <c r="F465" i="14"/>
  <c r="AJ465" i="14" s="1"/>
  <c r="E464" i="16" s="1"/>
  <c r="AC465" i="14"/>
  <c r="AD465" i="14" s="1"/>
  <c r="F457" i="14"/>
  <c r="AJ457" i="14" s="1"/>
  <c r="E456" i="16" s="1"/>
  <c r="AC457" i="14"/>
  <c r="AD457" i="14" s="1"/>
  <c r="F449" i="14"/>
  <c r="AJ449" i="14" s="1"/>
  <c r="E448" i="16" s="1"/>
  <c r="AC449" i="14"/>
  <c r="AD449" i="14" s="1"/>
  <c r="F441" i="14"/>
  <c r="AJ441" i="14" s="1"/>
  <c r="E440" i="16" s="1"/>
  <c r="AC441" i="14"/>
  <c r="AD441" i="14" s="1"/>
  <c r="F433" i="14"/>
  <c r="AJ433" i="14" s="1"/>
  <c r="E432" i="16" s="1"/>
  <c r="AC433" i="14"/>
  <c r="AD433" i="14" s="1"/>
  <c r="F425" i="14"/>
  <c r="AJ425" i="14" s="1"/>
  <c r="E424" i="16" s="1"/>
  <c r="AC425" i="14"/>
  <c r="AD425" i="14" s="1"/>
  <c r="F417" i="14"/>
  <c r="AJ417" i="14" s="1"/>
  <c r="E416" i="16" s="1"/>
  <c r="AC417" i="14"/>
  <c r="AD417" i="14" s="1"/>
  <c r="F409" i="14"/>
  <c r="AJ409" i="14" s="1"/>
  <c r="E408" i="16" s="1"/>
  <c r="AC409" i="14"/>
  <c r="AD409" i="14" s="1"/>
  <c r="F401" i="14"/>
  <c r="AJ401" i="14" s="1"/>
  <c r="E400" i="16" s="1"/>
  <c r="AC401" i="14"/>
  <c r="AD401" i="14" s="1"/>
  <c r="F393" i="14"/>
  <c r="AJ393" i="14" s="1"/>
  <c r="E392" i="16" s="1"/>
  <c r="AC393" i="14"/>
  <c r="AD393" i="14" s="1"/>
  <c r="F385" i="14"/>
  <c r="AJ385" i="14" s="1"/>
  <c r="E384" i="16" s="1"/>
  <c r="AC385" i="14"/>
  <c r="AD385" i="14" s="1"/>
  <c r="F377" i="14"/>
  <c r="AJ377" i="14" s="1"/>
  <c r="E376" i="16" s="1"/>
  <c r="AC377" i="14"/>
  <c r="AD377" i="14" s="1"/>
  <c r="F369" i="14"/>
  <c r="AJ369" i="14" s="1"/>
  <c r="E368" i="16" s="1"/>
  <c r="AC369" i="14"/>
  <c r="AD369" i="14" s="1"/>
  <c r="F361" i="14"/>
  <c r="AJ361" i="14" s="1"/>
  <c r="E360" i="16" s="1"/>
  <c r="AC361" i="14"/>
  <c r="AD361" i="14" s="1"/>
  <c r="F353" i="14"/>
  <c r="AJ353" i="14" s="1"/>
  <c r="E352" i="16" s="1"/>
  <c r="AC353" i="14"/>
  <c r="AD353" i="14" s="1"/>
  <c r="F345" i="14"/>
  <c r="AJ345" i="14" s="1"/>
  <c r="E344" i="16" s="1"/>
  <c r="AC345" i="14"/>
  <c r="AD345" i="14" s="1"/>
  <c r="F337" i="14"/>
  <c r="AJ337" i="14" s="1"/>
  <c r="E336" i="16" s="1"/>
  <c r="AC337" i="14"/>
  <c r="AD337" i="14" s="1"/>
  <c r="F329" i="14"/>
  <c r="AJ329" i="14" s="1"/>
  <c r="E328" i="16" s="1"/>
  <c r="AC329" i="14"/>
  <c r="AD329" i="14" s="1"/>
  <c r="F321" i="14"/>
  <c r="AJ321" i="14" s="1"/>
  <c r="E320" i="16" s="1"/>
  <c r="AC321" i="14"/>
  <c r="AD321" i="14" s="1"/>
  <c r="F313" i="14"/>
  <c r="AJ313" i="14" s="1"/>
  <c r="E312" i="16" s="1"/>
  <c r="AC313" i="14"/>
  <c r="AD313" i="14" s="1"/>
  <c r="F305" i="14"/>
  <c r="AJ305" i="14" s="1"/>
  <c r="E304" i="16" s="1"/>
  <c r="AC305" i="14"/>
  <c r="AD305" i="14" s="1"/>
  <c r="F297" i="14"/>
  <c r="AJ297" i="14" s="1"/>
  <c r="E296" i="16" s="1"/>
  <c r="AC297" i="14"/>
  <c r="AD297" i="14" s="1"/>
  <c r="F289" i="14"/>
  <c r="AJ289" i="14" s="1"/>
  <c r="E288" i="16" s="1"/>
  <c r="AC289" i="14"/>
  <c r="AD289" i="14" s="1"/>
  <c r="F281" i="14"/>
  <c r="AJ281" i="14" s="1"/>
  <c r="E280" i="16" s="1"/>
  <c r="AC281" i="14"/>
  <c r="AD281" i="14" s="1"/>
  <c r="F273" i="14"/>
  <c r="AJ273" i="14" s="1"/>
  <c r="E272" i="16" s="1"/>
  <c r="AC273" i="14"/>
  <c r="AD273" i="14" s="1"/>
  <c r="F265" i="14"/>
  <c r="AJ265" i="14" s="1"/>
  <c r="E264" i="16" s="1"/>
  <c r="AC265" i="14"/>
  <c r="AD265" i="14" s="1"/>
  <c r="F257" i="14"/>
  <c r="AJ257" i="14" s="1"/>
  <c r="E256" i="16" s="1"/>
  <c r="AC257" i="14"/>
  <c r="AD257" i="14" s="1"/>
  <c r="F249" i="14"/>
  <c r="AJ249" i="14" s="1"/>
  <c r="E248" i="16" s="1"/>
  <c r="AC249" i="14"/>
  <c r="AD249" i="14" s="1"/>
  <c r="F241" i="14"/>
  <c r="AJ241" i="14" s="1"/>
  <c r="E240" i="16" s="1"/>
  <c r="AC241" i="14"/>
  <c r="AD241" i="14" s="1"/>
  <c r="F233" i="14"/>
  <c r="AJ233" i="14" s="1"/>
  <c r="E232" i="16" s="1"/>
  <c r="AC233" i="14"/>
  <c r="AD233" i="14" s="1"/>
  <c r="F225" i="14"/>
  <c r="AJ225" i="14" s="1"/>
  <c r="E224" i="16" s="1"/>
  <c r="AC225" i="14"/>
  <c r="AD225" i="14" s="1"/>
  <c r="F217" i="14"/>
  <c r="AJ217" i="14" s="1"/>
  <c r="E216" i="16" s="1"/>
  <c r="AC217" i="14"/>
  <c r="AD217" i="14" s="1"/>
  <c r="F209" i="14"/>
  <c r="AJ209" i="14" s="1"/>
  <c r="E208" i="16" s="1"/>
  <c r="AC209" i="14"/>
  <c r="AD209" i="14" s="1"/>
  <c r="F201" i="14"/>
  <c r="AJ201" i="14" s="1"/>
  <c r="E200" i="16" s="1"/>
  <c r="AC201" i="14"/>
  <c r="AD201" i="14" s="1"/>
  <c r="F193" i="14"/>
  <c r="AJ193" i="14" s="1"/>
  <c r="E192" i="16" s="1"/>
  <c r="AC193" i="14"/>
  <c r="AD193" i="14" s="1"/>
  <c r="F185" i="14"/>
  <c r="AJ185" i="14" s="1"/>
  <c r="E184" i="16" s="1"/>
  <c r="AC185" i="14"/>
  <c r="AD185" i="14" s="1"/>
  <c r="F177" i="14"/>
  <c r="AJ177" i="14" s="1"/>
  <c r="E176" i="16" s="1"/>
  <c r="AC177" i="14"/>
  <c r="AD177" i="14" s="1"/>
  <c r="F169" i="14"/>
  <c r="AJ169" i="14" s="1"/>
  <c r="E168" i="16" s="1"/>
  <c r="AC169" i="14"/>
  <c r="AD169" i="14" s="1"/>
  <c r="F161" i="14"/>
  <c r="AJ161" i="14" s="1"/>
  <c r="E160" i="16" s="1"/>
  <c r="AC161" i="14"/>
  <c r="AD161" i="14" s="1"/>
  <c r="F153" i="14"/>
  <c r="AJ153" i="14" s="1"/>
  <c r="E152" i="16" s="1"/>
  <c r="AC153" i="14"/>
  <c r="AD153" i="14" s="1"/>
  <c r="F145" i="14"/>
  <c r="AJ145" i="14" s="1"/>
  <c r="E144" i="16" s="1"/>
  <c r="AC145" i="14"/>
  <c r="AD145" i="14" s="1"/>
  <c r="F137" i="14"/>
  <c r="AJ137" i="14" s="1"/>
  <c r="E136" i="16" s="1"/>
  <c r="AC137" i="14"/>
  <c r="AD137" i="14" s="1"/>
  <c r="F129" i="14"/>
  <c r="AJ129" i="14" s="1"/>
  <c r="E128" i="16" s="1"/>
  <c r="AC129" i="14"/>
  <c r="AD129" i="14" s="1"/>
  <c r="F121" i="14"/>
  <c r="AJ121" i="14" s="1"/>
  <c r="E120" i="16" s="1"/>
  <c r="AC121" i="14"/>
  <c r="AD121" i="14" s="1"/>
  <c r="F113" i="14"/>
  <c r="AJ113" i="14" s="1"/>
  <c r="E112" i="16" s="1"/>
  <c r="AC113" i="14"/>
  <c r="AD113" i="14" s="1"/>
  <c r="F105" i="14"/>
  <c r="AJ105" i="14" s="1"/>
  <c r="E104" i="16" s="1"/>
  <c r="AC105" i="14"/>
  <c r="AD105" i="14" s="1"/>
  <c r="F97" i="14"/>
  <c r="AJ97" i="14" s="1"/>
  <c r="E96" i="16" s="1"/>
  <c r="AC97" i="14"/>
  <c r="AD97" i="14" s="1"/>
  <c r="F89" i="14"/>
  <c r="AJ89" i="14" s="1"/>
  <c r="E88" i="16" s="1"/>
  <c r="AC89" i="14"/>
  <c r="AD89" i="14" s="1"/>
  <c r="F81" i="14"/>
  <c r="AJ81" i="14" s="1"/>
  <c r="E80" i="16" s="1"/>
  <c r="AC81" i="14"/>
  <c r="AD81" i="14" s="1"/>
  <c r="F73" i="14"/>
  <c r="AJ73" i="14" s="1"/>
  <c r="E72" i="16" s="1"/>
  <c r="G72" i="16" s="1"/>
  <c r="AC73" i="14"/>
  <c r="AD73" i="14" s="1"/>
  <c r="F65" i="14"/>
  <c r="AJ65" i="14" s="1"/>
  <c r="E64" i="16" s="1"/>
  <c r="AC65" i="14"/>
  <c r="AD65" i="14" s="1"/>
  <c r="F57" i="14"/>
  <c r="AJ57" i="14" s="1"/>
  <c r="E56" i="16" s="1"/>
  <c r="G56" i="16" s="1"/>
  <c r="AC57" i="14"/>
  <c r="AD57" i="14" s="1"/>
  <c r="F49" i="14"/>
  <c r="AJ49" i="14" s="1"/>
  <c r="E48" i="16" s="1"/>
  <c r="AC49" i="14"/>
  <c r="AD49" i="14" s="1"/>
  <c r="F41" i="14"/>
  <c r="AJ41" i="14" s="1"/>
  <c r="E40" i="16" s="1"/>
  <c r="AC41" i="14"/>
  <c r="AD41" i="14" s="1"/>
  <c r="F33" i="14"/>
  <c r="AJ33" i="14" s="1"/>
  <c r="E32" i="16" s="1"/>
  <c r="AC33" i="14"/>
  <c r="AD33" i="14" s="1"/>
  <c r="F25" i="14"/>
  <c r="AJ25" i="14" s="1"/>
  <c r="E24" i="16" s="1"/>
  <c r="G24" i="16" s="1"/>
  <c r="AC25" i="14"/>
  <c r="AD25" i="14" s="1"/>
  <c r="F17" i="14"/>
  <c r="AJ17" i="14" s="1"/>
  <c r="E16" i="16" s="1"/>
  <c r="AC17" i="14"/>
  <c r="AD17" i="14" s="1"/>
  <c r="F9" i="14"/>
  <c r="AJ9" i="14" s="1"/>
  <c r="E8" i="16" s="1"/>
  <c r="AC9" i="14"/>
  <c r="AD9" i="14" s="1"/>
  <c r="F567" i="14"/>
  <c r="AJ567" i="14" s="1"/>
  <c r="E566" i="16" s="1"/>
  <c r="AC567" i="14"/>
  <c r="AD567" i="14" s="1"/>
  <c r="F535" i="14"/>
  <c r="AJ535" i="14" s="1"/>
  <c r="E534" i="16" s="1"/>
  <c r="AC535" i="14"/>
  <c r="AD535" i="14" s="1"/>
  <c r="F503" i="14"/>
  <c r="AJ503" i="14" s="1"/>
  <c r="E502" i="16" s="1"/>
  <c r="AC503" i="14"/>
  <c r="AD503" i="14" s="1"/>
  <c r="F479" i="14"/>
  <c r="AJ479" i="14" s="1"/>
  <c r="E478" i="16" s="1"/>
  <c r="AC479" i="14"/>
  <c r="AD479" i="14" s="1"/>
  <c r="F447" i="14"/>
  <c r="AJ447" i="14" s="1"/>
  <c r="E446" i="16" s="1"/>
  <c r="AC447" i="14"/>
  <c r="AD447" i="14" s="1"/>
  <c r="F415" i="14"/>
  <c r="AJ415" i="14" s="1"/>
  <c r="E414" i="16" s="1"/>
  <c r="AC415" i="14"/>
  <c r="AD415" i="14" s="1"/>
  <c r="F399" i="14"/>
  <c r="AJ399" i="14" s="1"/>
  <c r="E398" i="16" s="1"/>
  <c r="AC399" i="14"/>
  <c r="AD399" i="14" s="1"/>
  <c r="F375" i="14"/>
  <c r="AJ375" i="14" s="1"/>
  <c r="E374" i="16" s="1"/>
  <c r="AC375" i="14"/>
  <c r="AD375" i="14" s="1"/>
  <c r="F343" i="14"/>
  <c r="AJ343" i="14" s="1"/>
  <c r="E342" i="16" s="1"/>
  <c r="AC343" i="14"/>
  <c r="AD343" i="14" s="1"/>
  <c r="F319" i="14"/>
  <c r="AJ319" i="14" s="1"/>
  <c r="E318" i="16" s="1"/>
  <c r="AC319" i="14"/>
  <c r="AD319" i="14" s="1"/>
  <c r="F295" i="14"/>
  <c r="AJ295" i="14" s="1"/>
  <c r="E294" i="16" s="1"/>
  <c r="AC295" i="14"/>
  <c r="AD295" i="14" s="1"/>
  <c r="F271" i="14"/>
  <c r="AJ271" i="14" s="1"/>
  <c r="E270" i="16" s="1"/>
  <c r="AC271" i="14"/>
  <c r="AD271" i="14" s="1"/>
  <c r="F239" i="14"/>
  <c r="AJ239" i="14" s="1"/>
  <c r="E238" i="16" s="1"/>
  <c r="AC239" i="14"/>
  <c r="AD239" i="14" s="1"/>
  <c r="F207" i="14"/>
  <c r="AJ207" i="14" s="1"/>
  <c r="E206" i="16" s="1"/>
  <c r="AC207" i="14"/>
  <c r="AD207" i="14" s="1"/>
  <c r="F175" i="14"/>
  <c r="AJ175" i="14" s="1"/>
  <c r="E174" i="16" s="1"/>
  <c r="AC175" i="14"/>
  <c r="AD175" i="14" s="1"/>
  <c r="F143" i="14"/>
  <c r="AJ143" i="14" s="1"/>
  <c r="E142" i="16" s="1"/>
  <c r="AC143" i="14"/>
  <c r="AD143" i="14" s="1"/>
  <c r="F119" i="14"/>
  <c r="AJ119" i="14" s="1"/>
  <c r="E118" i="16" s="1"/>
  <c r="AC119" i="14"/>
  <c r="AD119" i="14" s="1"/>
  <c r="F95" i="14"/>
  <c r="AJ95" i="14" s="1"/>
  <c r="E94" i="16" s="1"/>
  <c r="AC95" i="14"/>
  <c r="AD95" i="14" s="1"/>
  <c r="F71" i="14"/>
  <c r="AJ71" i="14" s="1"/>
  <c r="E70" i="16" s="1"/>
  <c r="G70" i="16" s="1"/>
  <c r="AC71" i="14"/>
  <c r="AD71" i="14" s="1"/>
  <c r="F47" i="14"/>
  <c r="AJ47" i="14" s="1"/>
  <c r="E46" i="16" s="1"/>
  <c r="G46" i="16" s="1"/>
  <c r="AC47" i="14"/>
  <c r="AD47" i="14" s="1"/>
  <c r="F31" i="14"/>
  <c r="AJ31" i="14" s="1"/>
  <c r="E30" i="16" s="1"/>
  <c r="AC31" i="14"/>
  <c r="AD31" i="14" s="1"/>
  <c r="F566" i="14"/>
  <c r="AJ566" i="14" s="1"/>
  <c r="E565" i="16" s="1"/>
  <c r="AC566" i="14"/>
  <c r="AD566" i="14" s="1"/>
  <c r="F534" i="14"/>
  <c r="AJ534" i="14" s="1"/>
  <c r="E533" i="16" s="1"/>
  <c r="AC534" i="14"/>
  <c r="AD534" i="14" s="1"/>
  <c r="F502" i="14"/>
  <c r="AJ502" i="14" s="1"/>
  <c r="E501" i="16" s="1"/>
  <c r="AC502" i="14"/>
  <c r="AD502" i="14" s="1"/>
  <c r="F478" i="14"/>
  <c r="AJ478" i="14" s="1"/>
  <c r="E477" i="16" s="1"/>
  <c r="AC478" i="14"/>
  <c r="AD478" i="14" s="1"/>
  <c r="F454" i="14"/>
  <c r="AJ454" i="14" s="1"/>
  <c r="E453" i="16" s="1"/>
  <c r="AC454" i="14"/>
  <c r="AD454" i="14" s="1"/>
  <c r="F422" i="14"/>
  <c r="AJ422" i="14" s="1"/>
  <c r="E421" i="16" s="1"/>
  <c r="AC422" i="14"/>
  <c r="AD422" i="14" s="1"/>
  <c r="F390" i="14"/>
  <c r="AJ390" i="14" s="1"/>
  <c r="E389" i="16" s="1"/>
  <c r="AC390" i="14"/>
  <c r="AD390" i="14" s="1"/>
  <c r="F358" i="14"/>
  <c r="AJ358" i="14" s="1"/>
  <c r="E357" i="16" s="1"/>
  <c r="AC358" i="14"/>
  <c r="AD358" i="14" s="1"/>
  <c r="F326" i="14"/>
  <c r="AJ326" i="14" s="1"/>
  <c r="E325" i="16" s="1"/>
  <c r="AC326" i="14"/>
  <c r="AD326" i="14" s="1"/>
  <c r="F294" i="14"/>
  <c r="AJ294" i="14" s="1"/>
  <c r="E293" i="16" s="1"/>
  <c r="AC294" i="14"/>
  <c r="AD294" i="14" s="1"/>
  <c r="F262" i="14"/>
  <c r="AJ262" i="14" s="1"/>
  <c r="E261" i="16" s="1"/>
  <c r="AC262" i="14"/>
  <c r="AD262" i="14" s="1"/>
  <c r="F230" i="14"/>
  <c r="AJ230" i="14" s="1"/>
  <c r="E229" i="16" s="1"/>
  <c r="AC230" i="14"/>
  <c r="AD230" i="14" s="1"/>
  <c r="F198" i="14"/>
  <c r="AJ198" i="14" s="1"/>
  <c r="E197" i="16" s="1"/>
  <c r="AC198" i="14"/>
  <c r="AD198" i="14" s="1"/>
  <c r="F174" i="14"/>
  <c r="AJ174" i="14" s="1"/>
  <c r="E173" i="16" s="1"/>
  <c r="AC174" i="14"/>
  <c r="AD174" i="14" s="1"/>
  <c r="F142" i="14"/>
  <c r="AJ142" i="14" s="1"/>
  <c r="E141" i="16" s="1"/>
  <c r="AC142" i="14"/>
  <c r="AD142" i="14" s="1"/>
  <c r="F118" i="14"/>
  <c r="AJ118" i="14" s="1"/>
  <c r="E117" i="16" s="1"/>
  <c r="AC118" i="14"/>
  <c r="AD118" i="14" s="1"/>
  <c r="F94" i="14"/>
  <c r="AJ94" i="14" s="1"/>
  <c r="E93" i="16" s="1"/>
  <c r="AC94" i="14"/>
  <c r="AD94" i="14" s="1"/>
  <c r="F62" i="14"/>
  <c r="AJ62" i="14" s="1"/>
  <c r="E61" i="16" s="1"/>
  <c r="G61" i="16" s="1"/>
  <c r="AC62" i="14"/>
  <c r="AD62" i="14" s="1"/>
  <c r="F38" i="14"/>
  <c r="AJ38" i="14" s="1"/>
  <c r="E37" i="16" s="1"/>
  <c r="G37" i="16" s="1"/>
  <c r="AC38" i="14"/>
  <c r="AD38" i="14" s="1"/>
  <c r="F14" i="14"/>
  <c r="AJ14" i="14" s="1"/>
  <c r="E13" i="16" s="1"/>
  <c r="AC14" i="14"/>
  <c r="AD14" i="14" s="1"/>
  <c r="F573" i="14"/>
  <c r="AJ573" i="14" s="1"/>
  <c r="E572" i="16" s="1"/>
  <c r="AC573" i="14"/>
  <c r="AD573" i="14" s="1"/>
  <c r="F541" i="14"/>
  <c r="AJ541" i="14" s="1"/>
  <c r="E540" i="16" s="1"/>
  <c r="AC541" i="14"/>
  <c r="AD541" i="14" s="1"/>
  <c r="F517" i="14"/>
  <c r="AJ517" i="14" s="1"/>
  <c r="E516" i="16" s="1"/>
  <c r="AC517" i="14"/>
  <c r="AD517" i="14" s="1"/>
  <c r="F493" i="14"/>
  <c r="AJ493" i="14" s="1"/>
  <c r="E492" i="16" s="1"/>
  <c r="AC493" i="14"/>
  <c r="AD493" i="14" s="1"/>
  <c r="F469" i="14"/>
  <c r="AJ469" i="14" s="1"/>
  <c r="E468" i="16" s="1"/>
  <c r="AC469" i="14"/>
  <c r="AD469" i="14" s="1"/>
  <c r="F437" i="14"/>
  <c r="AJ437" i="14" s="1"/>
  <c r="E436" i="16" s="1"/>
  <c r="AC437" i="14"/>
  <c r="AD437" i="14" s="1"/>
  <c r="F421" i="14"/>
  <c r="AJ421" i="14" s="1"/>
  <c r="E420" i="16" s="1"/>
  <c r="AC421" i="14"/>
  <c r="AD421" i="14" s="1"/>
  <c r="F397" i="14"/>
  <c r="AJ397" i="14" s="1"/>
  <c r="E396" i="16" s="1"/>
  <c r="AC397" i="14"/>
  <c r="AD397" i="14" s="1"/>
  <c r="F373" i="14"/>
  <c r="AJ373" i="14" s="1"/>
  <c r="E372" i="16" s="1"/>
  <c r="AC373" i="14"/>
  <c r="AD373" i="14" s="1"/>
  <c r="F349" i="14"/>
  <c r="AJ349" i="14" s="1"/>
  <c r="E348" i="16" s="1"/>
  <c r="AC349" i="14"/>
  <c r="AD349" i="14" s="1"/>
  <c r="F325" i="14"/>
  <c r="AJ325" i="14" s="1"/>
  <c r="E324" i="16" s="1"/>
  <c r="AC325" i="14"/>
  <c r="AD325" i="14" s="1"/>
  <c r="F309" i="14"/>
  <c r="AJ309" i="14" s="1"/>
  <c r="E308" i="16" s="1"/>
  <c r="AC309" i="14"/>
  <c r="AD309" i="14" s="1"/>
  <c r="F285" i="14"/>
  <c r="AJ285" i="14" s="1"/>
  <c r="E284" i="16" s="1"/>
  <c r="AC285" i="14"/>
  <c r="AD285" i="14" s="1"/>
  <c r="F253" i="14"/>
  <c r="AJ253" i="14" s="1"/>
  <c r="E252" i="16" s="1"/>
  <c r="AC253" i="14"/>
  <c r="AD253" i="14" s="1"/>
  <c r="F229" i="14"/>
  <c r="AJ229" i="14" s="1"/>
  <c r="E228" i="16" s="1"/>
  <c r="AC229" i="14"/>
  <c r="AD229" i="14" s="1"/>
  <c r="F205" i="14"/>
  <c r="AJ205" i="14" s="1"/>
  <c r="E204" i="16" s="1"/>
  <c r="AC205" i="14"/>
  <c r="AD205" i="14" s="1"/>
  <c r="F189" i="14"/>
  <c r="AJ189" i="14" s="1"/>
  <c r="E188" i="16" s="1"/>
  <c r="AC189" i="14"/>
  <c r="AD189" i="14" s="1"/>
  <c r="F157" i="14"/>
  <c r="AJ157" i="14" s="1"/>
  <c r="E156" i="16" s="1"/>
  <c r="AC157" i="14"/>
  <c r="AD157" i="14" s="1"/>
  <c r="F133" i="14"/>
  <c r="AJ133" i="14" s="1"/>
  <c r="E132" i="16" s="1"/>
  <c r="AC133" i="14"/>
  <c r="AD133" i="14" s="1"/>
  <c r="F109" i="14"/>
  <c r="AJ109" i="14" s="1"/>
  <c r="E108" i="16" s="1"/>
  <c r="AC109" i="14"/>
  <c r="AD109" i="14" s="1"/>
  <c r="F85" i="14"/>
  <c r="AJ85" i="14" s="1"/>
  <c r="E84" i="16" s="1"/>
  <c r="AC85" i="14"/>
  <c r="AD85" i="14" s="1"/>
  <c r="F61" i="14"/>
  <c r="AJ61" i="14" s="1"/>
  <c r="E60" i="16" s="1"/>
  <c r="G60" i="16" s="1"/>
  <c r="AC61" i="14"/>
  <c r="AD61" i="14" s="1"/>
  <c r="F45" i="14"/>
  <c r="AJ45" i="14" s="1"/>
  <c r="E44" i="16" s="1"/>
  <c r="G44" i="16" s="1"/>
  <c r="AC45" i="14"/>
  <c r="AD45" i="14" s="1"/>
  <c r="F21" i="14"/>
  <c r="AJ21" i="14" s="1"/>
  <c r="E20" i="16" s="1"/>
  <c r="G20" i="16" s="1"/>
  <c r="AC21" i="14"/>
  <c r="AD21" i="14" s="1"/>
  <c r="F564" i="14"/>
  <c r="AJ564" i="14" s="1"/>
  <c r="E563" i="16" s="1"/>
  <c r="AC564" i="14"/>
  <c r="AD564" i="14" s="1"/>
  <c r="F532" i="14"/>
  <c r="AJ532" i="14" s="1"/>
  <c r="E531" i="16" s="1"/>
  <c r="AC532" i="14"/>
  <c r="AD532" i="14" s="1"/>
  <c r="F500" i="14"/>
  <c r="AJ500" i="14" s="1"/>
  <c r="E499" i="16" s="1"/>
  <c r="AC500" i="14"/>
  <c r="AD500" i="14" s="1"/>
  <c r="F468" i="14"/>
  <c r="AJ468" i="14" s="1"/>
  <c r="E467" i="16" s="1"/>
  <c r="AC468" i="14"/>
  <c r="AD468" i="14" s="1"/>
  <c r="F444" i="14"/>
  <c r="AJ444" i="14" s="1"/>
  <c r="E443" i="16" s="1"/>
  <c r="AC444" i="14"/>
  <c r="AD444" i="14" s="1"/>
  <c r="F428" i="14"/>
  <c r="AJ428" i="14" s="1"/>
  <c r="E427" i="16" s="1"/>
  <c r="AC428" i="14"/>
  <c r="AD428" i="14" s="1"/>
  <c r="F396" i="14"/>
  <c r="AJ396" i="14" s="1"/>
  <c r="E395" i="16" s="1"/>
  <c r="AC396" i="14"/>
  <c r="AD396" i="14" s="1"/>
  <c r="F364" i="14"/>
  <c r="AJ364" i="14" s="1"/>
  <c r="E363" i="16" s="1"/>
  <c r="AC364" i="14"/>
  <c r="AD364" i="14" s="1"/>
  <c r="F348" i="14"/>
  <c r="AJ348" i="14" s="1"/>
  <c r="E347" i="16" s="1"/>
  <c r="AC348" i="14"/>
  <c r="AD348" i="14" s="1"/>
  <c r="F316" i="14"/>
  <c r="AJ316" i="14" s="1"/>
  <c r="E315" i="16" s="1"/>
  <c r="AC316" i="14"/>
  <c r="AD316" i="14" s="1"/>
  <c r="F300" i="14"/>
  <c r="AJ300" i="14" s="1"/>
  <c r="E299" i="16" s="1"/>
  <c r="AC300" i="14"/>
  <c r="AD300" i="14" s="1"/>
  <c r="F268" i="14"/>
  <c r="AJ268" i="14" s="1"/>
  <c r="E267" i="16" s="1"/>
  <c r="AC268" i="14"/>
  <c r="AD268" i="14" s="1"/>
  <c r="F236" i="14"/>
  <c r="AJ236" i="14" s="1"/>
  <c r="E235" i="16" s="1"/>
  <c r="AC236" i="14"/>
  <c r="AD236" i="14" s="1"/>
  <c r="F212" i="14"/>
  <c r="AJ212" i="14" s="1"/>
  <c r="E211" i="16" s="1"/>
  <c r="AC212" i="14"/>
  <c r="AD212" i="14" s="1"/>
  <c r="F188" i="14"/>
  <c r="AJ188" i="14" s="1"/>
  <c r="E187" i="16" s="1"/>
  <c r="AC188" i="14"/>
  <c r="AD188" i="14" s="1"/>
  <c r="F164" i="14"/>
  <c r="AJ164" i="14" s="1"/>
  <c r="E163" i="16" s="1"/>
  <c r="AC164" i="14"/>
  <c r="AD164" i="14" s="1"/>
  <c r="F132" i="14"/>
  <c r="AJ132" i="14" s="1"/>
  <c r="E131" i="16" s="1"/>
  <c r="AC132" i="14"/>
  <c r="AD132" i="14" s="1"/>
  <c r="F100" i="14"/>
  <c r="AJ100" i="14" s="1"/>
  <c r="E99" i="16" s="1"/>
  <c r="AC100" i="14"/>
  <c r="AD100" i="14" s="1"/>
  <c r="F76" i="14"/>
  <c r="AJ76" i="14" s="1"/>
  <c r="E75" i="16" s="1"/>
  <c r="AC76" i="14"/>
  <c r="AD76" i="14" s="1"/>
  <c r="F44" i="14"/>
  <c r="AJ44" i="14" s="1"/>
  <c r="E43" i="16" s="1"/>
  <c r="AC44" i="14"/>
  <c r="AD44" i="14" s="1"/>
  <c r="F12" i="14"/>
  <c r="AJ12" i="14" s="1"/>
  <c r="E11" i="16" s="1"/>
  <c r="AC12" i="14"/>
  <c r="AD12" i="14" s="1"/>
  <c r="F584" i="14"/>
  <c r="AJ584" i="14" s="1"/>
  <c r="E583" i="16" s="1"/>
  <c r="AC584" i="14"/>
  <c r="AD584" i="14" s="1"/>
  <c r="F576" i="14"/>
  <c r="AJ576" i="14" s="1"/>
  <c r="E575" i="16" s="1"/>
  <c r="AC576" i="14"/>
  <c r="AD576" i="14" s="1"/>
  <c r="F568" i="14"/>
  <c r="AJ568" i="14" s="1"/>
  <c r="E567" i="16" s="1"/>
  <c r="AC568" i="14"/>
  <c r="AD568" i="14" s="1"/>
  <c r="F560" i="14"/>
  <c r="AJ560" i="14" s="1"/>
  <c r="E559" i="16" s="1"/>
  <c r="AC560" i="14"/>
  <c r="AD560" i="14" s="1"/>
  <c r="F552" i="14"/>
  <c r="AJ552" i="14" s="1"/>
  <c r="E551" i="16" s="1"/>
  <c r="AC552" i="14"/>
  <c r="AD552" i="14" s="1"/>
  <c r="F544" i="14"/>
  <c r="AJ544" i="14" s="1"/>
  <c r="E543" i="16" s="1"/>
  <c r="AC544" i="14"/>
  <c r="AD544" i="14" s="1"/>
  <c r="F536" i="14"/>
  <c r="AJ536" i="14" s="1"/>
  <c r="E535" i="16" s="1"/>
  <c r="AC536" i="14"/>
  <c r="AD536" i="14" s="1"/>
  <c r="F528" i="14"/>
  <c r="AJ528" i="14" s="1"/>
  <c r="E527" i="16" s="1"/>
  <c r="AC528" i="14"/>
  <c r="AD528" i="14" s="1"/>
  <c r="F520" i="14"/>
  <c r="AJ520" i="14" s="1"/>
  <c r="E519" i="16" s="1"/>
  <c r="AC520" i="14"/>
  <c r="AD520" i="14" s="1"/>
  <c r="F512" i="14"/>
  <c r="AJ512" i="14" s="1"/>
  <c r="E511" i="16" s="1"/>
  <c r="AC512" i="14"/>
  <c r="AD512" i="14" s="1"/>
  <c r="F504" i="14"/>
  <c r="AJ504" i="14" s="1"/>
  <c r="E503" i="16" s="1"/>
  <c r="AC504" i="14"/>
  <c r="AD504" i="14" s="1"/>
  <c r="F496" i="14"/>
  <c r="AJ496" i="14" s="1"/>
  <c r="E495" i="16" s="1"/>
  <c r="AC496" i="14"/>
  <c r="AD496" i="14" s="1"/>
  <c r="F488" i="14"/>
  <c r="AJ488" i="14" s="1"/>
  <c r="E487" i="16" s="1"/>
  <c r="AC488" i="14"/>
  <c r="AD488" i="14" s="1"/>
  <c r="F480" i="14"/>
  <c r="AJ480" i="14" s="1"/>
  <c r="E479" i="16" s="1"/>
  <c r="AC480" i="14"/>
  <c r="AD480" i="14" s="1"/>
  <c r="F472" i="14"/>
  <c r="AJ472" i="14" s="1"/>
  <c r="E471" i="16" s="1"/>
  <c r="AC472" i="14"/>
  <c r="AD472" i="14" s="1"/>
  <c r="F464" i="14"/>
  <c r="AJ464" i="14" s="1"/>
  <c r="E463" i="16" s="1"/>
  <c r="AC464" i="14"/>
  <c r="AD464" i="14" s="1"/>
  <c r="F456" i="14"/>
  <c r="AJ456" i="14" s="1"/>
  <c r="E455" i="16" s="1"/>
  <c r="AC456" i="14"/>
  <c r="AD456" i="14" s="1"/>
  <c r="F448" i="14"/>
  <c r="AJ448" i="14" s="1"/>
  <c r="E447" i="16" s="1"/>
  <c r="AC448" i="14"/>
  <c r="AD448" i="14" s="1"/>
  <c r="F440" i="14"/>
  <c r="AJ440" i="14" s="1"/>
  <c r="E439" i="16" s="1"/>
  <c r="AC440" i="14"/>
  <c r="AD440" i="14" s="1"/>
  <c r="F432" i="14"/>
  <c r="AJ432" i="14" s="1"/>
  <c r="E431" i="16" s="1"/>
  <c r="AC432" i="14"/>
  <c r="AD432" i="14" s="1"/>
  <c r="F424" i="14"/>
  <c r="AJ424" i="14" s="1"/>
  <c r="E423" i="16" s="1"/>
  <c r="AC424" i="14"/>
  <c r="AD424" i="14" s="1"/>
  <c r="F416" i="14"/>
  <c r="AJ416" i="14" s="1"/>
  <c r="E415" i="16" s="1"/>
  <c r="AC416" i="14"/>
  <c r="AD416" i="14" s="1"/>
  <c r="F408" i="14"/>
  <c r="AJ408" i="14" s="1"/>
  <c r="E407" i="16" s="1"/>
  <c r="AC408" i="14"/>
  <c r="AD408" i="14" s="1"/>
  <c r="F400" i="14"/>
  <c r="AJ400" i="14" s="1"/>
  <c r="E399" i="16" s="1"/>
  <c r="AC400" i="14"/>
  <c r="AD400" i="14" s="1"/>
  <c r="F392" i="14"/>
  <c r="AJ392" i="14" s="1"/>
  <c r="E391" i="16" s="1"/>
  <c r="AC392" i="14"/>
  <c r="AD392" i="14" s="1"/>
  <c r="F384" i="14"/>
  <c r="AJ384" i="14" s="1"/>
  <c r="E383" i="16" s="1"/>
  <c r="AC384" i="14"/>
  <c r="AD384" i="14" s="1"/>
  <c r="F376" i="14"/>
  <c r="AJ376" i="14" s="1"/>
  <c r="E375" i="16" s="1"/>
  <c r="AC376" i="14"/>
  <c r="AD376" i="14" s="1"/>
  <c r="F368" i="14"/>
  <c r="AJ368" i="14" s="1"/>
  <c r="E367" i="16" s="1"/>
  <c r="AC368" i="14"/>
  <c r="AD368" i="14" s="1"/>
  <c r="F360" i="14"/>
  <c r="AJ360" i="14" s="1"/>
  <c r="E359" i="16" s="1"/>
  <c r="AC360" i="14"/>
  <c r="AD360" i="14" s="1"/>
  <c r="F352" i="14"/>
  <c r="AJ352" i="14" s="1"/>
  <c r="E351" i="16" s="1"/>
  <c r="AC352" i="14"/>
  <c r="AD352" i="14" s="1"/>
  <c r="F344" i="14"/>
  <c r="AJ344" i="14" s="1"/>
  <c r="E343" i="16" s="1"/>
  <c r="AC344" i="14"/>
  <c r="AD344" i="14" s="1"/>
  <c r="F336" i="14"/>
  <c r="AJ336" i="14" s="1"/>
  <c r="E335" i="16" s="1"/>
  <c r="AC336" i="14"/>
  <c r="AD336" i="14" s="1"/>
  <c r="F328" i="14"/>
  <c r="AJ328" i="14" s="1"/>
  <c r="E327" i="16" s="1"/>
  <c r="AC328" i="14"/>
  <c r="AD328" i="14" s="1"/>
  <c r="F320" i="14"/>
  <c r="AJ320" i="14" s="1"/>
  <c r="E319" i="16" s="1"/>
  <c r="AC320" i="14"/>
  <c r="AD320" i="14" s="1"/>
  <c r="F312" i="14"/>
  <c r="AJ312" i="14" s="1"/>
  <c r="E311" i="16" s="1"/>
  <c r="AC312" i="14"/>
  <c r="AD312" i="14" s="1"/>
  <c r="F304" i="14"/>
  <c r="AJ304" i="14" s="1"/>
  <c r="E303" i="16" s="1"/>
  <c r="AC304" i="14"/>
  <c r="AD304" i="14" s="1"/>
  <c r="F296" i="14"/>
  <c r="AJ296" i="14" s="1"/>
  <c r="E295" i="16" s="1"/>
  <c r="AC296" i="14"/>
  <c r="AD296" i="14" s="1"/>
  <c r="F288" i="14"/>
  <c r="AJ288" i="14" s="1"/>
  <c r="E287" i="16" s="1"/>
  <c r="AC288" i="14"/>
  <c r="AD288" i="14" s="1"/>
  <c r="F280" i="14"/>
  <c r="AJ280" i="14" s="1"/>
  <c r="E279" i="16" s="1"/>
  <c r="AC280" i="14"/>
  <c r="AD280" i="14" s="1"/>
  <c r="F272" i="14"/>
  <c r="AJ272" i="14" s="1"/>
  <c r="E271" i="16" s="1"/>
  <c r="AC272" i="14"/>
  <c r="AD272" i="14" s="1"/>
  <c r="F264" i="14"/>
  <c r="AJ264" i="14" s="1"/>
  <c r="E263" i="16" s="1"/>
  <c r="AC264" i="14"/>
  <c r="AD264" i="14" s="1"/>
  <c r="F256" i="14"/>
  <c r="AJ256" i="14" s="1"/>
  <c r="E255" i="16" s="1"/>
  <c r="AC256" i="14"/>
  <c r="AD256" i="14" s="1"/>
  <c r="F248" i="14"/>
  <c r="AJ248" i="14" s="1"/>
  <c r="E247" i="16" s="1"/>
  <c r="AC248" i="14"/>
  <c r="AD248" i="14" s="1"/>
  <c r="F240" i="14"/>
  <c r="AJ240" i="14" s="1"/>
  <c r="E239" i="16" s="1"/>
  <c r="AC240" i="14"/>
  <c r="AD240" i="14" s="1"/>
  <c r="F232" i="14"/>
  <c r="AJ232" i="14" s="1"/>
  <c r="E231" i="16" s="1"/>
  <c r="AC232" i="14"/>
  <c r="AD232" i="14" s="1"/>
  <c r="F224" i="14"/>
  <c r="AJ224" i="14" s="1"/>
  <c r="E223" i="16" s="1"/>
  <c r="AC224" i="14"/>
  <c r="AD224" i="14" s="1"/>
  <c r="F216" i="14"/>
  <c r="AJ216" i="14" s="1"/>
  <c r="E215" i="16" s="1"/>
  <c r="AC216" i="14"/>
  <c r="AD216" i="14" s="1"/>
  <c r="F208" i="14"/>
  <c r="AJ208" i="14" s="1"/>
  <c r="E207" i="16" s="1"/>
  <c r="AC208" i="14"/>
  <c r="AD208" i="14" s="1"/>
  <c r="F200" i="14"/>
  <c r="AJ200" i="14" s="1"/>
  <c r="E199" i="16" s="1"/>
  <c r="AC200" i="14"/>
  <c r="AD200" i="14" s="1"/>
  <c r="F192" i="14"/>
  <c r="AJ192" i="14" s="1"/>
  <c r="E191" i="16" s="1"/>
  <c r="AC192" i="14"/>
  <c r="AD192" i="14" s="1"/>
  <c r="F184" i="14"/>
  <c r="AJ184" i="14" s="1"/>
  <c r="E183" i="16" s="1"/>
  <c r="AC184" i="14"/>
  <c r="AD184" i="14" s="1"/>
  <c r="F176" i="14"/>
  <c r="AJ176" i="14" s="1"/>
  <c r="E175" i="16" s="1"/>
  <c r="AC176" i="14"/>
  <c r="AD176" i="14" s="1"/>
  <c r="F168" i="14"/>
  <c r="AJ168" i="14" s="1"/>
  <c r="E167" i="16" s="1"/>
  <c r="AC168" i="14"/>
  <c r="AD168" i="14" s="1"/>
  <c r="F160" i="14"/>
  <c r="AJ160" i="14" s="1"/>
  <c r="E159" i="16" s="1"/>
  <c r="AC160" i="14"/>
  <c r="AD160" i="14" s="1"/>
  <c r="F152" i="14"/>
  <c r="AJ152" i="14" s="1"/>
  <c r="E151" i="16" s="1"/>
  <c r="AC152" i="14"/>
  <c r="AD152" i="14" s="1"/>
  <c r="F144" i="14"/>
  <c r="AJ144" i="14" s="1"/>
  <c r="E143" i="16" s="1"/>
  <c r="AC144" i="14"/>
  <c r="AD144" i="14" s="1"/>
  <c r="F136" i="14"/>
  <c r="AJ136" i="14" s="1"/>
  <c r="E135" i="16" s="1"/>
  <c r="AC136" i="14"/>
  <c r="AD136" i="14" s="1"/>
  <c r="F128" i="14"/>
  <c r="AJ128" i="14" s="1"/>
  <c r="E127" i="16" s="1"/>
  <c r="AC128" i="14"/>
  <c r="AD128" i="14" s="1"/>
  <c r="F120" i="14"/>
  <c r="AJ120" i="14" s="1"/>
  <c r="E119" i="16" s="1"/>
  <c r="AC120" i="14"/>
  <c r="AD120" i="14" s="1"/>
  <c r="F112" i="14"/>
  <c r="AJ112" i="14" s="1"/>
  <c r="E111" i="16" s="1"/>
  <c r="AC112" i="14"/>
  <c r="AD112" i="14" s="1"/>
  <c r="F104" i="14"/>
  <c r="AJ104" i="14" s="1"/>
  <c r="E103" i="16" s="1"/>
  <c r="AC104" i="14"/>
  <c r="AD104" i="14" s="1"/>
  <c r="F96" i="14"/>
  <c r="AJ96" i="14" s="1"/>
  <c r="E95" i="16" s="1"/>
  <c r="AC96" i="14"/>
  <c r="AD96" i="14" s="1"/>
  <c r="F88" i="14"/>
  <c r="AJ88" i="14" s="1"/>
  <c r="E87" i="16" s="1"/>
  <c r="AC88" i="14"/>
  <c r="AD88" i="14" s="1"/>
  <c r="F80" i="14"/>
  <c r="AJ80" i="14" s="1"/>
  <c r="E79" i="16" s="1"/>
  <c r="AC80" i="14"/>
  <c r="AD80" i="14" s="1"/>
  <c r="F72" i="14"/>
  <c r="AJ72" i="14" s="1"/>
  <c r="E71" i="16" s="1"/>
  <c r="G71" i="16" s="1"/>
  <c r="AC72" i="14"/>
  <c r="AD72" i="14" s="1"/>
  <c r="F64" i="14"/>
  <c r="AJ64" i="14" s="1"/>
  <c r="E63" i="16" s="1"/>
  <c r="G63" i="16" s="1"/>
  <c r="AC64" i="14"/>
  <c r="AD64" i="14" s="1"/>
  <c r="F56" i="14"/>
  <c r="AJ56" i="14" s="1"/>
  <c r="E55" i="16" s="1"/>
  <c r="G55" i="16" s="1"/>
  <c r="AC56" i="14"/>
  <c r="AD56" i="14" s="1"/>
  <c r="F48" i="14"/>
  <c r="AJ48" i="14" s="1"/>
  <c r="E47" i="16" s="1"/>
  <c r="G47" i="16" s="1"/>
  <c r="AC48" i="14"/>
  <c r="AD48" i="14" s="1"/>
  <c r="F40" i="14"/>
  <c r="AJ40" i="14" s="1"/>
  <c r="E39" i="16" s="1"/>
  <c r="G39" i="16" s="1"/>
  <c r="AC40" i="14"/>
  <c r="AD40" i="14" s="1"/>
  <c r="F32" i="14"/>
  <c r="AJ32" i="14" s="1"/>
  <c r="E31" i="16" s="1"/>
  <c r="G31" i="16" s="1"/>
  <c r="AC32" i="14"/>
  <c r="AD32" i="14" s="1"/>
  <c r="F24" i="14"/>
  <c r="AJ24" i="14" s="1"/>
  <c r="E23" i="16" s="1"/>
  <c r="G23" i="16" s="1"/>
  <c r="AC24" i="14"/>
  <c r="AD24" i="14" s="1"/>
  <c r="F16" i="14"/>
  <c r="AJ16" i="14" s="1"/>
  <c r="E15" i="16" s="1"/>
  <c r="AC16" i="14"/>
  <c r="AD16" i="14" s="1"/>
  <c r="F8" i="14"/>
  <c r="AJ8" i="14" s="1"/>
  <c r="E7" i="16" s="1"/>
  <c r="AC8" i="14"/>
  <c r="AD8" i="14" s="1"/>
  <c r="X574" i="14"/>
  <c r="W574" i="14"/>
  <c r="V574" i="14"/>
  <c r="X542" i="14"/>
  <c r="W542" i="14"/>
  <c r="V542" i="14"/>
  <c r="W518" i="14"/>
  <c r="X518" i="14"/>
  <c r="V518" i="14"/>
  <c r="W486" i="14"/>
  <c r="X486" i="14"/>
  <c r="V486" i="14"/>
  <c r="W454" i="14"/>
  <c r="X454" i="14"/>
  <c r="V454" i="14"/>
  <c r="W422" i="14"/>
  <c r="V422" i="14"/>
  <c r="X422" i="14"/>
  <c r="W390" i="14"/>
  <c r="X390" i="14"/>
  <c r="V390" i="14"/>
  <c r="X358" i="14"/>
  <c r="W358" i="14"/>
  <c r="V358" i="14"/>
  <c r="W326" i="14"/>
  <c r="X326" i="14"/>
  <c r="V326" i="14"/>
  <c r="V294" i="14"/>
  <c r="W294" i="14"/>
  <c r="X294" i="14"/>
  <c r="W262" i="14"/>
  <c r="X262" i="14"/>
  <c r="V262" i="14"/>
  <c r="X230" i="14"/>
  <c r="W230" i="14"/>
  <c r="V230" i="14"/>
  <c r="W198" i="14"/>
  <c r="X198" i="14"/>
  <c r="V198" i="14"/>
  <c r="V166" i="14"/>
  <c r="W166" i="14"/>
  <c r="X166" i="14"/>
  <c r="X126" i="14"/>
  <c r="W126" i="14"/>
  <c r="V126" i="14"/>
  <c r="W86" i="14"/>
  <c r="X86" i="14"/>
  <c r="V86" i="14"/>
  <c r="X54" i="14"/>
  <c r="W54" i="14"/>
  <c r="V54" i="14"/>
  <c r="W22" i="14"/>
  <c r="X22" i="14"/>
  <c r="V22" i="14"/>
  <c r="X573" i="14"/>
  <c r="W573" i="14"/>
  <c r="V573" i="14"/>
  <c r="X541" i="14"/>
  <c r="W541" i="14"/>
  <c r="V541" i="14"/>
  <c r="X509" i="14"/>
  <c r="W509" i="14"/>
  <c r="V509" i="14"/>
  <c r="X469" i="14"/>
  <c r="V469" i="14"/>
  <c r="W469" i="14"/>
  <c r="X437" i="14"/>
  <c r="V437" i="14"/>
  <c r="W437" i="14"/>
  <c r="X397" i="14"/>
  <c r="V397" i="14"/>
  <c r="W397" i="14"/>
  <c r="X365" i="14"/>
  <c r="V365" i="14"/>
  <c r="W365" i="14"/>
  <c r="X341" i="14"/>
  <c r="V341" i="14"/>
  <c r="W341" i="14"/>
  <c r="X293" i="14"/>
  <c r="V293" i="14"/>
  <c r="W293" i="14"/>
  <c r="X261" i="14"/>
  <c r="V261" i="14"/>
  <c r="W261" i="14"/>
  <c r="X221" i="14"/>
  <c r="V221" i="14"/>
  <c r="W221" i="14"/>
  <c r="X181" i="14"/>
  <c r="V181" i="14"/>
  <c r="W181" i="14"/>
  <c r="X165" i="14"/>
  <c r="V165" i="14"/>
  <c r="W165" i="14"/>
  <c r="X133" i="14"/>
  <c r="V133" i="14"/>
  <c r="W133" i="14"/>
  <c r="X101" i="14"/>
  <c r="V101" i="14"/>
  <c r="W101" i="14"/>
  <c r="X69" i="14"/>
  <c r="W69" i="14"/>
  <c r="V69" i="14"/>
  <c r="X37" i="14"/>
  <c r="V37" i="14"/>
  <c r="W37" i="14"/>
  <c r="X556" i="14"/>
  <c r="V556" i="14"/>
  <c r="W556" i="14"/>
  <c r="X508" i="14"/>
  <c r="W508" i="14"/>
  <c r="V508" i="14"/>
  <c r="W476" i="14"/>
  <c r="V476" i="14"/>
  <c r="X476" i="14"/>
  <c r="W444" i="14"/>
  <c r="V444" i="14"/>
  <c r="X444" i="14"/>
  <c r="X412" i="14"/>
  <c r="V412" i="14"/>
  <c r="W412" i="14"/>
  <c r="X380" i="14"/>
  <c r="W380" i="14"/>
  <c r="V380" i="14"/>
  <c r="W348" i="14"/>
  <c r="V348" i="14"/>
  <c r="X348" i="14"/>
  <c r="X308" i="14"/>
  <c r="W308" i="14"/>
  <c r="V308" i="14"/>
  <c r="X268" i="14"/>
  <c r="W268" i="14"/>
  <c r="V268" i="14"/>
  <c r="W228" i="14"/>
  <c r="V228" i="14"/>
  <c r="X228" i="14"/>
  <c r="W196" i="14"/>
  <c r="X196" i="14"/>
  <c r="V196" i="14"/>
  <c r="X164" i="14"/>
  <c r="W164" i="14"/>
  <c r="V164" i="14"/>
  <c r="X132" i="14"/>
  <c r="W132" i="14"/>
  <c r="V132" i="14"/>
  <c r="X100" i="14"/>
  <c r="W100" i="14"/>
  <c r="V100" i="14"/>
  <c r="W60" i="14"/>
  <c r="V60" i="14"/>
  <c r="X60" i="14"/>
  <c r="X563" i="14"/>
  <c r="W563" i="14"/>
  <c r="V563" i="14"/>
  <c r="W531" i="14"/>
  <c r="X531" i="14"/>
  <c r="V531" i="14"/>
  <c r="W499" i="14"/>
  <c r="X499" i="14"/>
  <c r="V499" i="14"/>
  <c r="X475" i="14"/>
  <c r="V475" i="14"/>
  <c r="W475" i="14"/>
  <c r="X451" i="14"/>
  <c r="V451" i="14"/>
  <c r="W451" i="14"/>
  <c r="X419" i="14"/>
  <c r="W419" i="14"/>
  <c r="V419" i="14"/>
  <c r="X395" i="14"/>
  <c r="W395" i="14"/>
  <c r="V395" i="14"/>
  <c r="X379" i="14"/>
  <c r="V379" i="14"/>
  <c r="W379" i="14"/>
  <c r="W347" i="14"/>
  <c r="V347" i="14"/>
  <c r="X347" i="14"/>
  <c r="X315" i="14"/>
  <c r="W315" i="14"/>
  <c r="V315" i="14"/>
  <c r="X291" i="14"/>
  <c r="V291" i="14"/>
  <c r="W291" i="14"/>
  <c r="X267" i="14"/>
  <c r="W267" i="14"/>
  <c r="V267" i="14"/>
  <c r="X235" i="14"/>
  <c r="W235" i="14"/>
  <c r="V235" i="14"/>
  <c r="X211" i="14"/>
  <c r="V211" i="14"/>
  <c r="W211" i="14"/>
  <c r="W179" i="14"/>
  <c r="X179" i="14"/>
  <c r="V179" i="14"/>
  <c r="W147" i="14"/>
  <c r="X147" i="14"/>
  <c r="V147" i="14"/>
  <c r="X115" i="14"/>
  <c r="V115" i="14"/>
  <c r="W115" i="14"/>
  <c r="X83" i="14"/>
  <c r="V83" i="14"/>
  <c r="W83" i="14"/>
  <c r="W51" i="14"/>
  <c r="V51" i="14"/>
  <c r="X51" i="14"/>
  <c r="W27" i="14"/>
  <c r="X27" i="14"/>
  <c r="V27" i="14"/>
  <c r="X578" i="14"/>
  <c r="W578" i="14"/>
  <c r="V578" i="14"/>
  <c r="W570" i="14"/>
  <c r="X570" i="14"/>
  <c r="V570" i="14"/>
  <c r="W562" i="14"/>
  <c r="V562" i="14"/>
  <c r="X562" i="14"/>
  <c r="W554" i="14"/>
  <c r="X554" i="14"/>
  <c r="V554" i="14"/>
  <c r="W546" i="14"/>
  <c r="V546" i="14"/>
  <c r="X546" i="14"/>
  <c r="X538" i="14"/>
  <c r="W538" i="14"/>
  <c r="V538" i="14"/>
  <c r="W530" i="14"/>
  <c r="V530" i="14"/>
  <c r="X530" i="14"/>
  <c r="W522" i="14"/>
  <c r="X522" i="14"/>
  <c r="V522" i="14"/>
  <c r="X514" i="14"/>
  <c r="W514" i="14"/>
  <c r="V514" i="14"/>
  <c r="W506" i="14"/>
  <c r="X506" i="14"/>
  <c r="V506" i="14"/>
  <c r="W498" i="14"/>
  <c r="X498" i="14"/>
  <c r="V498" i="14"/>
  <c r="W490" i="14"/>
  <c r="V490" i="14"/>
  <c r="X490" i="14"/>
  <c r="W482" i="14"/>
  <c r="X482" i="14"/>
  <c r="V482" i="14"/>
  <c r="X474" i="14"/>
  <c r="W474" i="14"/>
  <c r="V474" i="14"/>
  <c r="W466" i="14"/>
  <c r="X466" i="14"/>
  <c r="V466" i="14"/>
  <c r="W458" i="14"/>
  <c r="V458" i="14"/>
  <c r="X458" i="14"/>
  <c r="X450" i="14"/>
  <c r="W450" i="14"/>
  <c r="V450" i="14"/>
  <c r="W442" i="14"/>
  <c r="X442" i="14"/>
  <c r="V442" i="14"/>
  <c r="W434" i="14"/>
  <c r="X434" i="14"/>
  <c r="V434" i="14"/>
  <c r="W426" i="14"/>
  <c r="X426" i="14"/>
  <c r="V426" i="14"/>
  <c r="X418" i="14"/>
  <c r="W418" i="14"/>
  <c r="V418" i="14"/>
  <c r="X410" i="14"/>
  <c r="W410" i="14"/>
  <c r="V410" i="14"/>
  <c r="W402" i="14"/>
  <c r="X402" i="14"/>
  <c r="V402" i="14"/>
  <c r="X394" i="14"/>
  <c r="W394" i="14"/>
  <c r="V394" i="14"/>
  <c r="X386" i="14"/>
  <c r="W386" i="14"/>
  <c r="V386" i="14"/>
  <c r="W378" i="14"/>
  <c r="X378" i="14"/>
  <c r="V378" i="14"/>
  <c r="X370" i="14"/>
  <c r="W370" i="14"/>
  <c r="V370" i="14"/>
  <c r="W362" i="14"/>
  <c r="X362" i="14"/>
  <c r="V362" i="14"/>
  <c r="W354" i="14"/>
  <c r="X354" i="14"/>
  <c r="V354" i="14"/>
  <c r="X346" i="14"/>
  <c r="W346" i="14"/>
  <c r="V346" i="14"/>
  <c r="W338" i="14"/>
  <c r="X338" i="14"/>
  <c r="V338" i="14"/>
  <c r="W330" i="14"/>
  <c r="X330" i="14"/>
  <c r="V330" i="14"/>
  <c r="X322" i="14"/>
  <c r="W322" i="14"/>
  <c r="V322" i="14"/>
  <c r="W314" i="14"/>
  <c r="X314" i="14"/>
  <c r="V314" i="14"/>
  <c r="W306" i="14"/>
  <c r="X306" i="14"/>
  <c r="V306" i="14"/>
  <c r="W298" i="14"/>
  <c r="X298" i="14"/>
  <c r="V298" i="14"/>
  <c r="W290" i="14"/>
  <c r="X290" i="14"/>
  <c r="V290" i="14"/>
  <c r="X282" i="14"/>
  <c r="W282" i="14"/>
  <c r="V282" i="14"/>
  <c r="W274" i="14"/>
  <c r="V274" i="14"/>
  <c r="X274" i="14"/>
  <c r="W266" i="14"/>
  <c r="V266" i="14"/>
  <c r="X266" i="14"/>
  <c r="X258" i="14"/>
  <c r="W258" i="14"/>
  <c r="V258" i="14"/>
  <c r="W250" i="14"/>
  <c r="X250" i="14"/>
  <c r="V250" i="14"/>
  <c r="W242" i="14"/>
  <c r="X242" i="14"/>
  <c r="V242" i="14"/>
  <c r="W234" i="14"/>
  <c r="X234" i="14"/>
  <c r="V234" i="14"/>
  <c r="W226" i="14"/>
  <c r="X226" i="14"/>
  <c r="V226" i="14"/>
  <c r="X218" i="14"/>
  <c r="W218" i="14"/>
  <c r="V218" i="14"/>
  <c r="W210" i="14"/>
  <c r="X210" i="14"/>
  <c r="V210" i="14"/>
  <c r="W202" i="14"/>
  <c r="X202" i="14"/>
  <c r="V202" i="14"/>
  <c r="X194" i="14"/>
  <c r="W194" i="14"/>
  <c r="V194" i="14"/>
  <c r="W186" i="14"/>
  <c r="X186" i="14"/>
  <c r="V186" i="14"/>
  <c r="W178" i="14"/>
  <c r="X178" i="14"/>
  <c r="V178" i="14"/>
  <c r="W170" i="14"/>
  <c r="X170" i="14"/>
  <c r="V170" i="14"/>
  <c r="W162" i="14"/>
  <c r="X162" i="14"/>
  <c r="V162" i="14"/>
  <c r="X154" i="14"/>
  <c r="W154" i="14"/>
  <c r="V154" i="14"/>
  <c r="W146" i="14"/>
  <c r="X146" i="14"/>
  <c r="V146" i="14"/>
  <c r="W138" i="14"/>
  <c r="X138" i="14"/>
  <c r="V138" i="14"/>
  <c r="W130" i="14"/>
  <c r="X130" i="14"/>
  <c r="V130" i="14"/>
  <c r="W122" i="14"/>
  <c r="X122" i="14"/>
  <c r="V122" i="14"/>
  <c r="W114" i="14"/>
  <c r="X114" i="14"/>
  <c r="V114" i="14"/>
  <c r="W106" i="14"/>
  <c r="X106" i="14"/>
  <c r="V106" i="14"/>
  <c r="W98" i="14"/>
  <c r="X98" i="14"/>
  <c r="V98" i="14"/>
  <c r="W90" i="14"/>
  <c r="X90" i="14"/>
  <c r="V90" i="14"/>
  <c r="W82" i="14"/>
  <c r="X82" i="14"/>
  <c r="V82" i="14"/>
  <c r="W74" i="14"/>
  <c r="X74" i="14"/>
  <c r="V74" i="14"/>
  <c r="W66" i="14"/>
  <c r="X66" i="14"/>
  <c r="V66" i="14"/>
  <c r="W58" i="14"/>
  <c r="X58" i="14"/>
  <c r="V58" i="14"/>
  <c r="W50" i="14"/>
  <c r="X50" i="14"/>
  <c r="V50" i="14"/>
  <c r="W42" i="14"/>
  <c r="X42" i="14"/>
  <c r="V42" i="14"/>
  <c r="W34" i="14"/>
  <c r="X34" i="14"/>
  <c r="V34" i="14"/>
  <c r="W26" i="14"/>
  <c r="X26" i="14"/>
  <c r="V26" i="14"/>
  <c r="W18" i="14"/>
  <c r="X18" i="14"/>
  <c r="V18" i="14"/>
  <c r="W10" i="14"/>
  <c r="X10" i="14"/>
  <c r="V10" i="14"/>
  <c r="X550" i="14"/>
  <c r="V550" i="14"/>
  <c r="W550" i="14"/>
  <c r="W510" i="14"/>
  <c r="X510" i="14"/>
  <c r="V510" i="14"/>
  <c r="W462" i="14"/>
  <c r="V462" i="14"/>
  <c r="X462" i="14"/>
  <c r="X430" i="14"/>
  <c r="V430" i="14"/>
  <c r="W430" i="14"/>
  <c r="X398" i="14"/>
  <c r="V398" i="14"/>
  <c r="W398" i="14"/>
  <c r="W366" i="14"/>
  <c r="X366" i="14"/>
  <c r="V366" i="14"/>
  <c r="X334" i="14"/>
  <c r="W334" i="14"/>
  <c r="V334" i="14"/>
  <c r="X302" i="14"/>
  <c r="V302" i="14"/>
  <c r="W302" i="14"/>
  <c r="W270" i="14"/>
  <c r="X270" i="14"/>
  <c r="V270" i="14"/>
  <c r="W238" i="14"/>
  <c r="V238" i="14"/>
  <c r="X238" i="14"/>
  <c r="X206" i="14"/>
  <c r="V206" i="14"/>
  <c r="W206" i="14"/>
  <c r="X174" i="14"/>
  <c r="W174" i="14"/>
  <c r="V174" i="14"/>
  <c r="X142" i="14"/>
  <c r="V142" i="14"/>
  <c r="W142" i="14"/>
  <c r="W110" i="14"/>
  <c r="X110" i="14"/>
  <c r="V110" i="14"/>
  <c r="W78" i="14"/>
  <c r="X78" i="14"/>
  <c r="V78" i="14"/>
  <c r="V46" i="14"/>
  <c r="W46" i="14"/>
  <c r="X46" i="14"/>
  <c r="W14" i="14"/>
  <c r="X14" i="14"/>
  <c r="V14" i="14"/>
  <c r="X565" i="14"/>
  <c r="W565" i="14"/>
  <c r="V565" i="14"/>
  <c r="X533" i="14"/>
  <c r="W533" i="14"/>
  <c r="V533" i="14"/>
  <c r="X501" i="14"/>
  <c r="W501" i="14"/>
  <c r="V501" i="14"/>
  <c r="X477" i="14"/>
  <c r="W477" i="14"/>
  <c r="V477" i="14"/>
  <c r="X445" i="14"/>
  <c r="V445" i="14"/>
  <c r="W445" i="14"/>
  <c r="X421" i="14"/>
  <c r="V421" i="14"/>
  <c r="W421" i="14"/>
  <c r="X389" i="14"/>
  <c r="V389" i="14"/>
  <c r="W389" i="14"/>
  <c r="X357" i="14"/>
  <c r="V357" i="14"/>
  <c r="W357" i="14"/>
  <c r="X317" i="14"/>
  <c r="V317" i="14"/>
  <c r="W317" i="14"/>
  <c r="X285" i="14"/>
  <c r="V285" i="14"/>
  <c r="W285" i="14"/>
  <c r="X253" i="14"/>
  <c r="V253" i="14"/>
  <c r="W253" i="14"/>
  <c r="X229" i="14"/>
  <c r="V229" i="14"/>
  <c r="W229" i="14"/>
  <c r="X197" i="14"/>
  <c r="V197" i="14"/>
  <c r="W197" i="14"/>
  <c r="X149" i="14"/>
  <c r="W149" i="14"/>
  <c r="V149" i="14"/>
  <c r="X117" i="14"/>
  <c r="V117" i="14"/>
  <c r="W117" i="14"/>
  <c r="X85" i="14"/>
  <c r="V85" i="14"/>
  <c r="W85" i="14"/>
  <c r="X53" i="14"/>
  <c r="V53" i="14"/>
  <c r="W53" i="14"/>
  <c r="X21" i="14"/>
  <c r="W21" i="14"/>
  <c r="V21" i="14"/>
  <c r="X564" i="14"/>
  <c r="V564" i="14"/>
  <c r="W564" i="14"/>
  <c r="X532" i="14"/>
  <c r="V532" i="14"/>
  <c r="W532" i="14"/>
  <c r="W500" i="14"/>
  <c r="X500" i="14"/>
  <c r="V500" i="14"/>
  <c r="W460" i="14"/>
  <c r="V460" i="14"/>
  <c r="X460" i="14"/>
  <c r="W436" i="14"/>
  <c r="X436" i="14"/>
  <c r="V436" i="14"/>
  <c r="X404" i="14"/>
  <c r="V404" i="14"/>
  <c r="W404" i="14"/>
  <c r="X364" i="14"/>
  <c r="V364" i="14"/>
  <c r="W364" i="14"/>
  <c r="W324" i="14"/>
  <c r="X324" i="14"/>
  <c r="V324" i="14"/>
  <c r="W292" i="14"/>
  <c r="X292" i="14"/>
  <c r="V292" i="14"/>
  <c r="X260" i="14"/>
  <c r="W260" i="14"/>
  <c r="V260" i="14"/>
  <c r="X236" i="14"/>
  <c r="W236" i="14"/>
  <c r="V236" i="14"/>
  <c r="X204" i="14"/>
  <c r="V204" i="14"/>
  <c r="W204" i="14"/>
  <c r="X172" i="14"/>
  <c r="V172" i="14"/>
  <c r="W172" i="14"/>
  <c r="W140" i="14"/>
  <c r="X140" i="14"/>
  <c r="V140" i="14"/>
  <c r="X108" i="14"/>
  <c r="W108" i="14"/>
  <c r="V108" i="14"/>
  <c r="X76" i="14"/>
  <c r="W76" i="14"/>
  <c r="V76" i="14"/>
  <c r="X52" i="14"/>
  <c r="W52" i="14"/>
  <c r="V52" i="14"/>
  <c r="X28" i="14"/>
  <c r="W28" i="14"/>
  <c r="V28" i="14"/>
  <c r="W555" i="14"/>
  <c r="V555" i="14"/>
  <c r="X555" i="14"/>
  <c r="X523" i="14"/>
  <c r="W523" i="14"/>
  <c r="V523" i="14"/>
  <c r="X491" i="14"/>
  <c r="W491" i="14"/>
  <c r="V491" i="14"/>
  <c r="X467" i="14"/>
  <c r="W467" i="14"/>
  <c r="V467" i="14"/>
  <c r="X435" i="14"/>
  <c r="W435" i="14"/>
  <c r="V435" i="14"/>
  <c r="X411" i="14"/>
  <c r="W411" i="14"/>
  <c r="V411" i="14"/>
  <c r="X371" i="14"/>
  <c r="W371" i="14"/>
  <c r="V371" i="14"/>
  <c r="V339" i="14"/>
  <c r="W339" i="14"/>
  <c r="X339" i="14"/>
  <c r="X307" i="14"/>
  <c r="V307" i="14"/>
  <c r="W307" i="14"/>
  <c r="X275" i="14"/>
  <c r="W275" i="14"/>
  <c r="V275" i="14"/>
  <c r="W251" i="14"/>
  <c r="X251" i="14"/>
  <c r="V251" i="14"/>
  <c r="X227" i="14"/>
  <c r="W227" i="14"/>
  <c r="V227" i="14"/>
  <c r="X195" i="14"/>
  <c r="W195" i="14"/>
  <c r="V195" i="14"/>
  <c r="W171" i="14"/>
  <c r="X171" i="14"/>
  <c r="V171" i="14"/>
  <c r="X139" i="14"/>
  <c r="W139" i="14"/>
  <c r="V139" i="14"/>
  <c r="X107" i="14"/>
  <c r="W107" i="14"/>
  <c r="V107" i="14"/>
  <c r="X91" i="14"/>
  <c r="V91" i="14"/>
  <c r="W91" i="14"/>
  <c r="X67" i="14"/>
  <c r="V67" i="14"/>
  <c r="W67" i="14"/>
  <c r="X43" i="14"/>
  <c r="W43" i="14"/>
  <c r="V43" i="14"/>
  <c r="X19" i="14"/>
  <c r="W19" i="14"/>
  <c r="V19" i="14"/>
  <c r="W5" i="14"/>
  <c r="V5" i="14"/>
  <c r="X577" i="14"/>
  <c r="V577" i="14"/>
  <c r="W577" i="14"/>
  <c r="X569" i="14"/>
  <c r="W569" i="14"/>
  <c r="V569" i="14"/>
  <c r="X561" i="14"/>
  <c r="W561" i="14"/>
  <c r="V561" i="14"/>
  <c r="X553" i="14"/>
  <c r="W553" i="14"/>
  <c r="V553" i="14"/>
  <c r="W545" i="14"/>
  <c r="X545" i="14"/>
  <c r="V545" i="14"/>
  <c r="X537" i="14"/>
  <c r="W537" i="14"/>
  <c r="V537" i="14"/>
  <c r="X529" i="14"/>
  <c r="W529" i="14"/>
  <c r="V529" i="14"/>
  <c r="X521" i="14"/>
  <c r="W521" i="14"/>
  <c r="V521" i="14"/>
  <c r="X513" i="14"/>
  <c r="V513" i="14"/>
  <c r="W513" i="14"/>
  <c r="X505" i="14"/>
  <c r="W505" i="14"/>
  <c r="V505" i="14"/>
  <c r="W497" i="14"/>
  <c r="V497" i="14"/>
  <c r="X497" i="14"/>
  <c r="X489" i="14"/>
  <c r="W489" i="14"/>
  <c r="V489" i="14"/>
  <c r="X481" i="14"/>
  <c r="W481" i="14"/>
  <c r="V481" i="14"/>
  <c r="X473" i="14"/>
  <c r="W473" i="14"/>
  <c r="V473" i="14"/>
  <c r="X465" i="14"/>
  <c r="W465" i="14"/>
  <c r="V465" i="14"/>
  <c r="X457" i="14"/>
  <c r="W457" i="14"/>
  <c r="V457" i="14"/>
  <c r="X449" i="14"/>
  <c r="W449" i="14"/>
  <c r="V449" i="14"/>
  <c r="X441" i="14"/>
  <c r="W441" i="14"/>
  <c r="V441" i="14"/>
  <c r="X433" i="14"/>
  <c r="W433" i="14"/>
  <c r="V433" i="14"/>
  <c r="X425" i="14"/>
  <c r="V425" i="14"/>
  <c r="W425" i="14"/>
  <c r="W417" i="14"/>
  <c r="X417" i="14"/>
  <c r="V417" i="14"/>
  <c r="X409" i="14"/>
  <c r="W409" i="14"/>
  <c r="V409" i="14"/>
  <c r="X401" i="14"/>
  <c r="W401" i="14"/>
  <c r="V401" i="14"/>
  <c r="X393" i="14"/>
  <c r="W393" i="14"/>
  <c r="V393" i="14"/>
  <c r="W385" i="14"/>
  <c r="V385" i="14"/>
  <c r="X385" i="14"/>
  <c r="X377" i="14"/>
  <c r="V377" i="14"/>
  <c r="W377" i="14"/>
  <c r="X369" i="14"/>
  <c r="W369" i="14"/>
  <c r="V369" i="14"/>
  <c r="X361" i="14"/>
  <c r="W361" i="14"/>
  <c r="V361" i="14"/>
  <c r="W353" i="14"/>
  <c r="X353" i="14"/>
  <c r="V353" i="14"/>
  <c r="X345" i="14"/>
  <c r="W345" i="14"/>
  <c r="V345" i="14"/>
  <c r="X337" i="14"/>
  <c r="W337" i="14"/>
  <c r="V337" i="14"/>
  <c r="X329" i="14"/>
  <c r="V329" i="14"/>
  <c r="W329" i="14"/>
  <c r="X321" i="14"/>
  <c r="W321" i="14"/>
  <c r="V321" i="14"/>
  <c r="X313" i="14"/>
  <c r="W313" i="14"/>
  <c r="V313" i="14"/>
  <c r="X305" i="14"/>
  <c r="V305" i="14"/>
  <c r="W305" i="14"/>
  <c r="X297" i="14"/>
  <c r="W297" i="14"/>
  <c r="V297" i="14"/>
  <c r="W289" i="14"/>
  <c r="X289" i="14"/>
  <c r="V289" i="14"/>
  <c r="X281" i="14"/>
  <c r="V281" i="14"/>
  <c r="W281" i="14"/>
  <c r="X273" i="14"/>
  <c r="W273" i="14"/>
  <c r="V273" i="14"/>
  <c r="X265" i="14"/>
  <c r="W265" i="14"/>
  <c r="V265" i="14"/>
  <c r="X257" i="14"/>
  <c r="V257" i="14"/>
  <c r="W257" i="14"/>
  <c r="X249" i="14"/>
  <c r="W249" i="14"/>
  <c r="V249" i="14"/>
  <c r="X241" i="14"/>
  <c r="W241" i="14"/>
  <c r="V241" i="14"/>
  <c r="X233" i="14"/>
  <c r="V233" i="14"/>
  <c r="W233" i="14"/>
  <c r="W225" i="14"/>
  <c r="X225" i="14"/>
  <c r="V225" i="14"/>
  <c r="W217" i="14"/>
  <c r="X217" i="14"/>
  <c r="V217" i="14"/>
  <c r="X209" i="14"/>
  <c r="W209" i="14"/>
  <c r="V209" i="14"/>
  <c r="W201" i="14"/>
  <c r="V201" i="14"/>
  <c r="X201" i="14"/>
  <c r="W193" i="14"/>
  <c r="V193" i="14"/>
  <c r="X193" i="14"/>
  <c r="X185" i="14"/>
  <c r="W185" i="14"/>
  <c r="V185" i="14"/>
  <c r="X177" i="14"/>
  <c r="V177" i="14"/>
  <c r="W177" i="14"/>
  <c r="X169" i="14"/>
  <c r="W169" i="14"/>
  <c r="V169" i="14"/>
  <c r="W161" i="14"/>
  <c r="V161" i="14"/>
  <c r="X161" i="14"/>
  <c r="X153" i="14"/>
  <c r="V153" i="14"/>
  <c r="W153" i="14"/>
  <c r="X145" i="14"/>
  <c r="W145" i="14"/>
  <c r="V145" i="14"/>
  <c r="W137" i="14"/>
  <c r="X137" i="14"/>
  <c r="V137" i="14"/>
  <c r="X129" i="14"/>
  <c r="V129" i="14"/>
  <c r="W129" i="14"/>
  <c r="X121" i="14"/>
  <c r="W121" i="14"/>
  <c r="V121" i="14"/>
  <c r="X113" i="14"/>
  <c r="W113" i="14"/>
  <c r="V113" i="14"/>
  <c r="W105" i="14"/>
  <c r="V105" i="14"/>
  <c r="V97" i="14"/>
  <c r="X97" i="14"/>
  <c r="W97" i="14"/>
  <c r="X89" i="14"/>
  <c r="W89" i="14"/>
  <c r="V89" i="14"/>
  <c r="X81" i="14"/>
  <c r="W81" i="14"/>
  <c r="V81" i="14"/>
  <c r="X73" i="14"/>
  <c r="W73" i="14"/>
  <c r="V73" i="14"/>
  <c r="X65" i="14"/>
  <c r="V65" i="14"/>
  <c r="W65" i="14"/>
  <c r="X57" i="14"/>
  <c r="W57" i="14"/>
  <c r="V57" i="14"/>
  <c r="V49" i="14"/>
  <c r="W49" i="14"/>
  <c r="X49" i="14"/>
  <c r="W41" i="14"/>
  <c r="X41" i="14"/>
  <c r="V41" i="14"/>
  <c r="X33" i="14"/>
  <c r="W33" i="14"/>
  <c r="V33" i="14"/>
  <c r="X25" i="14"/>
  <c r="V25" i="14"/>
  <c r="W25" i="14"/>
  <c r="X17" i="14"/>
  <c r="W17" i="14"/>
  <c r="V17" i="14"/>
  <c r="X9" i="14"/>
  <c r="V9" i="14"/>
  <c r="W9" i="14"/>
  <c r="X566" i="14"/>
  <c r="W566" i="14"/>
  <c r="V566" i="14"/>
  <c r="V534" i="14"/>
  <c r="X534" i="14"/>
  <c r="W534" i="14"/>
  <c r="X502" i="14"/>
  <c r="W502" i="14"/>
  <c r="V502" i="14"/>
  <c r="X478" i="14"/>
  <c r="W478" i="14"/>
  <c r="V478" i="14"/>
  <c r="X446" i="14"/>
  <c r="W446" i="14"/>
  <c r="V446" i="14"/>
  <c r="X414" i="14"/>
  <c r="W414" i="14"/>
  <c r="V414" i="14"/>
  <c r="X382" i="14"/>
  <c r="W382" i="14"/>
  <c r="V382" i="14"/>
  <c r="X342" i="14"/>
  <c r="W342" i="14"/>
  <c r="V342" i="14"/>
  <c r="X310" i="14"/>
  <c r="W310" i="14"/>
  <c r="V310" i="14"/>
  <c r="W278" i="14"/>
  <c r="V278" i="14"/>
  <c r="X278" i="14"/>
  <c r="X246" i="14"/>
  <c r="W246" i="14"/>
  <c r="V246" i="14"/>
  <c r="W214" i="14"/>
  <c r="X214" i="14"/>
  <c r="V214" i="14"/>
  <c r="X182" i="14"/>
  <c r="V182" i="14"/>
  <c r="W182" i="14"/>
  <c r="X158" i="14"/>
  <c r="W158" i="14"/>
  <c r="V158" i="14"/>
  <c r="X134" i="14"/>
  <c r="W134" i="14"/>
  <c r="V134" i="14"/>
  <c r="X102" i="14"/>
  <c r="W102" i="14"/>
  <c r="V102" i="14"/>
  <c r="X62" i="14"/>
  <c r="W62" i="14"/>
  <c r="V62" i="14"/>
  <c r="X30" i="14"/>
  <c r="W30" i="14"/>
  <c r="V30" i="14"/>
  <c r="X557" i="14"/>
  <c r="W557" i="14"/>
  <c r="V557" i="14"/>
  <c r="X525" i="14"/>
  <c r="V525" i="14"/>
  <c r="W525" i="14"/>
  <c r="X493" i="14"/>
  <c r="V493" i="14"/>
  <c r="W493" i="14"/>
  <c r="X453" i="14"/>
  <c r="V453" i="14"/>
  <c r="W453" i="14"/>
  <c r="X413" i="14"/>
  <c r="V413" i="14"/>
  <c r="W413" i="14"/>
  <c r="X373" i="14"/>
  <c r="V373" i="14"/>
  <c r="W373" i="14"/>
  <c r="X333" i="14"/>
  <c r="V333" i="14"/>
  <c r="W333" i="14"/>
  <c r="X301" i="14"/>
  <c r="V301" i="14"/>
  <c r="W301" i="14"/>
  <c r="X269" i="14"/>
  <c r="V269" i="14"/>
  <c r="W269" i="14"/>
  <c r="X237" i="14"/>
  <c r="V237" i="14"/>
  <c r="W237" i="14"/>
  <c r="X189" i="14"/>
  <c r="V189" i="14"/>
  <c r="W189" i="14"/>
  <c r="X157" i="14"/>
  <c r="V157" i="14"/>
  <c r="W157" i="14"/>
  <c r="X125" i="14"/>
  <c r="V125" i="14"/>
  <c r="W125" i="14"/>
  <c r="X109" i="14"/>
  <c r="V109" i="14"/>
  <c r="W109" i="14"/>
  <c r="X77" i="14"/>
  <c r="V77" i="14"/>
  <c r="W77" i="14"/>
  <c r="X45" i="14"/>
  <c r="W45" i="14"/>
  <c r="V45" i="14"/>
  <c r="X13" i="14"/>
  <c r="W13" i="14"/>
  <c r="V13" i="14"/>
  <c r="W572" i="14"/>
  <c r="V572" i="14"/>
  <c r="X572" i="14"/>
  <c r="X540" i="14"/>
  <c r="V540" i="14"/>
  <c r="W540" i="14"/>
  <c r="X516" i="14"/>
  <c r="V516" i="14"/>
  <c r="W516" i="14"/>
  <c r="X484" i="14"/>
  <c r="V484" i="14"/>
  <c r="W484" i="14"/>
  <c r="X452" i="14"/>
  <c r="V452" i="14"/>
  <c r="W452" i="14"/>
  <c r="W420" i="14"/>
  <c r="V420" i="14"/>
  <c r="X420" i="14"/>
  <c r="W396" i="14"/>
  <c r="X396" i="14"/>
  <c r="V396" i="14"/>
  <c r="W372" i="14"/>
  <c r="X372" i="14"/>
  <c r="V372" i="14"/>
  <c r="X340" i="14"/>
  <c r="W340" i="14"/>
  <c r="V340" i="14"/>
  <c r="X316" i="14"/>
  <c r="W316" i="14"/>
  <c r="V316" i="14"/>
  <c r="X284" i="14"/>
  <c r="V284" i="14"/>
  <c r="W284" i="14"/>
  <c r="X252" i="14"/>
  <c r="V252" i="14"/>
  <c r="W252" i="14"/>
  <c r="V220" i="14"/>
  <c r="W220" i="14"/>
  <c r="X220" i="14"/>
  <c r="X188" i="14"/>
  <c r="W188" i="14"/>
  <c r="V188" i="14"/>
  <c r="X156" i="14"/>
  <c r="V156" i="14"/>
  <c r="W156" i="14"/>
  <c r="W124" i="14"/>
  <c r="V124" i="14"/>
  <c r="X124" i="14"/>
  <c r="X84" i="14"/>
  <c r="W84" i="14"/>
  <c r="V84" i="14"/>
  <c r="X44" i="14"/>
  <c r="W44" i="14"/>
  <c r="V44" i="14"/>
  <c r="X20" i="14"/>
  <c r="W20" i="14"/>
  <c r="V20" i="14"/>
  <c r="X579" i="14"/>
  <c r="V579" i="14"/>
  <c r="W579" i="14"/>
  <c r="X547" i="14"/>
  <c r="V547" i="14"/>
  <c r="W547" i="14"/>
  <c r="X515" i="14"/>
  <c r="V515" i="14"/>
  <c r="W515" i="14"/>
  <c r="X483" i="14"/>
  <c r="W483" i="14"/>
  <c r="V483" i="14"/>
  <c r="X443" i="14"/>
  <c r="W443" i="14"/>
  <c r="V443" i="14"/>
  <c r="V403" i="14"/>
  <c r="X403" i="14"/>
  <c r="W403" i="14"/>
  <c r="X355" i="14"/>
  <c r="V355" i="14"/>
  <c r="W355" i="14"/>
  <c r="W323" i="14"/>
  <c r="X323" i="14"/>
  <c r="V323" i="14"/>
  <c r="W283" i="14"/>
  <c r="X283" i="14"/>
  <c r="V283" i="14"/>
  <c r="X243" i="14"/>
  <c r="W243" i="14"/>
  <c r="V243" i="14"/>
  <c r="X203" i="14"/>
  <c r="W203" i="14"/>
  <c r="V203" i="14"/>
  <c r="X163" i="14"/>
  <c r="W163" i="14"/>
  <c r="V163" i="14"/>
  <c r="W123" i="14"/>
  <c r="X123" i="14"/>
  <c r="V123" i="14"/>
  <c r="X75" i="14"/>
  <c r="W75" i="14"/>
  <c r="V75" i="14"/>
  <c r="X584" i="14"/>
  <c r="V584" i="14"/>
  <c r="W584" i="14"/>
  <c r="X576" i="14"/>
  <c r="W576" i="14"/>
  <c r="V576" i="14"/>
  <c r="X568" i="14"/>
  <c r="W568" i="14"/>
  <c r="V568" i="14"/>
  <c r="X560" i="14"/>
  <c r="W560" i="14"/>
  <c r="V560" i="14"/>
  <c r="X552" i="14"/>
  <c r="W552" i="14"/>
  <c r="V552" i="14"/>
  <c r="X544" i="14"/>
  <c r="V544" i="14"/>
  <c r="W544" i="14"/>
  <c r="X536" i="14"/>
  <c r="W536" i="14"/>
  <c r="V536" i="14"/>
  <c r="X528" i="14"/>
  <c r="W528" i="14"/>
  <c r="V528" i="14"/>
  <c r="X520" i="14"/>
  <c r="W520" i="14"/>
  <c r="V520" i="14"/>
  <c r="X512" i="14"/>
  <c r="W512" i="14"/>
  <c r="V512" i="14"/>
  <c r="X504" i="14"/>
  <c r="W504" i="14"/>
  <c r="V504" i="14"/>
  <c r="X496" i="14"/>
  <c r="W496" i="14"/>
  <c r="V496" i="14"/>
  <c r="X488" i="14"/>
  <c r="W488" i="14"/>
  <c r="V488" i="14"/>
  <c r="X480" i="14"/>
  <c r="W480" i="14"/>
  <c r="V480" i="14"/>
  <c r="W472" i="14"/>
  <c r="X472" i="14"/>
  <c r="V472" i="14"/>
  <c r="X464" i="14"/>
  <c r="W464" i="14"/>
  <c r="V464" i="14"/>
  <c r="X456" i="14"/>
  <c r="W456" i="14"/>
  <c r="V456" i="14"/>
  <c r="X448" i="14"/>
  <c r="V448" i="14"/>
  <c r="W448" i="14"/>
  <c r="V440" i="14"/>
  <c r="X440" i="14"/>
  <c r="W440" i="14"/>
  <c r="X432" i="14"/>
  <c r="W432" i="14"/>
  <c r="V432" i="14"/>
  <c r="W424" i="14"/>
  <c r="V424" i="14"/>
  <c r="X424" i="14"/>
  <c r="W416" i="14"/>
  <c r="X416" i="14"/>
  <c r="V416" i="14"/>
  <c r="W408" i="14"/>
  <c r="X408" i="14"/>
  <c r="V408" i="14"/>
  <c r="X400" i="14"/>
  <c r="W400" i="14"/>
  <c r="V400" i="14"/>
  <c r="X392" i="14"/>
  <c r="W392" i="14"/>
  <c r="V392" i="14"/>
  <c r="X384" i="14"/>
  <c r="W384" i="14"/>
  <c r="V384" i="14"/>
  <c r="X376" i="14"/>
  <c r="W376" i="14"/>
  <c r="V376" i="14"/>
  <c r="X368" i="14"/>
  <c r="W368" i="14"/>
  <c r="V368" i="14"/>
  <c r="X360" i="14"/>
  <c r="W360" i="14"/>
  <c r="V360" i="14"/>
  <c r="X352" i="14"/>
  <c r="V352" i="14"/>
  <c r="W352" i="14"/>
  <c r="W344" i="14"/>
  <c r="X344" i="14"/>
  <c r="V344" i="14"/>
  <c r="X336" i="14"/>
  <c r="W336" i="14"/>
  <c r="V336" i="14"/>
  <c r="X328" i="14"/>
  <c r="W328" i="14"/>
  <c r="V328" i="14"/>
  <c r="X320" i="14"/>
  <c r="W320" i="14"/>
  <c r="V320" i="14"/>
  <c r="W312" i="14"/>
  <c r="V312" i="14"/>
  <c r="X312" i="14"/>
  <c r="X304" i="14"/>
  <c r="V304" i="14"/>
  <c r="W304" i="14"/>
  <c r="X296" i="14"/>
  <c r="W296" i="14"/>
  <c r="V296" i="14"/>
  <c r="X288" i="14"/>
  <c r="W288" i="14"/>
  <c r="V288" i="14"/>
  <c r="W280" i="14"/>
  <c r="X280" i="14"/>
  <c r="V280" i="14"/>
  <c r="X272" i="14"/>
  <c r="W272" i="14"/>
  <c r="V272" i="14"/>
  <c r="X264" i="14"/>
  <c r="W264" i="14"/>
  <c r="V264" i="14"/>
  <c r="X256" i="14"/>
  <c r="V256" i="14"/>
  <c r="W256" i="14"/>
  <c r="X248" i="14"/>
  <c r="W248" i="14"/>
  <c r="V248" i="14"/>
  <c r="X240" i="14"/>
  <c r="W240" i="14"/>
  <c r="V240" i="14"/>
  <c r="X232" i="14"/>
  <c r="V232" i="14"/>
  <c r="W232" i="14"/>
  <c r="X224" i="14"/>
  <c r="W224" i="14"/>
  <c r="V224" i="14"/>
  <c r="X216" i="14"/>
  <c r="W216" i="14"/>
  <c r="V216" i="14"/>
  <c r="X208" i="14"/>
  <c r="V208" i="14"/>
  <c r="W208" i="14"/>
  <c r="X200" i="14"/>
  <c r="W200" i="14"/>
  <c r="V200" i="14"/>
  <c r="X192" i="14"/>
  <c r="W192" i="14"/>
  <c r="V192" i="14"/>
  <c r="X184" i="14"/>
  <c r="V184" i="14"/>
  <c r="W184" i="14"/>
  <c r="X176" i="14"/>
  <c r="W176" i="14"/>
  <c r="V176" i="14"/>
  <c r="W168" i="14"/>
  <c r="X168" i="14"/>
  <c r="V168" i="14"/>
  <c r="X160" i="14"/>
  <c r="W160" i="14"/>
  <c r="V160" i="14"/>
  <c r="X152" i="14"/>
  <c r="W152" i="14"/>
  <c r="V152" i="14"/>
  <c r="W144" i="14"/>
  <c r="X144" i="14"/>
  <c r="V144" i="14"/>
  <c r="X136" i="14"/>
  <c r="W136" i="14"/>
  <c r="V136" i="14"/>
  <c r="W128" i="14"/>
  <c r="V128" i="14"/>
  <c r="X128" i="14"/>
  <c r="W120" i="14"/>
  <c r="X120" i="14"/>
  <c r="V120" i="14"/>
  <c r="X112" i="14"/>
  <c r="W112" i="14"/>
  <c r="V112" i="14"/>
  <c r="W104" i="14"/>
  <c r="V104" i="14"/>
  <c r="X104" i="14"/>
  <c r="W96" i="14"/>
  <c r="X96" i="14"/>
  <c r="V96" i="14"/>
  <c r="V88" i="14"/>
  <c r="W88" i="14"/>
  <c r="X88" i="14"/>
  <c r="W80" i="14"/>
  <c r="X80" i="14"/>
  <c r="V80" i="14"/>
  <c r="X72" i="14"/>
  <c r="W72" i="14"/>
  <c r="V72" i="14"/>
  <c r="X64" i="14"/>
  <c r="V64" i="14"/>
  <c r="W64" i="14"/>
  <c r="X56" i="14"/>
  <c r="W56" i="14"/>
  <c r="V56" i="14"/>
  <c r="X48" i="14"/>
  <c r="V48" i="14"/>
  <c r="W48" i="14"/>
  <c r="W40" i="14"/>
  <c r="X40" i="14"/>
  <c r="V40" i="14"/>
  <c r="W32" i="14"/>
  <c r="X32" i="14"/>
  <c r="V32" i="14"/>
  <c r="V24" i="14"/>
  <c r="W24" i="14"/>
  <c r="X24" i="14"/>
  <c r="X16" i="14"/>
  <c r="W16" i="14"/>
  <c r="V16" i="14"/>
  <c r="X8" i="14"/>
  <c r="W8" i="14"/>
  <c r="V8" i="14"/>
  <c r="W582" i="14"/>
  <c r="X582" i="14"/>
  <c r="V582" i="14"/>
  <c r="X558" i="14"/>
  <c r="W558" i="14"/>
  <c r="V558" i="14"/>
  <c r="X526" i="14"/>
  <c r="V526" i="14"/>
  <c r="W526" i="14"/>
  <c r="V494" i="14"/>
  <c r="X494" i="14"/>
  <c r="W494" i="14"/>
  <c r="X470" i="14"/>
  <c r="W470" i="14"/>
  <c r="V470" i="14"/>
  <c r="X438" i="14"/>
  <c r="W438" i="14"/>
  <c r="V438" i="14"/>
  <c r="W406" i="14"/>
  <c r="X406" i="14"/>
  <c r="V406" i="14"/>
  <c r="X374" i="14"/>
  <c r="W374" i="14"/>
  <c r="V374" i="14"/>
  <c r="X350" i="14"/>
  <c r="V350" i="14"/>
  <c r="W350" i="14"/>
  <c r="X318" i="14"/>
  <c r="W318" i="14"/>
  <c r="V318" i="14"/>
  <c r="X286" i="14"/>
  <c r="W286" i="14"/>
  <c r="V286" i="14"/>
  <c r="W254" i="14"/>
  <c r="X254" i="14"/>
  <c r="V254" i="14"/>
  <c r="X222" i="14"/>
  <c r="W222" i="14"/>
  <c r="V222" i="14"/>
  <c r="X190" i="14"/>
  <c r="W190" i="14"/>
  <c r="V190" i="14"/>
  <c r="X150" i="14"/>
  <c r="W150" i="14"/>
  <c r="V150" i="14"/>
  <c r="X118" i="14"/>
  <c r="W118" i="14"/>
  <c r="V118" i="14"/>
  <c r="X94" i="14"/>
  <c r="W94" i="14"/>
  <c r="V94" i="14"/>
  <c r="W70" i="14"/>
  <c r="V70" i="14"/>
  <c r="X70" i="14"/>
  <c r="X38" i="14"/>
  <c r="W38" i="14"/>
  <c r="V38" i="14"/>
  <c r="X6" i="14"/>
  <c r="W6" i="14"/>
  <c r="V6" i="14"/>
  <c r="X581" i="14"/>
  <c r="V581" i="14"/>
  <c r="W581" i="14"/>
  <c r="X549" i="14"/>
  <c r="W549" i="14"/>
  <c r="V549" i="14"/>
  <c r="X517" i="14"/>
  <c r="W517" i="14"/>
  <c r="V517" i="14"/>
  <c r="X485" i="14"/>
  <c r="W485" i="14"/>
  <c r="V485" i="14"/>
  <c r="X461" i="14"/>
  <c r="V461" i="14"/>
  <c r="W461" i="14"/>
  <c r="X429" i="14"/>
  <c r="V429" i="14"/>
  <c r="W429" i="14"/>
  <c r="X405" i="14"/>
  <c r="V405" i="14"/>
  <c r="W405" i="14"/>
  <c r="X381" i="14"/>
  <c r="V381" i="14"/>
  <c r="W381" i="14"/>
  <c r="X349" i="14"/>
  <c r="V349" i="14"/>
  <c r="W349" i="14"/>
  <c r="X325" i="14"/>
  <c r="V325" i="14"/>
  <c r="W325" i="14"/>
  <c r="X309" i="14"/>
  <c r="V309" i="14"/>
  <c r="W309" i="14"/>
  <c r="X277" i="14"/>
  <c r="V277" i="14"/>
  <c r="W277" i="14"/>
  <c r="X245" i="14"/>
  <c r="V245" i="14"/>
  <c r="W245" i="14"/>
  <c r="X213" i="14"/>
  <c r="V213" i="14"/>
  <c r="W213" i="14"/>
  <c r="X205" i="14"/>
  <c r="V205" i="14"/>
  <c r="W205" i="14"/>
  <c r="X173" i="14"/>
  <c r="V173" i="14"/>
  <c r="W173" i="14"/>
  <c r="X141" i="14"/>
  <c r="V141" i="14"/>
  <c r="W141" i="14"/>
  <c r="X93" i="14"/>
  <c r="V93" i="14"/>
  <c r="W93" i="14"/>
  <c r="X61" i="14"/>
  <c r="V61" i="14"/>
  <c r="W61" i="14"/>
  <c r="X29" i="14"/>
  <c r="V29" i="14"/>
  <c r="W29" i="14"/>
  <c r="W580" i="14"/>
  <c r="X580" i="14"/>
  <c r="V580" i="14"/>
  <c r="V548" i="14"/>
  <c r="X548" i="14"/>
  <c r="W548" i="14"/>
  <c r="X524" i="14"/>
  <c r="V524" i="14"/>
  <c r="W524" i="14"/>
  <c r="X492" i="14"/>
  <c r="W492" i="14"/>
  <c r="V492" i="14"/>
  <c r="X468" i="14"/>
  <c r="W468" i="14"/>
  <c r="V468" i="14"/>
  <c r="X428" i="14"/>
  <c r="V428" i="14"/>
  <c r="W428" i="14"/>
  <c r="W388" i="14"/>
  <c r="V388" i="14"/>
  <c r="X388" i="14"/>
  <c r="W356" i="14"/>
  <c r="X356" i="14"/>
  <c r="V356" i="14"/>
  <c r="X332" i="14"/>
  <c r="V332" i="14"/>
  <c r="W332" i="14"/>
  <c r="X300" i="14"/>
  <c r="W300" i="14"/>
  <c r="V300" i="14"/>
  <c r="X276" i="14"/>
  <c r="W276" i="14"/>
  <c r="V276" i="14"/>
  <c r="W244" i="14"/>
  <c r="X244" i="14"/>
  <c r="V244" i="14"/>
  <c r="X212" i="14"/>
  <c r="W212" i="14"/>
  <c r="V212" i="14"/>
  <c r="W180" i="14"/>
  <c r="X180" i="14"/>
  <c r="V180" i="14"/>
  <c r="X148" i="14"/>
  <c r="W148" i="14"/>
  <c r="V148" i="14"/>
  <c r="W116" i="14"/>
  <c r="V116" i="14"/>
  <c r="X116" i="14"/>
  <c r="W92" i="14"/>
  <c r="X92" i="14"/>
  <c r="V92" i="14"/>
  <c r="W68" i="14"/>
  <c r="X68" i="14"/>
  <c r="V68" i="14"/>
  <c r="W36" i="14"/>
  <c r="X36" i="14"/>
  <c r="V36" i="14"/>
  <c r="X12" i="14"/>
  <c r="V12" i="14"/>
  <c r="W12" i="14"/>
  <c r="V571" i="14"/>
  <c r="W571" i="14"/>
  <c r="X571" i="14"/>
  <c r="X539" i="14"/>
  <c r="W539" i="14"/>
  <c r="V539" i="14"/>
  <c r="W507" i="14"/>
  <c r="X507" i="14"/>
  <c r="V507" i="14"/>
  <c r="X459" i="14"/>
  <c r="W459" i="14"/>
  <c r="V459" i="14"/>
  <c r="W427" i="14"/>
  <c r="X427" i="14"/>
  <c r="V427" i="14"/>
  <c r="X387" i="14"/>
  <c r="W387" i="14"/>
  <c r="V387" i="14"/>
  <c r="W363" i="14"/>
  <c r="X363" i="14"/>
  <c r="V363" i="14"/>
  <c r="X331" i="14"/>
  <c r="V331" i="14"/>
  <c r="W331" i="14"/>
  <c r="X299" i="14"/>
  <c r="W299" i="14"/>
  <c r="V299" i="14"/>
  <c r="X259" i="14"/>
  <c r="V259" i="14"/>
  <c r="W259" i="14"/>
  <c r="X219" i="14"/>
  <c r="W219" i="14"/>
  <c r="V219" i="14"/>
  <c r="X187" i="14"/>
  <c r="W187" i="14"/>
  <c r="V187" i="14"/>
  <c r="V155" i="14"/>
  <c r="X155" i="14"/>
  <c r="W155" i="14"/>
  <c r="W131" i="14"/>
  <c r="X131" i="14"/>
  <c r="V131" i="14"/>
  <c r="X99" i="14"/>
  <c r="V99" i="14"/>
  <c r="W99" i="14"/>
  <c r="W59" i="14"/>
  <c r="X59" i="14"/>
  <c r="V59" i="14"/>
  <c r="X35" i="14"/>
  <c r="W35" i="14"/>
  <c r="V35" i="14"/>
  <c r="X11" i="14"/>
  <c r="W11" i="14"/>
  <c r="V11" i="14"/>
  <c r="W583" i="14"/>
  <c r="X583" i="14"/>
  <c r="V583" i="14"/>
  <c r="X575" i="14"/>
  <c r="W575" i="14"/>
  <c r="V575" i="14"/>
  <c r="X567" i="14"/>
  <c r="V567" i="14"/>
  <c r="W567" i="14"/>
  <c r="W559" i="14"/>
  <c r="X559" i="14"/>
  <c r="V559" i="14"/>
  <c r="X551" i="14"/>
  <c r="W551" i="14"/>
  <c r="V551" i="14"/>
  <c r="X543" i="14"/>
  <c r="W543" i="14"/>
  <c r="V543" i="14"/>
  <c r="V535" i="14"/>
  <c r="X535" i="14"/>
  <c r="W535" i="14"/>
  <c r="W527" i="14"/>
  <c r="X527" i="14"/>
  <c r="V527" i="14"/>
  <c r="X519" i="14"/>
  <c r="W519" i="14"/>
  <c r="V519" i="14"/>
  <c r="X511" i="14"/>
  <c r="W511" i="14"/>
  <c r="V511" i="14"/>
  <c r="X503" i="14"/>
  <c r="W503" i="14"/>
  <c r="V503" i="14"/>
  <c r="X495" i="14"/>
  <c r="W495" i="14"/>
  <c r="V495" i="14"/>
  <c r="X487" i="14"/>
  <c r="W487" i="14"/>
  <c r="V487" i="14"/>
  <c r="W479" i="14"/>
  <c r="X479" i="14"/>
  <c r="V479" i="14"/>
  <c r="X471" i="14"/>
  <c r="V471" i="14"/>
  <c r="W471" i="14"/>
  <c r="W463" i="14"/>
  <c r="X463" i="14"/>
  <c r="V463" i="14"/>
  <c r="X455" i="14"/>
  <c r="W455" i="14"/>
  <c r="V455" i="14"/>
  <c r="X447" i="14"/>
  <c r="W447" i="14"/>
  <c r="V447" i="14"/>
  <c r="X439" i="14"/>
  <c r="W439" i="14"/>
  <c r="V439" i="14"/>
  <c r="X431" i="14"/>
  <c r="W431" i="14"/>
  <c r="V431" i="14"/>
  <c r="X423" i="14"/>
  <c r="V423" i="14"/>
  <c r="W423" i="14"/>
  <c r="X415" i="14"/>
  <c r="W415" i="14"/>
  <c r="V415" i="14"/>
  <c r="X407" i="14"/>
  <c r="W407" i="14"/>
  <c r="V407" i="14"/>
  <c r="W399" i="14"/>
  <c r="X399" i="14"/>
  <c r="V399" i="14"/>
  <c r="X391" i="14"/>
  <c r="W391" i="14"/>
  <c r="V391" i="14"/>
  <c r="X383" i="14"/>
  <c r="W383" i="14"/>
  <c r="V383" i="14"/>
  <c r="X375" i="14"/>
  <c r="V375" i="14"/>
  <c r="W375" i="14"/>
  <c r="V367" i="14"/>
  <c r="W367" i="14"/>
  <c r="X367" i="14"/>
  <c r="X359" i="14"/>
  <c r="W359" i="14"/>
  <c r="V359" i="14"/>
  <c r="W351" i="14"/>
  <c r="V351" i="14"/>
  <c r="X351" i="14"/>
  <c r="X343" i="14"/>
  <c r="W343" i="14"/>
  <c r="V343" i="14"/>
  <c r="W335" i="14"/>
  <c r="X335" i="14"/>
  <c r="V335" i="14"/>
  <c r="X327" i="14"/>
  <c r="W327" i="14"/>
  <c r="V327" i="14"/>
  <c r="X319" i="14"/>
  <c r="W319" i="14"/>
  <c r="V319" i="14"/>
  <c r="W311" i="14"/>
  <c r="V311" i="14"/>
  <c r="X311" i="14"/>
  <c r="X303" i="14"/>
  <c r="W303" i="14"/>
  <c r="V303" i="14"/>
  <c r="X295" i="14"/>
  <c r="W295" i="14"/>
  <c r="V295" i="14"/>
  <c r="X287" i="14"/>
  <c r="W287" i="14"/>
  <c r="V287" i="14"/>
  <c r="X279" i="14"/>
  <c r="V279" i="14"/>
  <c r="W279" i="14"/>
  <c r="X271" i="14"/>
  <c r="W271" i="14"/>
  <c r="V271" i="14"/>
  <c r="X263" i="14"/>
  <c r="W263" i="14"/>
  <c r="V263" i="14"/>
  <c r="X255" i="14"/>
  <c r="W255" i="14"/>
  <c r="V255" i="14"/>
  <c r="X247" i="14"/>
  <c r="W247" i="14"/>
  <c r="V247" i="14"/>
  <c r="W239" i="14"/>
  <c r="V239" i="14"/>
  <c r="X239" i="14"/>
  <c r="X231" i="14"/>
  <c r="V231" i="14"/>
  <c r="W231" i="14"/>
  <c r="X223" i="14"/>
  <c r="W223" i="14"/>
  <c r="V223" i="14"/>
  <c r="W215" i="14"/>
  <c r="X215" i="14"/>
  <c r="V215" i="14"/>
  <c r="W207" i="14"/>
  <c r="X207" i="14"/>
  <c r="V207" i="14"/>
  <c r="X199" i="14"/>
  <c r="W199" i="14"/>
  <c r="V199" i="14"/>
  <c r="X191" i="14"/>
  <c r="W191" i="14"/>
  <c r="V191" i="14"/>
  <c r="X183" i="14"/>
  <c r="V183" i="14"/>
  <c r="W183" i="14"/>
  <c r="X175" i="14"/>
  <c r="W175" i="14"/>
  <c r="V175" i="14"/>
  <c r="X167" i="14"/>
  <c r="W167" i="14"/>
  <c r="V167" i="14"/>
  <c r="W159" i="14"/>
  <c r="V159" i="14"/>
  <c r="X159" i="14"/>
  <c r="X151" i="14"/>
  <c r="W151" i="14"/>
  <c r="V151" i="14"/>
  <c r="X143" i="14"/>
  <c r="V143" i="14"/>
  <c r="W143" i="14"/>
  <c r="X135" i="14"/>
  <c r="W135" i="14"/>
  <c r="V135" i="14"/>
  <c r="X127" i="14"/>
  <c r="V127" i="14"/>
  <c r="W127" i="14"/>
  <c r="X119" i="14"/>
  <c r="W119" i="14"/>
  <c r="V119" i="14"/>
  <c r="X111" i="14"/>
  <c r="V111" i="14"/>
  <c r="W111" i="14"/>
  <c r="X103" i="14"/>
  <c r="W103" i="14"/>
  <c r="V103" i="14"/>
  <c r="X95" i="14"/>
  <c r="W95" i="14"/>
  <c r="V95" i="14"/>
  <c r="W87" i="14"/>
  <c r="X87" i="14"/>
  <c r="V87" i="14"/>
  <c r="V79" i="14"/>
  <c r="X79" i="14"/>
  <c r="W79" i="14"/>
  <c r="W71" i="14"/>
  <c r="X71" i="14"/>
  <c r="V71" i="14"/>
  <c r="X63" i="14"/>
  <c r="W63" i="14"/>
  <c r="V63" i="14"/>
  <c r="X55" i="14"/>
  <c r="W55" i="14"/>
  <c r="V55" i="14"/>
  <c r="W47" i="14"/>
  <c r="X47" i="14"/>
  <c r="V47" i="14"/>
  <c r="X39" i="14"/>
  <c r="W39" i="14"/>
  <c r="V39" i="14"/>
  <c r="X31" i="14"/>
  <c r="V31" i="14"/>
  <c r="W31" i="14"/>
  <c r="W23" i="14"/>
  <c r="X23" i="14"/>
  <c r="V23" i="14"/>
  <c r="W15" i="14"/>
  <c r="X15" i="14"/>
  <c r="V15" i="14"/>
  <c r="X7" i="14"/>
  <c r="W7" i="14"/>
  <c r="V7" i="14"/>
  <c r="H343" i="14"/>
  <c r="J343" i="17" s="1"/>
  <c r="H579" i="14"/>
  <c r="H571" i="14"/>
  <c r="H563" i="14"/>
  <c r="H555" i="14"/>
  <c r="J555" i="17" s="1"/>
  <c r="H547" i="14"/>
  <c r="J547" i="17" s="1"/>
  <c r="H539" i="14"/>
  <c r="J539" i="17" s="1"/>
  <c r="H531" i="14"/>
  <c r="J531" i="17" s="1"/>
  <c r="H523" i="14"/>
  <c r="J523" i="17" s="1"/>
  <c r="H515" i="14"/>
  <c r="J515" i="17" s="1"/>
  <c r="H507" i="14"/>
  <c r="H499" i="14"/>
  <c r="J499" i="17" s="1"/>
  <c r="H491" i="14"/>
  <c r="J491" i="17" s="1"/>
  <c r="H203" i="14"/>
  <c r="H247" i="14"/>
  <c r="H582" i="14"/>
  <c r="J582" i="17" s="1"/>
  <c r="H574" i="14"/>
  <c r="J574" i="17" s="1"/>
  <c r="H566" i="14"/>
  <c r="H558" i="14"/>
  <c r="H550" i="14"/>
  <c r="H542" i="14"/>
  <c r="J542" i="17" s="1"/>
  <c r="H534" i="14"/>
  <c r="J534" i="17" s="1"/>
  <c r="H526" i="14"/>
  <c r="J526" i="17" s="1"/>
  <c r="H518" i="14"/>
  <c r="H510" i="14"/>
  <c r="J510" i="17" s="1"/>
  <c r="H502" i="14"/>
  <c r="H494" i="14"/>
  <c r="J494" i="17" s="1"/>
  <c r="H486" i="14"/>
  <c r="H478" i="14"/>
  <c r="J478" i="17" s="1"/>
  <c r="H470" i="14"/>
  <c r="J470" i="17" s="1"/>
  <c r="H462" i="14"/>
  <c r="J462" i="17" s="1"/>
  <c r="H454" i="14"/>
  <c r="J454" i="17" s="1"/>
  <c r="H446" i="14"/>
  <c r="J446" i="17" s="1"/>
  <c r="H438" i="14"/>
  <c r="H430" i="14"/>
  <c r="J430" i="17" s="1"/>
  <c r="H422" i="14"/>
  <c r="J422" i="17" s="1"/>
  <c r="H414" i="14"/>
  <c r="J414" i="17" s="1"/>
  <c r="H406" i="14"/>
  <c r="J406" i="17" s="1"/>
  <c r="H398" i="14"/>
  <c r="J398" i="17" s="1"/>
  <c r="H390" i="14"/>
  <c r="J390" i="17" s="1"/>
  <c r="H382" i="14"/>
  <c r="J382" i="17" s="1"/>
  <c r="H374" i="14"/>
  <c r="H366" i="14"/>
  <c r="J366" i="17" s="1"/>
  <c r="H358" i="14"/>
  <c r="J358" i="17" s="1"/>
  <c r="H350" i="14"/>
  <c r="J350" i="17" s="1"/>
  <c r="H342" i="14"/>
  <c r="J342" i="17" s="1"/>
  <c r="H334" i="14"/>
  <c r="J334" i="17" s="1"/>
  <c r="H326" i="14"/>
  <c r="J326" i="17" s="1"/>
  <c r="H318" i="14"/>
  <c r="J318" i="17" s="1"/>
  <c r="H310" i="14"/>
  <c r="H302" i="14"/>
  <c r="M302" i="14" s="1"/>
  <c r="K302" i="14" s="1"/>
  <c r="H294" i="14"/>
  <c r="H286" i="14"/>
  <c r="H278" i="14"/>
  <c r="H270" i="14"/>
  <c r="H262" i="14"/>
  <c r="H254" i="14"/>
  <c r="H246" i="14"/>
  <c r="H238" i="14"/>
  <c r="J238" i="17" s="1"/>
  <c r="H230" i="14"/>
  <c r="H222" i="14"/>
  <c r="H214" i="14"/>
  <c r="H206" i="14"/>
  <c r="H198" i="14"/>
  <c r="H190" i="14"/>
  <c r="H182" i="14"/>
  <c r="H174" i="14"/>
  <c r="J174" i="17" s="1"/>
  <c r="H166" i="14"/>
  <c r="J166" i="17" s="1"/>
  <c r="H158" i="14"/>
  <c r="H150" i="14"/>
  <c r="H142" i="14"/>
  <c r="H134" i="14"/>
  <c r="H126" i="14"/>
  <c r="H118" i="14"/>
  <c r="H110" i="14"/>
  <c r="H102" i="14"/>
  <c r="H94" i="14"/>
  <c r="H86" i="14"/>
  <c r="H78" i="14"/>
  <c r="H70" i="14"/>
  <c r="H62" i="14"/>
  <c r="H54" i="14"/>
  <c r="H46" i="14"/>
  <c r="H38" i="14"/>
  <c r="H14" i="14"/>
  <c r="H559" i="14"/>
  <c r="J559" i="17" s="1"/>
  <c r="H479" i="14"/>
  <c r="J479" i="17" s="1"/>
  <c r="H431" i="14"/>
  <c r="J431" i="17" s="1"/>
  <c r="H327" i="14"/>
  <c r="J327" i="17" s="1"/>
  <c r="H223" i="14"/>
  <c r="H207" i="14"/>
  <c r="H151" i="14"/>
  <c r="H119" i="14"/>
  <c r="H111" i="14"/>
  <c r="H23" i="14"/>
  <c r="H7" i="14"/>
  <c r="H51" i="14"/>
  <c r="H514" i="14"/>
  <c r="J514" i="17" s="1"/>
  <c r="H506" i="14"/>
  <c r="J506" i="17" s="1"/>
  <c r="H298" i="14"/>
  <c r="H82" i="14"/>
  <c r="H66" i="14"/>
  <c r="H26" i="14"/>
  <c r="H581" i="14"/>
  <c r="J581" i="17" s="1"/>
  <c r="H573" i="14"/>
  <c r="J573" i="17" s="1"/>
  <c r="H565" i="14"/>
  <c r="H557" i="14"/>
  <c r="J557" i="17" s="1"/>
  <c r="H549" i="14"/>
  <c r="J549" i="17" s="1"/>
  <c r="H541" i="14"/>
  <c r="J541" i="17" s="1"/>
  <c r="H533" i="14"/>
  <c r="J533" i="17" s="1"/>
  <c r="H525" i="14"/>
  <c r="H517" i="14"/>
  <c r="J517" i="17" s="1"/>
  <c r="H509" i="14"/>
  <c r="J509" i="17" s="1"/>
  <c r="H501" i="14"/>
  <c r="J501" i="17" s="1"/>
  <c r="H493" i="14"/>
  <c r="J493" i="17" s="1"/>
  <c r="H485" i="14"/>
  <c r="J485" i="17" s="1"/>
  <c r="H477" i="14"/>
  <c r="J477" i="17" s="1"/>
  <c r="H469" i="14"/>
  <c r="J469" i="17" s="1"/>
  <c r="H461" i="14"/>
  <c r="J461" i="17" s="1"/>
  <c r="H453" i="14"/>
  <c r="J453" i="17" s="1"/>
  <c r="H445" i="14"/>
  <c r="J445" i="17" s="1"/>
  <c r="H437" i="14"/>
  <c r="H429" i="14"/>
  <c r="J429" i="17" s="1"/>
  <c r="H421" i="14"/>
  <c r="H413" i="14"/>
  <c r="J413" i="17" s="1"/>
  <c r="H405" i="14"/>
  <c r="J405" i="17" s="1"/>
  <c r="H397" i="14"/>
  <c r="J397" i="17" s="1"/>
  <c r="H389" i="14"/>
  <c r="J389" i="17" s="1"/>
  <c r="H381" i="14"/>
  <c r="J381" i="17" s="1"/>
  <c r="H373" i="14"/>
  <c r="H365" i="14"/>
  <c r="J365" i="17" s="1"/>
  <c r="H357" i="14"/>
  <c r="J357" i="17" s="1"/>
  <c r="H349" i="14"/>
  <c r="J349" i="17" s="1"/>
  <c r="H341" i="14"/>
  <c r="J341" i="17" s="1"/>
  <c r="H333" i="14"/>
  <c r="H325" i="14"/>
  <c r="J325" i="17" s="1"/>
  <c r="H317" i="14"/>
  <c r="J317" i="17" s="1"/>
  <c r="H309" i="14"/>
  <c r="J309" i="17" s="1"/>
  <c r="H301" i="14"/>
  <c r="H293" i="14"/>
  <c r="H285" i="14"/>
  <c r="H277" i="14"/>
  <c r="H269" i="14"/>
  <c r="H261" i="14"/>
  <c r="H253" i="14"/>
  <c r="H245" i="14"/>
  <c r="H237" i="14"/>
  <c r="J237" i="17" s="1"/>
  <c r="H229" i="14"/>
  <c r="H221" i="14"/>
  <c r="H213" i="14"/>
  <c r="H205" i="14"/>
  <c r="H197" i="14"/>
  <c r="H189" i="14"/>
  <c r="H181" i="14"/>
  <c r="H173" i="14"/>
  <c r="H165" i="14"/>
  <c r="H157" i="14"/>
  <c r="H149" i="14"/>
  <c r="H141" i="14"/>
  <c r="H133" i="14"/>
  <c r="H125" i="14"/>
  <c r="H117" i="14"/>
  <c r="H109" i="14"/>
  <c r="J109" i="17" s="1"/>
  <c r="H101" i="14"/>
  <c r="H93" i="14"/>
  <c r="J93" i="17" s="1"/>
  <c r="H85" i="14"/>
  <c r="H77" i="14"/>
  <c r="H69" i="14"/>
  <c r="H61" i="14"/>
  <c r="H53" i="14"/>
  <c r="H45" i="14"/>
  <c r="H37" i="14"/>
  <c r="H29" i="14"/>
  <c r="H21" i="14"/>
  <c r="H13" i="14"/>
  <c r="H353" i="14"/>
  <c r="J353" i="17" s="1"/>
  <c r="H562" i="14"/>
  <c r="J562" i="17" s="1"/>
  <c r="H584" i="14"/>
  <c r="H576" i="14"/>
  <c r="J576" i="17" s="1"/>
  <c r="H568" i="14"/>
  <c r="J568" i="17" s="1"/>
  <c r="H560" i="14"/>
  <c r="J560" i="17" s="1"/>
  <c r="H552" i="14"/>
  <c r="J552" i="17" s="1"/>
  <c r="H544" i="14"/>
  <c r="J544" i="17" s="1"/>
  <c r="H536" i="14"/>
  <c r="J536" i="17" s="1"/>
  <c r="H528" i="14"/>
  <c r="J528" i="17" s="1"/>
  <c r="H520" i="14"/>
  <c r="J520" i="17" s="1"/>
  <c r="H512" i="14"/>
  <c r="J512" i="17" s="1"/>
  <c r="H504" i="14"/>
  <c r="J504" i="17" s="1"/>
  <c r="H496" i="14"/>
  <c r="J496" i="17" s="1"/>
  <c r="H488" i="14"/>
  <c r="J488" i="17" s="1"/>
  <c r="H480" i="14"/>
  <c r="J480" i="17" s="1"/>
  <c r="H472" i="14"/>
  <c r="J472" i="17" s="1"/>
  <c r="H464" i="14"/>
  <c r="J464" i="17" s="1"/>
  <c r="H456" i="14"/>
  <c r="J456" i="17" s="1"/>
  <c r="H448" i="14"/>
  <c r="J448" i="17" s="1"/>
  <c r="H440" i="14"/>
  <c r="J440" i="17" s="1"/>
  <c r="H432" i="14"/>
  <c r="J432" i="17" s="1"/>
  <c r="H424" i="14"/>
  <c r="J424" i="17" s="1"/>
  <c r="H416" i="14"/>
  <c r="J416" i="17" s="1"/>
  <c r="H408" i="14"/>
  <c r="J408" i="17" s="1"/>
  <c r="H400" i="14"/>
  <c r="H392" i="14"/>
  <c r="J392" i="17" s="1"/>
  <c r="H384" i="14"/>
  <c r="J384" i="17" s="1"/>
  <c r="H376" i="14"/>
  <c r="J376" i="17" s="1"/>
  <c r="H368" i="14"/>
  <c r="J368" i="17" s="1"/>
  <c r="H360" i="14"/>
  <c r="J360" i="17" s="1"/>
  <c r="H352" i="14"/>
  <c r="J352" i="17" s="1"/>
  <c r="H344" i="14"/>
  <c r="J344" i="17" s="1"/>
  <c r="H336" i="14"/>
  <c r="J336" i="17" s="1"/>
  <c r="H328" i="14"/>
  <c r="J328" i="17" s="1"/>
  <c r="H320" i="14"/>
  <c r="J320" i="17" s="1"/>
  <c r="H312" i="14"/>
  <c r="J312" i="17" s="1"/>
  <c r="H304" i="14"/>
  <c r="J304" i="17" s="1"/>
  <c r="H296" i="14"/>
  <c r="H288" i="14"/>
  <c r="H280" i="14"/>
  <c r="H272" i="14"/>
  <c r="H264" i="14"/>
  <c r="H256" i="14"/>
  <c r="H248" i="14"/>
  <c r="H240" i="14"/>
  <c r="H232" i="14"/>
  <c r="H224" i="14"/>
  <c r="H216" i="14"/>
  <c r="H208" i="14"/>
  <c r="H200" i="14"/>
  <c r="H192" i="14"/>
  <c r="H184" i="14"/>
  <c r="H176" i="14"/>
  <c r="H168" i="14"/>
  <c r="H160" i="14"/>
  <c r="H152" i="14"/>
  <c r="J152" i="17" s="1"/>
  <c r="H144" i="14"/>
  <c r="H136" i="14"/>
  <c r="H128" i="14"/>
  <c r="H120" i="14"/>
  <c r="H112" i="14"/>
  <c r="H104" i="14"/>
  <c r="H96" i="14"/>
  <c r="H88" i="14"/>
  <c r="H80" i="14"/>
  <c r="H72" i="14"/>
  <c r="H64" i="14"/>
  <c r="H56" i="14"/>
  <c r="H48" i="14"/>
  <c r="H40" i="14"/>
  <c r="H32" i="14"/>
  <c r="H24" i="14"/>
  <c r="H16" i="14"/>
  <c r="H8" i="14"/>
  <c r="H572" i="14"/>
  <c r="J572" i="17" s="1"/>
  <c r="H524" i="14"/>
  <c r="J524" i="17" s="1"/>
  <c r="H508" i="14"/>
  <c r="J508" i="17" s="1"/>
  <c r="H484" i="14"/>
  <c r="J484" i="17" s="1"/>
  <c r="H444" i="14"/>
  <c r="J444" i="17" s="1"/>
  <c r="H436" i="14"/>
  <c r="J436" i="17" s="1"/>
  <c r="H412" i="14"/>
  <c r="J412" i="17" s="1"/>
  <c r="H404" i="14"/>
  <c r="J404" i="17" s="1"/>
  <c r="H380" i="14"/>
  <c r="J380" i="17" s="1"/>
  <c r="H308" i="14"/>
  <c r="J308" i="17" s="1"/>
  <c r="H260" i="14"/>
  <c r="H244" i="14"/>
  <c r="H228" i="14"/>
  <c r="H212" i="14"/>
  <c r="H36" i="14"/>
  <c r="H483" i="14"/>
  <c r="H475" i="14"/>
  <c r="J475" i="17" s="1"/>
  <c r="H467" i="14"/>
  <c r="J467" i="17" s="1"/>
  <c r="H459" i="14"/>
  <c r="J459" i="17" s="1"/>
  <c r="H451" i="14"/>
  <c r="J451" i="17" s="1"/>
  <c r="H443" i="14"/>
  <c r="J443" i="17" s="1"/>
  <c r="H435" i="14"/>
  <c r="J435" i="17" s="1"/>
  <c r="H427" i="14"/>
  <c r="J427" i="17" s="1"/>
  <c r="H419" i="14"/>
  <c r="J419" i="17" s="1"/>
  <c r="H411" i="14"/>
  <c r="J411" i="17" s="1"/>
  <c r="H403" i="14"/>
  <c r="J403" i="17" s="1"/>
  <c r="H395" i="14"/>
  <c r="J395" i="17" s="1"/>
  <c r="H387" i="14"/>
  <c r="J387" i="17" s="1"/>
  <c r="H379" i="14"/>
  <c r="J379" i="17" s="1"/>
  <c r="H371" i="14"/>
  <c r="J371" i="17" s="1"/>
  <c r="H363" i="14"/>
  <c r="H355" i="14"/>
  <c r="H347" i="14"/>
  <c r="J347" i="17" s="1"/>
  <c r="H339" i="14"/>
  <c r="J339" i="17" s="1"/>
  <c r="H331" i="14"/>
  <c r="J331" i="17" s="1"/>
  <c r="H323" i="14"/>
  <c r="J323" i="17" s="1"/>
  <c r="H315" i="14"/>
  <c r="J315" i="17" s="1"/>
  <c r="H307" i="14"/>
  <c r="J307" i="17" s="1"/>
  <c r="H299" i="14"/>
  <c r="H291" i="14"/>
  <c r="H283" i="14"/>
  <c r="H275" i="14"/>
  <c r="H267" i="14"/>
  <c r="J267" i="17" s="1"/>
  <c r="H259" i="14"/>
  <c r="H251" i="14"/>
  <c r="H243" i="14"/>
  <c r="H235" i="14"/>
  <c r="H227" i="14"/>
  <c r="H219" i="14"/>
  <c r="J219" i="17" s="1"/>
  <c r="H211" i="14"/>
  <c r="H195" i="14"/>
  <c r="H187" i="14"/>
  <c r="H179" i="14"/>
  <c r="H171" i="14"/>
  <c r="H163" i="14"/>
  <c r="H155" i="14"/>
  <c r="H147" i="14"/>
  <c r="H139" i="14"/>
  <c r="H131" i="14"/>
  <c r="H123" i="14"/>
  <c r="H115" i="14"/>
  <c r="H107" i="14"/>
  <c r="H99" i="14"/>
  <c r="H91" i="14"/>
  <c r="H83" i="14"/>
  <c r="H75" i="14"/>
  <c r="H67" i="14"/>
  <c r="H59" i="14"/>
  <c r="H43" i="14"/>
  <c r="H35" i="14"/>
  <c r="H27" i="14"/>
  <c r="H19" i="14"/>
  <c r="H11" i="14"/>
  <c r="H279" i="14"/>
  <c r="H554" i="14"/>
  <c r="J554" i="17" s="1"/>
  <c r="H538" i="14"/>
  <c r="J538" i="17" s="1"/>
  <c r="H530" i="14"/>
  <c r="J530" i="17" s="1"/>
  <c r="H522" i="14"/>
  <c r="J522" i="17" s="1"/>
  <c r="H498" i="14"/>
  <c r="J498" i="17" s="1"/>
  <c r="H482" i="14"/>
  <c r="J482" i="17" s="1"/>
  <c r="H474" i="14"/>
  <c r="J474" i="17" s="1"/>
  <c r="H466" i="14"/>
  <c r="J466" i="17" s="1"/>
  <c r="H458" i="14"/>
  <c r="J458" i="17" s="1"/>
  <c r="H450" i="14"/>
  <c r="J450" i="17" s="1"/>
  <c r="H426" i="14"/>
  <c r="J426" i="17" s="1"/>
  <c r="H418" i="14"/>
  <c r="J418" i="17" s="1"/>
  <c r="H410" i="14"/>
  <c r="J410" i="17" s="1"/>
  <c r="H402" i="14"/>
  <c r="J402" i="17" s="1"/>
  <c r="H394" i="14"/>
  <c r="J394" i="17" s="1"/>
  <c r="H386" i="14"/>
  <c r="J386" i="17" s="1"/>
  <c r="H370" i="14"/>
  <c r="J370" i="17" s="1"/>
  <c r="H362" i="14"/>
  <c r="J362" i="17" s="1"/>
  <c r="H354" i="14"/>
  <c r="J354" i="17" s="1"/>
  <c r="H346" i="14"/>
  <c r="J346" i="17" s="1"/>
  <c r="H330" i="14"/>
  <c r="J330" i="17" s="1"/>
  <c r="H306" i="14"/>
  <c r="J306" i="17" s="1"/>
  <c r="H282" i="14"/>
  <c r="H274" i="14"/>
  <c r="H266" i="14"/>
  <c r="H242" i="14"/>
  <c r="H234" i="14"/>
  <c r="H226" i="14"/>
  <c r="H218" i="14"/>
  <c r="H210" i="14"/>
  <c r="H194" i="14"/>
  <c r="H178" i="14"/>
  <c r="H170" i="14"/>
  <c r="H162" i="14"/>
  <c r="H146" i="14"/>
  <c r="H138" i="14"/>
  <c r="H114" i="14"/>
  <c r="H106" i="14"/>
  <c r="H98" i="14"/>
  <c r="H90" i="14"/>
  <c r="H74" i="14"/>
  <c r="H42" i="14"/>
  <c r="H34" i="14"/>
  <c r="H10" i="14"/>
  <c r="H5" i="14"/>
  <c r="H489" i="14"/>
  <c r="J489" i="17" s="1"/>
  <c r="H457" i="14"/>
  <c r="J457" i="17" s="1"/>
  <c r="H417" i="14"/>
  <c r="J417" i="17" s="1"/>
  <c r="H401" i="14"/>
  <c r="J401" i="17" s="1"/>
  <c r="H385" i="14"/>
  <c r="J385" i="17" s="1"/>
  <c r="H329" i="14"/>
  <c r="J329" i="17" s="1"/>
  <c r="H297" i="14"/>
  <c r="J297" i="17" s="1"/>
  <c r="H281" i="14"/>
  <c r="H249" i="14"/>
  <c r="H193" i="14"/>
  <c r="H145" i="14"/>
  <c r="H129" i="14"/>
  <c r="H57" i="14"/>
  <c r="H9" i="14"/>
  <c r="H583" i="14"/>
  <c r="J583" i="17" s="1"/>
  <c r="H575" i="14"/>
  <c r="J575" i="17" s="1"/>
  <c r="H567" i="14"/>
  <c r="J567" i="17" s="1"/>
  <c r="H551" i="14"/>
  <c r="J551" i="17" s="1"/>
  <c r="H543" i="14"/>
  <c r="J543" i="17" s="1"/>
  <c r="H535" i="14"/>
  <c r="J535" i="17" s="1"/>
  <c r="H527" i="14"/>
  <c r="J527" i="17" s="1"/>
  <c r="H519" i="14"/>
  <c r="J519" i="17" s="1"/>
  <c r="H511" i="14"/>
  <c r="J511" i="17" s="1"/>
  <c r="H503" i="14"/>
  <c r="J503" i="17" s="1"/>
  <c r="H495" i="14"/>
  <c r="J495" i="17" s="1"/>
  <c r="H471" i="14"/>
  <c r="J471" i="17" s="1"/>
  <c r="H463" i="14"/>
  <c r="J463" i="17" s="1"/>
  <c r="H455" i="14"/>
  <c r="J455" i="17" s="1"/>
  <c r="H447" i="14"/>
  <c r="J447" i="17" s="1"/>
  <c r="H439" i="14"/>
  <c r="J439" i="17" s="1"/>
  <c r="H415" i="14"/>
  <c r="J415" i="17" s="1"/>
  <c r="H407" i="14"/>
  <c r="J407" i="17" s="1"/>
  <c r="H399" i="14"/>
  <c r="J399" i="17" s="1"/>
  <c r="H391" i="14"/>
  <c r="J391" i="17" s="1"/>
  <c r="H383" i="14"/>
  <c r="J383" i="17" s="1"/>
  <c r="H375" i="14"/>
  <c r="J375" i="17" s="1"/>
  <c r="H367" i="14"/>
  <c r="J367" i="17" s="1"/>
  <c r="H351" i="14"/>
  <c r="J351" i="17" s="1"/>
  <c r="H335" i="14"/>
  <c r="J335" i="17" s="1"/>
  <c r="H319" i="14"/>
  <c r="J319" i="17" s="1"/>
  <c r="H311" i="14"/>
  <c r="J311" i="17" s="1"/>
  <c r="H303" i="14"/>
  <c r="J303" i="17" s="1"/>
  <c r="H287" i="14"/>
  <c r="H271" i="14"/>
  <c r="J271" i="17" s="1"/>
  <c r="H263" i="14"/>
  <c r="H255" i="14"/>
  <c r="J255" i="17" s="1"/>
  <c r="H239" i="14"/>
  <c r="H215" i="14"/>
  <c r="H199" i="14"/>
  <c r="H191" i="14"/>
  <c r="H183" i="14"/>
  <c r="H175" i="14"/>
  <c r="J175" i="17" s="1"/>
  <c r="H167" i="14"/>
  <c r="H159" i="14"/>
  <c r="J159" i="17" s="1"/>
  <c r="H143" i="14"/>
  <c r="J143" i="17" s="1"/>
  <c r="H135" i="14"/>
  <c r="H127" i="14"/>
  <c r="H103" i="14"/>
  <c r="J103" i="17" s="1"/>
  <c r="H95" i="14"/>
  <c r="H87" i="14"/>
  <c r="J87" i="17" s="1"/>
  <c r="H79" i="14"/>
  <c r="H71" i="14"/>
  <c r="H63" i="14"/>
  <c r="H55" i="14"/>
  <c r="H47" i="14"/>
  <c r="H39" i="14"/>
  <c r="H31" i="14"/>
  <c r="H15" i="14"/>
  <c r="J15" i="17" s="1"/>
  <c r="H30" i="14"/>
  <c r="H22" i="14"/>
  <c r="H6" i="14"/>
  <c r="J6" i="17" s="1"/>
  <c r="H578" i="14"/>
  <c r="J578" i="17" s="1"/>
  <c r="H570" i="14"/>
  <c r="J570" i="17" s="1"/>
  <c r="H338" i="14"/>
  <c r="J338" i="17" s="1"/>
  <c r="H130" i="14"/>
  <c r="H361" i="14"/>
  <c r="J361" i="17" s="1"/>
  <c r="H265" i="14"/>
  <c r="H161" i="14"/>
  <c r="H89" i="14"/>
  <c r="H25" i="14"/>
  <c r="H465" i="14"/>
  <c r="J465" i="17" s="1"/>
  <c r="H577" i="14"/>
  <c r="J577" i="17" s="1"/>
  <c r="H569" i="14"/>
  <c r="J569" i="17" s="1"/>
  <c r="H561" i="14"/>
  <c r="J561" i="17" s="1"/>
  <c r="H553" i="14"/>
  <c r="J553" i="17" s="1"/>
  <c r="H545" i="14"/>
  <c r="J545" i="17" s="1"/>
  <c r="H537" i="14"/>
  <c r="J537" i="17" s="1"/>
  <c r="H529" i="14"/>
  <c r="J529" i="17" s="1"/>
  <c r="H521" i="14"/>
  <c r="J521" i="17" s="1"/>
  <c r="H513" i="14"/>
  <c r="J513" i="17" s="1"/>
  <c r="H505" i="14"/>
  <c r="J505" i="17" s="1"/>
  <c r="H497" i="14"/>
  <c r="J497" i="17" s="1"/>
  <c r="H481" i="14"/>
  <c r="J481" i="17" s="1"/>
  <c r="H473" i="14"/>
  <c r="J473" i="17" s="1"/>
  <c r="H449" i="14"/>
  <c r="J449" i="17" s="1"/>
  <c r="H441" i="14"/>
  <c r="J441" i="17" s="1"/>
  <c r="H433" i="14"/>
  <c r="J433" i="17" s="1"/>
  <c r="H425" i="14"/>
  <c r="J425" i="17" s="1"/>
  <c r="H409" i="14"/>
  <c r="J409" i="17" s="1"/>
  <c r="H393" i="14"/>
  <c r="J393" i="17" s="1"/>
  <c r="H377" i="14"/>
  <c r="J377" i="17" s="1"/>
  <c r="H369" i="14"/>
  <c r="J369" i="17" s="1"/>
  <c r="H345" i="14"/>
  <c r="J345" i="17" s="1"/>
  <c r="H337" i="14"/>
  <c r="J337" i="17" s="1"/>
  <c r="H321" i="14"/>
  <c r="J321" i="17" s="1"/>
  <c r="H313" i="14"/>
  <c r="J313" i="17" s="1"/>
  <c r="H305" i="14"/>
  <c r="J305" i="17" s="1"/>
  <c r="H289" i="14"/>
  <c r="H273" i="14"/>
  <c r="J273" i="17" s="1"/>
  <c r="H257" i="14"/>
  <c r="H241" i="14"/>
  <c r="J241" i="17" s="1"/>
  <c r="H233" i="14"/>
  <c r="J233" i="17" s="1"/>
  <c r="H217" i="14"/>
  <c r="H209" i="14"/>
  <c r="J209" i="17" s="1"/>
  <c r="H201" i="14"/>
  <c r="H185" i="14"/>
  <c r="J185" i="17" s="1"/>
  <c r="H177" i="14"/>
  <c r="J177" i="17" s="1"/>
  <c r="H169" i="14"/>
  <c r="H153" i="14"/>
  <c r="H137" i="14"/>
  <c r="J137" i="17" s="1"/>
  <c r="H121" i="14"/>
  <c r="J121" i="17" s="1"/>
  <c r="H113" i="14"/>
  <c r="H105" i="14"/>
  <c r="H97" i="14"/>
  <c r="J97" i="17" s="1"/>
  <c r="H81" i="14"/>
  <c r="J81" i="17" s="1"/>
  <c r="H73" i="14"/>
  <c r="H65" i="14"/>
  <c r="J65" i="17" s="1"/>
  <c r="H49" i="14"/>
  <c r="H33" i="14"/>
  <c r="H17" i="14"/>
  <c r="H300" i="14"/>
  <c r="H196" i="14"/>
  <c r="H500" i="14"/>
  <c r="J500" i="17" s="1"/>
  <c r="H124" i="14"/>
  <c r="J124" i="17" s="1"/>
  <c r="H290" i="14"/>
  <c r="J290" i="17" s="1"/>
  <c r="H258" i="14"/>
  <c r="J258" i="17" s="1"/>
  <c r="H154" i="14"/>
  <c r="H50" i="14"/>
  <c r="H18" i="14"/>
  <c r="J18" i="17" s="1"/>
  <c r="H434" i="14"/>
  <c r="J434" i="17" s="1"/>
  <c r="H276" i="14"/>
  <c r="H202" i="14"/>
  <c r="H172" i="14"/>
  <c r="J172" i="17" s="1"/>
  <c r="H60" i="14"/>
  <c r="H108" i="14"/>
  <c r="J108" i="17" s="1"/>
  <c r="H348" i="14"/>
  <c r="J348" i="17" s="1"/>
  <c r="H164" i="14"/>
  <c r="H28" i="14"/>
  <c r="H532" i="14"/>
  <c r="J532" i="17" s="1"/>
  <c r="H225" i="14"/>
  <c r="J225" i="17" s="1"/>
  <c r="H580" i="14"/>
  <c r="J580" i="17" s="1"/>
  <c r="H556" i="14"/>
  <c r="J556" i="17" s="1"/>
  <c r="H548" i="14"/>
  <c r="J548" i="17" s="1"/>
  <c r="H540" i="14"/>
  <c r="J540" i="17" s="1"/>
  <c r="H516" i="14"/>
  <c r="J516" i="17" s="1"/>
  <c r="H492" i="14"/>
  <c r="J492" i="17" s="1"/>
  <c r="H476" i="14"/>
  <c r="J476" i="17" s="1"/>
  <c r="H452" i="14"/>
  <c r="J452" i="17" s="1"/>
  <c r="H428" i="14"/>
  <c r="J428" i="17" s="1"/>
  <c r="H420" i="14"/>
  <c r="J420" i="17" s="1"/>
  <c r="H388" i="14"/>
  <c r="J388" i="17" s="1"/>
  <c r="H372" i="14"/>
  <c r="J372" i="17" s="1"/>
  <c r="H356" i="14"/>
  <c r="J356" i="17" s="1"/>
  <c r="H340" i="14"/>
  <c r="J340" i="17" s="1"/>
  <c r="H324" i="14"/>
  <c r="J324" i="17" s="1"/>
  <c r="H316" i="14"/>
  <c r="J316" i="17" s="1"/>
  <c r="H292" i="14"/>
  <c r="J292" i="17" s="1"/>
  <c r="H284" i="14"/>
  <c r="H252" i="14"/>
  <c r="J252" i="17" s="1"/>
  <c r="H236" i="14"/>
  <c r="J236" i="17" s="1"/>
  <c r="H220" i="14"/>
  <c r="H188" i="14"/>
  <c r="H180" i="14"/>
  <c r="H156" i="14"/>
  <c r="J156" i="17" s="1"/>
  <c r="H148" i="14"/>
  <c r="H132" i="14"/>
  <c r="H116" i="14"/>
  <c r="J116" i="17" s="1"/>
  <c r="H100" i="14"/>
  <c r="J100" i="17" s="1"/>
  <c r="H84" i="14"/>
  <c r="H52" i="14"/>
  <c r="J52" i="17" s="1"/>
  <c r="H44" i="14"/>
  <c r="J44" i="17" s="1"/>
  <c r="H20" i="14"/>
  <c r="H564" i="14"/>
  <c r="J564" i="17" s="1"/>
  <c r="H546" i="14"/>
  <c r="J546" i="17" s="1"/>
  <c r="H490" i="14"/>
  <c r="J490" i="17" s="1"/>
  <c r="H468" i="14"/>
  <c r="J468" i="17" s="1"/>
  <c r="H364" i="14"/>
  <c r="J364" i="17" s="1"/>
  <c r="H322" i="14"/>
  <c r="J322" i="17" s="1"/>
  <c r="H92" i="14"/>
  <c r="H68" i="14"/>
  <c r="H41" i="14"/>
  <c r="J41" i="17" s="1"/>
  <c r="H487" i="14"/>
  <c r="J487" i="17" s="1"/>
  <c r="H423" i="14"/>
  <c r="J423" i="17" s="1"/>
  <c r="H359" i="14"/>
  <c r="J359" i="17" s="1"/>
  <c r="H295" i="14"/>
  <c r="J295" i="17" s="1"/>
  <c r="H231" i="14"/>
  <c r="H460" i="14"/>
  <c r="J460" i="17" s="1"/>
  <c r="H396" i="14"/>
  <c r="J396" i="17" s="1"/>
  <c r="H332" i="14"/>
  <c r="J332" i="17" s="1"/>
  <c r="H268" i="14"/>
  <c r="J268" i="17" s="1"/>
  <c r="H204" i="14"/>
  <c r="J204" i="17" s="1"/>
  <c r="H140" i="14"/>
  <c r="J140" i="17" s="1"/>
  <c r="H76" i="14"/>
  <c r="H12" i="14"/>
  <c r="H442" i="14"/>
  <c r="J442" i="17" s="1"/>
  <c r="H378" i="14"/>
  <c r="J378" i="17" s="1"/>
  <c r="H314" i="14"/>
  <c r="J314" i="17" s="1"/>
  <c r="H250" i="14"/>
  <c r="J250" i="17" s="1"/>
  <c r="H186" i="14"/>
  <c r="J186" i="17" s="1"/>
  <c r="H122" i="14"/>
  <c r="H58" i="14"/>
  <c r="G43" i="16" l="1"/>
  <c r="G75" i="16"/>
  <c r="G27" i="16"/>
  <c r="G35" i="16"/>
  <c r="G29" i="16"/>
  <c r="G59" i="16"/>
  <c r="G21" i="16"/>
  <c r="G53" i="16"/>
  <c r="G45" i="16"/>
  <c r="G32" i="16"/>
  <c r="G40" i="16"/>
  <c r="AQ421" i="14"/>
  <c r="E420" i="15"/>
  <c r="H420" i="15" s="1"/>
  <c r="E140" i="15"/>
  <c r="H140" i="15" s="1"/>
  <c r="AQ141" i="14"/>
  <c r="AQ458" i="14"/>
  <c r="AO137" i="14"/>
  <c r="E136" i="15" s="1"/>
  <c r="H136" i="15" s="1"/>
  <c r="AO521" i="14"/>
  <c r="E520" i="15" s="1"/>
  <c r="H520" i="15" s="1"/>
  <c r="AQ127" i="14"/>
  <c r="AO569" i="14"/>
  <c r="AP133" i="14"/>
  <c r="F132" i="15" s="1"/>
  <c r="I132" i="15" s="1"/>
  <c r="AO185" i="14"/>
  <c r="E184" i="15" s="1"/>
  <c r="H184" i="15" s="1"/>
  <c r="AP565" i="14"/>
  <c r="F564" i="15" s="1"/>
  <c r="I564" i="15" s="1"/>
  <c r="G51" i="16"/>
  <c r="AQ223" i="14"/>
  <c r="AR223" i="14" s="1"/>
  <c r="T223" i="17" s="1"/>
  <c r="AP277" i="14"/>
  <c r="F276" i="15" s="1"/>
  <c r="I276" i="15" s="1"/>
  <c r="AP373" i="14"/>
  <c r="F372" i="15" s="1"/>
  <c r="I372" i="15" s="1"/>
  <c r="AP469" i="14"/>
  <c r="F468" i="15" s="1"/>
  <c r="I468" i="15" s="1"/>
  <c r="AO233" i="14"/>
  <c r="E232" i="15" s="1"/>
  <c r="H232" i="15" s="1"/>
  <c r="E318" i="15"/>
  <c r="H318" i="15" s="1"/>
  <c r="G67" i="16"/>
  <c r="AP181" i="14"/>
  <c r="F180" i="15" s="1"/>
  <c r="I180" i="15" s="1"/>
  <c r="AO281" i="14"/>
  <c r="E280" i="15" s="1"/>
  <c r="H280" i="15" s="1"/>
  <c r="G30" i="16"/>
  <c r="AQ31" i="14"/>
  <c r="AQ135" i="14"/>
  <c r="G50" i="16"/>
  <c r="E262" i="15"/>
  <c r="H262" i="15" s="1"/>
  <c r="AO329" i="14"/>
  <c r="E328" i="15" s="1"/>
  <c r="H328" i="15" s="1"/>
  <c r="AP229" i="14"/>
  <c r="F228" i="15" s="1"/>
  <c r="I228" i="15" s="1"/>
  <c r="AQ511" i="14"/>
  <c r="G48" i="16"/>
  <c r="AQ73" i="14"/>
  <c r="AO377" i="14"/>
  <c r="AP141" i="14"/>
  <c r="F140" i="15" s="1"/>
  <c r="I140" i="15" s="1"/>
  <c r="G66" i="16"/>
  <c r="AQ170" i="14"/>
  <c r="AQ156" i="14"/>
  <c r="AP325" i="14"/>
  <c r="F324" i="15" s="1"/>
  <c r="I324" i="15" s="1"/>
  <c r="AP421" i="14"/>
  <c r="F420" i="15" s="1"/>
  <c r="I420" i="15" s="1"/>
  <c r="AP517" i="14"/>
  <c r="F516" i="15" s="1"/>
  <c r="I516" i="15" s="1"/>
  <c r="G64" i="16"/>
  <c r="G65" i="16"/>
  <c r="G52" i="16"/>
  <c r="AQ472" i="14"/>
  <c r="AR472" i="14" s="1"/>
  <c r="T472" i="17" s="1"/>
  <c r="AQ298" i="14"/>
  <c r="AR298" i="14" s="1"/>
  <c r="T298" i="17" s="1"/>
  <c r="E259" i="15"/>
  <c r="H259" i="15" s="1"/>
  <c r="AO425" i="14"/>
  <c r="AQ425" i="14" s="1"/>
  <c r="AR425" i="14" s="1"/>
  <c r="T425" i="17" s="1"/>
  <c r="AQ240" i="14"/>
  <c r="AR240" i="14" s="1"/>
  <c r="T240" i="17" s="1"/>
  <c r="AQ201" i="14"/>
  <c r="AP113" i="14"/>
  <c r="F112" i="15" s="1"/>
  <c r="I112" i="15" s="1"/>
  <c r="AP129" i="14"/>
  <c r="F128" i="15" s="1"/>
  <c r="I128" i="15" s="1"/>
  <c r="AP145" i="14"/>
  <c r="F144" i="15" s="1"/>
  <c r="I144" i="15" s="1"/>
  <c r="AP161" i="14"/>
  <c r="F160" i="15" s="1"/>
  <c r="I160" i="15" s="1"/>
  <c r="AP177" i="14"/>
  <c r="F176" i="15" s="1"/>
  <c r="I176" i="15" s="1"/>
  <c r="AP193" i="14"/>
  <c r="F192" i="15" s="1"/>
  <c r="I192" i="15" s="1"/>
  <c r="AP209" i="14"/>
  <c r="F208" i="15" s="1"/>
  <c r="I208" i="15" s="1"/>
  <c r="AP225" i="14"/>
  <c r="F224" i="15" s="1"/>
  <c r="I224" i="15" s="1"/>
  <c r="AP241" i="14"/>
  <c r="F240" i="15" s="1"/>
  <c r="I240" i="15" s="1"/>
  <c r="AP257" i="14"/>
  <c r="F256" i="15" s="1"/>
  <c r="I256" i="15" s="1"/>
  <c r="AP273" i="14"/>
  <c r="F272" i="15" s="1"/>
  <c r="I272" i="15" s="1"/>
  <c r="AP289" i="14"/>
  <c r="F288" i="15" s="1"/>
  <c r="I288" i="15" s="1"/>
  <c r="AP305" i="14"/>
  <c r="F304" i="15" s="1"/>
  <c r="I304" i="15" s="1"/>
  <c r="AP321" i="14"/>
  <c r="F320" i="15" s="1"/>
  <c r="I320" i="15" s="1"/>
  <c r="AP337" i="14"/>
  <c r="F336" i="15" s="1"/>
  <c r="I336" i="15" s="1"/>
  <c r="AP353" i="14"/>
  <c r="F352" i="15" s="1"/>
  <c r="I352" i="15" s="1"/>
  <c r="AP369" i="14"/>
  <c r="F368" i="15" s="1"/>
  <c r="I368" i="15" s="1"/>
  <c r="AP385" i="14"/>
  <c r="F384" i="15" s="1"/>
  <c r="I384" i="15" s="1"/>
  <c r="AP401" i="14"/>
  <c r="F400" i="15" s="1"/>
  <c r="I400" i="15" s="1"/>
  <c r="AP417" i="14"/>
  <c r="F416" i="15" s="1"/>
  <c r="I416" i="15" s="1"/>
  <c r="AP433" i="14"/>
  <c r="F432" i="15" s="1"/>
  <c r="I432" i="15" s="1"/>
  <c r="AP449" i="14"/>
  <c r="F448" i="15" s="1"/>
  <c r="I448" i="15" s="1"/>
  <c r="AP465" i="14"/>
  <c r="F464" i="15" s="1"/>
  <c r="I464" i="15" s="1"/>
  <c r="AP481" i="14"/>
  <c r="F480" i="15" s="1"/>
  <c r="I480" i="15" s="1"/>
  <c r="AP497" i="14"/>
  <c r="F496" i="15" s="1"/>
  <c r="I496" i="15" s="1"/>
  <c r="AP513" i="14"/>
  <c r="F512" i="15" s="1"/>
  <c r="I512" i="15" s="1"/>
  <c r="AP529" i="14"/>
  <c r="F528" i="15" s="1"/>
  <c r="I528" i="15" s="1"/>
  <c r="AP545" i="14"/>
  <c r="F544" i="15" s="1"/>
  <c r="I544" i="15" s="1"/>
  <c r="AQ329" i="14"/>
  <c r="AR329" i="14" s="1"/>
  <c r="T329" i="17" s="1"/>
  <c r="AP577" i="14"/>
  <c r="F576" i="15" s="1"/>
  <c r="I576" i="15" s="1"/>
  <c r="AQ457" i="14"/>
  <c r="AQ88" i="14"/>
  <c r="AQ137" i="14"/>
  <c r="AR137" i="14" s="1"/>
  <c r="T137" i="17" s="1"/>
  <c r="E264" i="15"/>
  <c r="H264" i="15" s="1"/>
  <c r="AQ393" i="14"/>
  <c r="AR393" i="14" s="1"/>
  <c r="T393" i="17" s="1"/>
  <c r="AQ521" i="14"/>
  <c r="AR521" i="14" s="1"/>
  <c r="T521" i="17" s="1"/>
  <c r="E40" i="15"/>
  <c r="H40" i="15" s="1"/>
  <c r="E168" i="15"/>
  <c r="H168" i="15" s="1"/>
  <c r="E296" i="15"/>
  <c r="H296" i="15" s="1"/>
  <c r="E458" i="15"/>
  <c r="H458" i="15" s="1"/>
  <c r="AP5" i="14"/>
  <c r="F4" i="15" s="1"/>
  <c r="I4" i="15" s="1"/>
  <c r="AO5" i="14"/>
  <c r="E4" i="15" s="1"/>
  <c r="H4" i="15" s="1"/>
  <c r="AQ132" i="14"/>
  <c r="E319" i="15"/>
  <c r="H319" i="15" s="1"/>
  <c r="E351" i="15"/>
  <c r="H351" i="15" s="1"/>
  <c r="AQ72" i="14"/>
  <c r="AQ120" i="14"/>
  <c r="AR120" i="14" s="1"/>
  <c r="T120" i="17" s="1"/>
  <c r="AQ184" i="14"/>
  <c r="AR184" i="14" s="1"/>
  <c r="T184" i="17" s="1"/>
  <c r="AQ582" i="14"/>
  <c r="AR582" i="14" s="1"/>
  <c r="T582" i="17" s="1"/>
  <c r="J22" i="17"/>
  <c r="AQ96" i="14"/>
  <c r="AR96" i="14" s="1"/>
  <c r="T96" i="17" s="1"/>
  <c r="AQ400" i="14"/>
  <c r="AR400" i="14" s="1"/>
  <c r="T400" i="17" s="1"/>
  <c r="AQ464" i="14"/>
  <c r="AQ158" i="14"/>
  <c r="AR158" i="14" s="1"/>
  <c r="T158" i="17" s="1"/>
  <c r="AQ561" i="14"/>
  <c r="AR561" i="14" s="1"/>
  <c r="T561" i="17" s="1"/>
  <c r="AQ580" i="14"/>
  <c r="AR580" i="14" s="1"/>
  <c r="T580" i="17" s="1"/>
  <c r="E63" i="15"/>
  <c r="H63" i="15" s="1"/>
  <c r="AQ304" i="14"/>
  <c r="E469" i="15"/>
  <c r="H469" i="15" s="1"/>
  <c r="E82" i="15"/>
  <c r="H82" i="15" s="1"/>
  <c r="AQ85" i="14"/>
  <c r="AR85" i="14" s="1"/>
  <c r="T85" i="17" s="1"/>
  <c r="AQ80" i="14"/>
  <c r="AR80" i="14" s="1"/>
  <c r="T80" i="17" s="1"/>
  <c r="M20" i="14"/>
  <c r="N20" i="14" s="1"/>
  <c r="J20" i="17"/>
  <c r="J169" i="14"/>
  <c r="J169" i="17"/>
  <c r="J138" i="14"/>
  <c r="J138" i="17"/>
  <c r="M243" i="14"/>
  <c r="L243" i="14" s="1"/>
  <c r="J243" i="17"/>
  <c r="M212" i="14"/>
  <c r="J212" i="17"/>
  <c r="J88" i="14"/>
  <c r="J88" i="17"/>
  <c r="J134" i="14"/>
  <c r="J134" i="17"/>
  <c r="M518" i="14"/>
  <c r="K518" i="14" s="1"/>
  <c r="J518" i="17"/>
  <c r="AQ8" i="14"/>
  <c r="M92" i="14"/>
  <c r="N92" i="14" s="1"/>
  <c r="J92" i="17"/>
  <c r="M180" i="14"/>
  <c r="N180" i="14" s="1"/>
  <c r="J180" i="17"/>
  <c r="J276" i="14"/>
  <c r="J276" i="17"/>
  <c r="J265" i="14"/>
  <c r="J265" i="17"/>
  <c r="J30" i="14"/>
  <c r="J30" i="17"/>
  <c r="M71" i="14"/>
  <c r="L71" i="14" s="1"/>
  <c r="J71" i="17"/>
  <c r="M9" i="14"/>
  <c r="N9" i="14" s="1"/>
  <c r="J9" i="17"/>
  <c r="M34" i="14"/>
  <c r="L34" i="14" s="1"/>
  <c r="J34" i="17"/>
  <c r="M146" i="14"/>
  <c r="N146" i="14" s="1"/>
  <c r="J146" i="17"/>
  <c r="J234" i="14"/>
  <c r="J234" i="17"/>
  <c r="M43" i="14"/>
  <c r="K43" i="14" s="1"/>
  <c r="J43" i="17"/>
  <c r="J115" i="14"/>
  <c r="J115" i="17"/>
  <c r="J179" i="14"/>
  <c r="J179" i="17"/>
  <c r="M251" i="14"/>
  <c r="K251" i="14" s="1"/>
  <c r="J251" i="17"/>
  <c r="J228" i="14"/>
  <c r="J228" i="17"/>
  <c r="J32" i="14"/>
  <c r="J32" i="17"/>
  <c r="M96" i="14"/>
  <c r="N96" i="14" s="1"/>
  <c r="J96" i="17"/>
  <c r="M160" i="14"/>
  <c r="K160" i="14" s="1"/>
  <c r="J160" i="17"/>
  <c r="J224" i="14"/>
  <c r="J224" i="17"/>
  <c r="J288" i="14"/>
  <c r="J288" i="17"/>
  <c r="M13" i="14"/>
  <c r="N13" i="14" s="1"/>
  <c r="J13" i="17"/>
  <c r="J77" i="14"/>
  <c r="J77" i="17"/>
  <c r="M141" i="14"/>
  <c r="K141" i="14" s="1"/>
  <c r="J141" i="17"/>
  <c r="M205" i="14"/>
  <c r="J205" i="17"/>
  <c r="J269" i="14"/>
  <c r="J269" i="17"/>
  <c r="M333" i="14"/>
  <c r="L333" i="14" s="1"/>
  <c r="J333" i="17"/>
  <c r="M525" i="14"/>
  <c r="N525" i="14" s="1"/>
  <c r="J525" i="17"/>
  <c r="J26" i="14"/>
  <c r="J26" i="17"/>
  <c r="M23" i="14"/>
  <c r="N23" i="14" s="1"/>
  <c r="J23" i="17"/>
  <c r="J78" i="14"/>
  <c r="J78" i="17"/>
  <c r="M142" i="14"/>
  <c r="N142" i="14" s="1"/>
  <c r="J142" i="17"/>
  <c r="J206" i="14"/>
  <c r="J206" i="17"/>
  <c r="M270" i="14"/>
  <c r="N270" i="14" s="1"/>
  <c r="J270" i="17"/>
  <c r="J247" i="14"/>
  <c r="J247" i="17"/>
  <c r="E250" i="15"/>
  <c r="H250" i="15" s="1"/>
  <c r="AQ310" i="14"/>
  <c r="AR310" i="14" s="1"/>
  <c r="T310" i="17" s="1"/>
  <c r="AQ330" i="14"/>
  <c r="AQ324" i="14"/>
  <c r="AR324" i="14" s="1"/>
  <c r="T324" i="17" s="1"/>
  <c r="E292" i="15"/>
  <c r="H292" i="15" s="1"/>
  <c r="J12" i="14"/>
  <c r="J12" i="17"/>
  <c r="M231" i="14"/>
  <c r="N231" i="14" s="1"/>
  <c r="J231" i="17"/>
  <c r="J188" i="14"/>
  <c r="J188" i="17"/>
  <c r="M28" i="14"/>
  <c r="N28" i="14" s="1"/>
  <c r="J28" i="17"/>
  <c r="M196" i="14"/>
  <c r="N196" i="14" s="1"/>
  <c r="J196" i="17"/>
  <c r="J289" i="14"/>
  <c r="J289" i="17"/>
  <c r="M365" i="14"/>
  <c r="N365" i="14" s="1"/>
  <c r="M79" i="14"/>
  <c r="N79" i="14" s="1"/>
  <c r="J79" i="17"/>
  <c r="M167" i="14"/>
  <c r="N167" i="14" s="1"/>
  <c r="J167" i="17"/>
  <c r="J263" i="14"/>
  <c r="J263" i="17"/>
  <c r="M57" i="14"/>
  <c r="K57" i="14" s="1"/>
  <c r="J57" i="17"/>
  <c r="J42" i="14"/>
  <c r="J42" i="17"/>
  <c r="M162" i="14"/>
  <c r="K162" i="14" s="1"/>
  <c r="J162" i="17"/>
  <c r="J242" i="14"/>
  <c r="J242" i="17"/>
  <c r="J59" i="14"/>
  <c r="J59" i="17"/>
  <c r="M123" i="14"/>
  <c r="N123" i="14" s="1"/>
  <c r="J123" i="17"/>
  <c r="M187" i="14"/>
  <c r="N187" i="14" s="1"/>
  <c r="J187" i="17"/>
  <c r="M259" i="14"/>
  <c r="N259" i="14" s="1"/>
  <c r="J259" i="17"/>
  <c r="M244" i="14"/>
  <c r="K244" i="14" s="1"/>
  <c r="J244" i="17"/>
  <c r="M40" i="14"/>
  <c r="N40" i="14" s="1"/>
  <c r="J40" i="17"/>
  <c r="J104" i="14"/>
  <c r="J104" i="17"/>
  <c r="M168" i="14"/>
  <c r="K168" i="14" s="1"/>
  <c r="J168" i="17"/>
  <c r="J232" i="14"/>
  <c r="J232" i="17"/>
  <c r="J296" i="14"/>
  <c r="J296" i="17"/>
  <c r="M21" i="14"/>
  <c r="L21" i="14" s="1"/>
  <c r="J21" i="17"/>
  <c r="M85" i="14"/>
  <c r="N85" i="14" s="1"/>
  <c r="J85" i="17"/>
  <c r="J149" i="14"/>
  <c r="J149" i="17"/>
  <c r="M213" i="14"/>
  <c r="N213" i="14" s="1"/>
  <c r="J213" i="17"/>
  <c r="J277" i="14"/>
  <c r="J277" i="17"/>
  <c r="M66" i="14"/>
  <c r="N66" i="14" s="1"/>
  <c r="J66" i="17"/>
  <c r="M111" i="14"/>
  <c r="N111" i="14" s="1"/>
  <c r="J111" i="17"/>
  <c r="M86" i="14"/>
  <c r="K86" i="14" s="1"/>
  <c r="J86" i="17"/>
  <c r="J150" i="14"/>
  <c r="J150" i="17"/>
  <c r="M214" i="14"/>
  <c r="N214" i="14" s="1"/>
  <c r="J214" i="17"/>
  <c r="M278" i="14"/>
  <c r="L278" i="14" s="1"/>
  <c r="J278" i="17"/>
  <c r="J203" i="14"/>
  <c r="J203" i="17"/>
  <c r="E343" i="15"/>
  <c r="H343" i="15" s="1"/>
  <c r="AQ520" i="14"/>
  <c r="AR520" i="14" s="1"/>
  <c r="T520" i="17" s="1"/>
  <c r="AQ403" i="14"/>
  <c r="E185" i="15"/>
  <c r="H185" i="15" s="1"/>
  <c r="E345" i="15"/>
  <c r="H345" i="15" s="1"/>
  <c r="E18" i="15"/>
  <c r="H18" i="15" s="1"/>
  <c r="AQ101" i="14"/>
  <c r="AR101" i="14" s="1"/>
  <c r="T101" i="17" s="1"/>
  <c r="E77" i="15"/>
  <c r="H77" i="15" s="1"/>
  <c r="J202" i="14"/>
  <c r="J202" i="17"/>
  <c r="J257" i="14"/>
  <c r="J257" i="17"/>
  <c r="J10" i="14"/>
  <c r="J10" i="17"/>
  <c r="M171" i="14"/>
  <c r="L171" i="14" s="1"/>
  <c r="J171" i="17"/>
  <c r="M133" i="14"/>
  <c r="N133" i="14" s="1"/>
  <c r="J133" i="17"/>
  <c r="M7" i="14"/>
  <c r="K7" i="14" s="1"/>
  <c r="J7" i="17"/>
  <c r="M198" i="14"/>
  <c r="N198" i="14" s="1"/>
  <c r="J198" i="17"/>
  <c r="M220" i="14"/>
  <c r="N220" i="14" s="1"/>
  <c r="J220" i="17"/>
  <c r="J201" i="14"/>
  <c r="J201" i="17"/>
  <c r="J74" i="14"/>
  <c r="J74" i="17"/>
  <c r="J67" i="14"/>
  <c r="J67" i="17"/>
  <c r="J195" i="14"/>
  <c r="J195" i="17"/>
  <c r="M260" i="14"/>
  <c r="N260" i="14" s="1"/>
  <c r="J260" i="17"/>
  <c r="J112" i="14"/>
  <c r="J112" i="17"/>
  <c r="J240" i="14"/>
  <c r="J240" i="17"/>
  <c r="M29" i="14"/>
  <c r="N29" i="14" s="1"/>
  <c r="J29" i="17"/>
  <c r="J221" i="14"/>
  <c r="J221" i="17"/>
  <c r="J119" i="14"/>
  <c r="J119" i="17"/>
  <c r="M222" i="14"/>
  <c r="N222" i="14" s="1"/>
  <c r="J222" i="17"/>
  <c r="AQ202" i="14"/>
  <c r="AQ356" i="14"/>
  <c r="AR356" i="14" s="1"/>
  <c r="T356" i="17" s="1"/>
  <c r="J31" i="14"/>
  <c r="J31" i="17"/>
  <c r="M287" i="14"/>
  <c r="N287" i="14" s="1"/>
  <c r="J287" i="17"/>
  <c r="J90" i="14"/>
  <c r="J90" i="17"/>
  <c r="J139" i="14"/>
  <c r="J139" i="17"/>
  <c r="M120" i="14"/>
  <c r="N120" i="14" s="1"/>
  <c r="J120" i="17"/>
  <c r="M248" i="14"/>
  <c r="N248" i="14" s="1"/>
  <c r="J248" i="17"/>
  <c r="J101" i="14"/>
  <c r="J101" i="17"/>
  <c r="J102" i="14"/>
  <c r="J102" i="17"/>
  <c r="M550" i="14"/>
  <c r="K550" i="14" s="1"/>
  <c r="J550" i="17"/>
  <c r="E59" i="15"/>
  <c r="H59" i="15" s="1"/>
  <c r="AQ548" i="14"/>
  <c r="AR548" i="14" s="1"/>
  <c r="T548" i="17" s="1"/>
  <c r="E13" i="15"/>
  <c r="H13" i="15" s="1"/>
  <c r="AQ14" i="14"/>
  <c r="M33" i="14"/>
  <c r="N33" i="14" s="1"/>
  <c r="J33" i="17"/>
  <c r="J217" i="14"/>
  <c r="J217" i="17"/>
  <c r="J193" i="14"/>
  <c r="J193" i="17"/>
  <c r="M194" i="14"/>
  <c r="N194" i="14" s="1"/>
  <c r="J194" i="17"/>
  <c r="M11" i="14"/>
  <c r="N11" i="14" s="1"/>
  <c r="J11" i="17"/>
  <c r="M147" i="14"/>
  <c r="L147" i="14" s="1"/>
  <c r="J147" i="17"/>
  <c r="J283" i="14"/>
  <c r="J283" i="17"/>
  <c r="M64" i="14"/>
  <c r="L64" i="14" s="1"/>
  <c r="J64" i="17"/>
  <c r="M128" i="14"/>
  <c r="K128" i="14" s="1"/>
  <c r="J128" i="17"/>
  <c r="J192" i="14"/>
  <c r="J192" i="17"/>
  <c r="J256" i="14"/>
  <c r="J256" i="17"/>
  <c r="J45" i="14"/>
  <c r="J45" i="17"/>
  <c r="J173" i="14"/>
  <c r="J173" i="17"/>
  <c r="J301" i="14"/>
  <c r="J301" i="17"/>
  <c r="M207" i="14"/>
  <c r="N207" i="14" s="1"/>
  <c r="J207" i="17"/>
  <c r="M46" i="14"/>
  <c r="K46" i="14" s="1"/>
  <c r="J46" i="17"/>
  <c r="M110" i="14"/>
  <c r="L110" i="14" s="1"/>
  <c r="J110" i="17"/>
  <c r="J302" i="14"/>
  <c r="J302" i="17"/>
  <c r="M558" i="14"/>
  <c r="N558" i="14" s="1"/>
  <c r="J558" i="17"/>
  <c r="M507" i="14"/>
  <c r="K507" i="14" s="1"/>
  <c r="J507" i="17"/>
  <c r="M571" i="14"/>
  <c r="N571" i="14" s="1"/>
  <c r="J571" i="17"/>
  <c r="AQ104" i="14"/>
  <c r="AR104" i="14" s="1"/>
  <c r="T104" i="17" s="1"/>
  <c r="E391" i="15"/>
  <c r="H391" i="15" s="1"/>
  <c r="E562" i="15"/>
  <c r="H562" i="15" s="1"/>
  <c r="AQ381" i="14"/>
  <c r="AR381" i="14" s="1"/>
  <c r="T381" i="17" s="1"/>
  <c r="AQ509" i="14"/>
  <c r="AR509" i="14" s="1"/>
  <c r="T509" i="17" s="1"/>
  <c r="AQ391" i="14"/>
  <c r="AR391" i="14" s="1"/>
  <c r="T391" i="17" s="1"/>
  <c r="E498" i="15"/>
  <c r="H498" i="15" s="1"/>
  <c r="AQ550" i="14"/>
  <c r="AR550" i="14" s="1"/>
  <c r="T550" i="17" s="1"/>
  <c r="AQ159" i="14"/>
  <c r="AR159" i="14" s="1"/>
  <c r="T159" i="17" s="1"/>
  <c r="AQ287" i="14"/>
  <c r="AR287" i="14" s="1"/>
  <c r="T287" i="17" s="1"/>
  <c r="AQ415" i="14"/>
  <c r="AR415" i="14" s="1"/>
  <c r="T415" i="17" s="1"/>
  <c r="AQ543" i="14"/>
  <c r="AR543" i="14" s="1"/>
  <c r="T543" i="17" s="1"/>
  <c r="E121" i="15"/>
  <c r="H121" i="15" s="1"/>
  <c r="E281" i="15"/>
  <c r="H281" i="15" s="1"/>
  <c r="E537" i="15"/>
  <c r="H537" i="15" s="1"/>
  <c r="E234" i="15"/>
  <c r="H234" i="15" s="1"/>
  <c r="AQ116" i="14"/>
  <c r="AR116" i="14" s="1"/>
  <c r="T116" i="17" s="1"/>
  <c r="AQ252" i="14"/>
  <c r="AR252" i="14" s="1"/>
  <c r="T252" i="17" s="1"/>
  <c r="AQ157" i="14"/>
  <c r="AR157" i="14" s="1"/>
  <c r="T157" i="17" s="1"/>
  <c r="E548" i="15"/>
  <c r="H548" i="15" s="1"/>
  <c r="E205" i="15"/>
  <c r="H205" i="15" s="1"/>
  <c r="J68" i="14"/>
  <c r="J68" i="17"/>
  <c r="J73" i="14"/>
  <c r="J73" i="17"/>
  <c r="M63" i="14"/>
  <c r="N63" i="14" s="1"/>
  <c r="J63" i="17"/>
  <c r="M239" i="14"/>
  <c r="N239" i="14" s="1"/>
  <c r="J239" i="17"/>
  <c r="J35" i="14"/>
  <c r="J35" i="17"/>
  <c r="M216" i="14"/>
  <c r="N216" i="14" s="1"/>
  <c r="J216" i="17"/>
  <c r="M69" i="14"/>
  <c r="N69" i="14" s="1"/>
  <c r="J69" i="17"/>
  <c r="J261" i="14"/>
  <c r="J261" i="17"/>
  <c r="M70" i="14"/>
  <c r="N70" i="14" s="1"/>
  <c r="J70" i="17"/>
  <c r="M262" i="14"/>
  <c r="L262" i="14" s="1"/>
  <c r="J262" i="17"/>
  <c r="M76" i="14"/>
  <c r="N76" i="14" s="1"/>
  <c r="J76" i="17"/>
  <c r="J84" i="14"/>
  <c r="J84" i="17"/>
  <c r="M300" i="14"/>
  <c r="N300" i="14" s="1"/>
  <c r="J300" i="17"/>
  <c r="M266" i="14"/>
  <c r="J266" i="17"/>
  <c r="J48" i="14"/>
  <c r="J48" i="17"/>
  <c r="J285" i="14"/>
  <c r="J285" i="17"/>
  <c r="J82" i="14"/>
  <c r="J82" i="17"/>
  <c r="M94" i="14"/>
  <c r="N94" i="14" s="1"/>
  <c r="J94" i="17"/>
  <c r="AQ394" i="14"/>
  <c r="AR394" i="14" s="1"/>
  <c r="T394" i="17" s="1"/>
  <c r="AQ196" i="14"/>
  <c r="AR196" i="14" s="1"/>
  <c r="T196" i="17" s="1"/>
  <c r="J17" i="14"/>
  <c r="J17" i="17"/>
  <c r="J95" i="14"/>
  <c r="J95" i="17"/>
  <c r="M145" i="14"/>
  <c r="N145" i="14" s="1"/>
  <c r="J145" i="17"/>
  <c r="J178" i="14"/>
  <c r="J178" i="17"/>
  <c r="M274" i="14"/>
  <c r="N274" i="14" s="1"/>
  <c r="J274" i="17"/>
  <c r="J279" i="14"/>
  <c r="J279" i="17"/>
  <c r="J211" i="14"/>
  <c r="J211" i="17"/>
  <c r="M184" i="14"/>
  <c r="N184" i="14" s="1"/>
  <c r="J184" i="17"/>
  <c r="M165" i="14"/>
  <c r="K165" i="14" s="1"/>
  <c r="J165" i="17"/>
  <c r="J293" i="14"/>
  <c r="J293" i="17"/>
  <c r="M421" i="14"/>
  <c r="N421" i="14" s="1"/>
  <c r="J421" i="17"/>
  <c r="M298" i="14"/>
  <c r="K298" i="14" s="1"/>
  <c r="J298" i="17"/>
  <c r="E2" i="16"/>
  <c r="E231" i="15"/>
  <c r="H231" i="15" s="1"/>
  <c r="E73" i="15"/>
  <c r="H73" i="15" s="1"/>
  <c r="J154" i="14"/>
  <c r="J154" i="17"/>
  <c r="J39" i="14"/>
  <c r="J39" i="17"/>
  <c r="J191" i="14"/>
  <c r="J191" i="17"/>
  <c r="M98" i="14"/>
  <c r="L98" i="14" s="1"/>
  <c r="J98" i="17"/>
  <c r="M282" i="14"/>
  <c r="N282" i="14" s="1"/>
  <c r="J282" i="17"/>
  <c r="M83" i="14"/>
  <c r="N83" i="14" s="1"/>
  <c r="J83" i="17"/>
  <c r="M132" i="14"/>
  <c r="N132" i="14" s="1"/>
  <c r="J132" i="17"/>
  <c r="J284" i="14"/>
  <c r="J284" i="17"/>
  <c r="J60" i="14"/>
  <c r="J60" i="17"/>
  <c r="M49" i="14"/>
  <c r="N49" i="14" s="1"/>
  <c r="J49" i="17"/>
  <c r="J25" i="14"/>
  <c r="J25" i="17"/>
  <c r="J47" i="14"/>
  <c r="J47" i="17"/>
  <c r="J127" i="14"/>
  <c r="J127" i="17"/>
  <c r="M199" i="14"/>
  <c r="N199" i="14" s="1"/>
  <c r="J199" i="17"/>
  <c r="M249" i="14"/>
  <c r="L249" i="14" s="1"/>
  <c r="J249" i="17"/>
  <c r="J106" i="14"/>
  <c r="J106" i="17"/>
  <c r="J210" i="14"/>
  <c r="J210" i="17"/>
  <c r="M19" i="14"/>
  <c r="N19" i="14" s="1"/>
  <c r="J19" i="17"/>
  <c r="M91" i="14"/>
  <c r="N91" i="14" s="1"/>
  <c r="J91" i="17"/>
  <c r="M155" i="14"/>
  <c r="N155" i="14" s="1"/>
  <c r="J155" i="17"/>
  <c r="M227" i="14"/>
  <c r="K227" i="14" s="1"/>
  <c r="J227" i="17"/>
  <c r="J291" i="14"/>
  <c r="J291" i="17"/>
  <c r="M355" i="14"/>
  <c r="L355" i="14" s="1"/>
  <c r="J355" i="17"/>
  <c r="M483" i="14"/>
  <c r="L483" i="14" s="1"/>
  <c r="J483" i="17"/>
  <c r="M8" i="14"/>
  <c r="N8" i="14" s="1"/>
  <c r="J8" i="17"/>
  <c r="J72" i="14"/>
  <c r="J72" i="17"/>
  <c r="J136" i="14"/>
  <c r="J136" i="17"/>
  <c r="M200" i="14"/>
  <c r="N200" i="14" s="1"/>
  <c r="J200" i="17"/>
  <c r="J264" i="14"/>
  <c r="J264" i="17"/>
  <c r="M584" i="14"/>
  <c r="N584" i="14" s="1"/>
  <c r="J584" i="17"/>
  <c r="M53" i="14"/>
  <c r="L53" i="14" s="1"/>
  <c r="J53" i="17"/>
  <c r="M117" i="14"/>
  <c r="L117" i="14" s="1"/>
  <c r="J117" i="17"/>
  <c r="J181" i="14"/>
  <c r="J181" i="17"/>
  <c r="M245" i="14"/>
  <c r="K245" i="14" s="1"/>
  <c r="J245" i="17"/>
  <c r="M373" i="14"/>
  <c r="N373" i="14" s="1"/>
  <c r="J373" i="17"/>
  <c r="M437" i="14"/>
  <c r="N437" i="14" s="1"/>
  <c r="J437" i="17"/>
  <c r="M565" i="14"/>
  <c r="K565" i="14" s="1"/>
  <c r="J565" i="17"/>
  <c r="M223" i="14"/>
  <c r="L223" i="14" s="1"/>
  <c r="J223" i="17"/>
  <c r="M54" i="14"/>
  <c r="N54" i="14" s="1"/>
  <c r="J54" i="17"/>
  <c r="J118" i="14"/>
  <c r="J118" i="17"/>
  <c r="M182" i="14"/>
  <c r="L182" i="14" s="1"/>
  <c r="J182" i="17"/>
  <c r="J246" i="14"/>
  <c r="J246" i="17"/>
  <c r="M310" i="14"/>
  <c r="N310" i="14" s="1"/>
  <c r="J310" i="17"/>
  <c r="M374" i="14"/>
  <c r="K374" i="14" s="1"/>
  <c r="J374" i="17"/>
  <c r="M438" i="14"/>
  <c r="J438" i="17"/>
  <c r="M502" i="14"/>
  <c r="N502" i="14" s="1"/>
  <c r="J502" i="17"/>
  <c r="M566" i="14"/>
  <c r="N566" i="14" s="1"/>
  <c r="J566" i="17"/>
  <c r="M579" i="14"/>
  <c r="N579" i="14" s="1"/>
  <c r="J579" i="17"/>
  <c r="E23" i="15"/>
  <c r="H23" i="15" s="1"/>
  <c r="AQ248" i="14"/>
  <c r="AR248" i="14" s="1"/>
  <c r="T248" i="17" s="1"/>
  <c r="AQ584" i="14"/>
  <c r="AR584" i="14" s="1"/>
  <c r="T584" i="17" s="1"/>
  <c r="AQ261" i="14"/>
  <c r="AR261" i="14" s="1"/>
  <c r="T261" i="17" s="1"/>
  <c r="E518" i="15"/>
  <c r="H518" i="15" s="1"/>
  <c r="AQ105" i="14"/>
  <c r="AR105" i="14" s="1"/>
  <c r="T105" i="17" s="1"/>
  <c r="AQ233" i="14"/>
  <c r="AQ361" i="14"/>
  <c r="AR361" i="14" s="1"/>
  <c r="T361" i="17" s="1"/>
  <c r="AQ489" i="14"/>
  <c r="AR489" i="14" s="1"/>
  <c r="T489" i="17" s="1"/>
  <c r="AQ107" i="14"/>
  <c r="AR107" i="14" s="1"/>
  <c r="T107" i="17" s="1"/>
  <c r="E570" i="15"/>
  <c r="H570" i="15" s="1"/>
  <c r="E137" i="15"/>
  <c r="H137" i="15" s="1"/>
  <c r="AQ426" i="14"/>
  <c r="AR426" i="14" s="1"/>
  <c r="T426" i="17" s="1"/>
  <c r="AQ554" i="14"/>
  <c r="AR554" i="14" s="1"/>
  <c r="T554" i="17" s="1"/>
  <c r="E282" i="15"/>
  <c r="H282" i="15" s="1"/>
  <c r="AQ70" i="14"/>
  <c r="AQ380" i="14"/>
  <c r="AR380" i="14" s="1"/>
  <c r="T380" i="17" s="1"/>
  <c r="AQ7" i="14"/>
  <c r="AR7" i="14" s="1"/>
  <c r="T7" i="17" s="1"/>
  <c r="M161" i="14"/>
  <c r="N161" i="14" s="1"/>
  <c r="J161" i="17"/>
  <c r="J226" i="14"/>
  <c r="J226" i="17"/>
  <c r="M107" i="14"/>
  <c r="N107" i="14" s="1"/>
  <c r="J107" i="17"/>
  <c r="J24" i="14"/>
  <c r="J24" i="17"/>
  <c r="M280" i="14"/>
  <c r="N280" i="14" s="1"/>
  <c r="J280" i="17"/>
  <c r="M197" i="14"/>
  <c r="N197" i="14" s="1"/>
  <c r="J197" i="17"/>
  <c r="J58" i="14"/>
  <c r="J58" i="17"/>
  <c r="M164" i="14"/>
  <c r="N164" i="14" s="1"/>
  <c r="J164" i="17"/>
  <c r="J105" i="14"/>
  <c r="J105" i="17"/>
  <c r="M130" i="14"/>
  <c r="N130" i="14" s="1"/>
  <c r="J130" i="17"/>
  <c r="J129" i="14"/>
  <c r="J129" i="17"/>
  <c r="M170" i="14"/>
  <c r="N170" i="14" s="1"/>
  <c r="J170" i="17"/>
  <c r="M131" i="14"/>
  <c r="L131" i="14" s="1"/>
  <c r="J131" i="17"/>
  <c r="J176" i="14"/>
  <c r="J176" i="17"/>
  <c r="J157" i="14"/>
  <c r="J157" i="17"/>
  <c r="J14" i="14"/>
  <c r="J14" i="17"/>
  <c r="M158" i="14"/>
  <c r="K158" i="14" s="1"/>
  <c r="J158" i="17"/>
  <c r="M286" i="14"/>
  <c r="N286" i="14" s="1"/>
  <c r="J286" i="17"/>
  <c r="M122" i="14"/>
  <c r="N122" i="14" s="1"/>
  <c r="J122" i="17"/>
  <c r="J50" i="14"/>
  <c r="J50" i="17"/>
  <c r="J113" i="14"/>
  <c r="J113" i="17"/>
  <c r="M183" i="14"/>
  <c r="J183" i="17"/>
  <c r="M75" i="14"/>
  <c r="N75" i="14" s="1"/>
  <c r="J75" i="17"/>
  <c r="M275" i="14"/>
  <c r="L275" i="14" s="1"/>
  <c r="J275" i="17"/>
  <c r="M56" i="14"/>
  <c r="K56" i="14" s="1"/>
  <c r="J56" i="17"/>
  <c r="J37" i="14"/>
  <c r="J37" i="17"/>
  <c r="M229" i="14"/>
  <c r="N229" i="14" s="1"/>
  <c r="J229" i="17"/>
  <c r="J151" i="14"/>
  <c r="J151" i="17"/>
  <c r="M38" i="14"/>
  <c r="N38" i="14" s="1"/>
  <c r="J38" i="17"/>
  <c r="J230" i="14"/>
  <c r="J230" i="17"/>
  <c r="M294" i="14"/>
  <c r="N294" i="14" s="1"/>
  <c r="J294" i="17"/>
  <c r="M486" i="14"/>
  <c r="L486" i="14" s="1"/>
  <c r="J486" i="17"/>
  <c r="M563" i="14"/>
  <c r="K563" i="14" s="1"/>
  <c r="J563" i="17"/>
  <c r="AQ266" i="14"/>
  <c r="AR266" i="14" s="1"/>
  <c r="T266" i="17" s="1"/>
  <c r="E521" i="15"/>
  <c r="H521" i="15" s="1"/>
  <c r="E210" i="15"/>
  <c r="H210" i="15" s="1"/>
  <c r="AQ204" i="14"/>
  <c r="AR204" i="14" s="1"/>
  <c r="T204" i="17" s="1"/>
  <c r="D2" i="16"/>
  <c r="M148" i="14"/>
  <c r="N148" i="14" s="1"/>
  <c r="J148" i="17"/>
  <c r="J153" i="14"/>
  <c r="J153" i="17"/>
  <c r="J89" i="14"/>
  <c r="J89" i="17"/>
  <c r="M55" i="14"/>
  <c r="N55" i="14" s="1"/>
  <c r="J55" i="17"/>
  <c r="M135" i="14"/>
  <c r="N135" i="14" s="1"/>
  <c r="J135" i="17"/>
  <c r="M215" i="14"/>
  <c r="N215" i="14" s="1"/>
  <c r="J215" i="17"/>
  <c r="M281" i="14"/>
  <c r="K281" i="14" s="1"/>
  <c r="J281" i="17"/>
  <c r="M5" i="14"/>
  <c r="K5" i="14" s="1"/>
  <c r="J5" i="17"/>
  <c r="M114" i="14"/>
  <c r="N114" i="14" s="1"/>
  <c r="J114" i="17"/>
  <c r="M218" i="14"/>
  <c r="N218" i="14" s="1"/>
  <c r="J218" i="17"/>
  <c r="J27" i="14"/>
  <c r="J27" i="17"/>
  <c r="M99" i="14"/>
  <c r="N99" i="14" s="1"/>
  <c r="J99" i="17"/>
  <c r="J163" i="14"/>
  <c r="J163" i="17"/>
  <c r="M235" i="14"/>
  <c r="K235" i="14" s="1"/>
  <c r="J235" i="17"/>
  <c r="J299" i="14"/>
  <c r="J299" i="17"/>
  <c r="M363" i="14"/>
  <c r="N363" i="14" s="1"/>
  <c r="J363" i="17"/>
  <c r="J36" i="14"/>
  <c r="J36" i="17"/>
  <c r="M16" i="14"/>
  <c r="N16" i="14" s="1"/>
  <c r="J16" i="17"/>
  <c r="J80" i="14"/>
  <c r="J80" i="17"/>
  <c r="M144" i="14"/>
  <c r="K144" i="14" s="1"/>
  <c r="J144" i="17"/>
  <c r="M208" i="14"/>
  <c r="N208" i="14" s="1"/>
  <c r="J208" i="17"/>
  <c r="M272" i="14"/>
  <c r="K272" i="14" s="1"/>
  <c r="J272" i="17"/>
  <c r="M400" i="14"/>
  <c r="J400" i="17"/>
  <c r="J61" i="14"/>
  <c r="J61" i="17"/>
  <c r="M125" i="14"/>
  <c r="J125" i="17"/>
  <c r="M189" i="14"/>
  <c r="L189" i="14" s="1"/>
  <c r="J189" i="17"/>
  <c r="J253" i="14"/>
  <c r="J253" i="17"/>
  <c r="J51" i="14"/>
  <c r="J51" i="17"/>
  <c r="J62" i="14"/>
  <c r="J62" i="17"/>
  <c r="J126" i="14"/>
  <c r="J126" i="17"/>
  <c r="J190" i="14"/>
  <c r="J190" i="17"/>
  <c r="J254" i="14"/>
  <c r="J254" i="17"/>
  <c r="AQ408" i="14"/>
  <c r="AR408" i="14" s="1"/>
  <c r="T408" i="17" s="1"/>
  <c r="E540" i="15"/>
  <c r="H540" i="15" s="1"/>
  <c r="AQ566" i="14"/>
  <c r="AR566" i="14" s="1"/>
  <c r="T566" i="17" s="1"/>
  <c r="E9" i="15"/>
  <c r="H9" i="15" s="1"/>
  <c r="AQ154" i="14"/>
  <c r="AR154" i="14" s="1"/>
  <c r="T154" i="17" s="1"/>
  <c r="AQ581" i="14"/>
  <c r="AR581" i="14" s="1"/>
  <c r="T581" i="17" s="1"/>
  <c r="AR263" i="14"/>
  <c r="T263" i="17" s="1"/>
  <c r="AR169" i="14"/>
  <c r="T169" i="17" s="1"/>
  <c r="AR58" i="14"/>
  <c r="T58" i="17" s="1"/>
  <c r="AR245" i="14"/>
  <c r="T245" i="17" s="1"/>
  <c r="AR156" i="14"/>
  <c r="T156" i="17" s="1"/>
  <c r="AR144" i="14"/>
  <c r="T144" i="17" s="1"/>
  <c r="AR368" i="14"/>
  <c r="T368" i="17" s="1"/>
  <c r="AR83" i="14"/>
  <c r="T83" i="17" s="1"/>
  <c r="AR125" i="14"/>
  <c r="T125" i="17" s="1"/>
  <c r="AR100" i="14"/>
  <c r="T100" i="17" s="1"/>
  <c r="AR502" i="14"/>
  <c r="T502" i="17" s="1"/>
  <c r="AR210" i="14"/>
  <c r="T210" i="17" s="1"/>
  <c r="AR306" i="14"/>
  <c r="T306" i="17" s="1"/>
  <c r="AR402" i="14"/>
  <c r="T402" i="17" s="1"/>
  <c r="AR492" i="14"/>
  <c r="T492" i="17" s="1"/>
  <c r="AR88" i="14"/>
  <c r="T88" i="17" s="1"/>
  <c r="AR232" i="14"/>
  <c r="T232" i="17" s="1"/>
  <c r="AR443" i="14"/>
  <c r="T443" i="17" s="1"/>
  <c r="AR349" i="14"/>
  <c r="T349" i="17" s="1"/>
  <c r="AR477" i="14"/>
  <c r="T477" i="17" s="1"/>
  <c r="AR374" i="14"/>
  <c r="T374" i="17" s="1"/>
  <c r="AR127" i="14"/>
  <c r="T127" i="17" s="1"/>
  <c r="AR255" i="14"/>
  <c r="T255" i="17" s="1"/>
  <c r="AR383" i="14"/>
  <c r="T383" i="17" s="1"/>
  <c r="AR511" i="14"/>
  <c r="T511" i="17" s="1"/>
  <c r="AR202" i="14"/>
  <c r="T202" i="17" s="1"/>
  <c r="AR123" i="14"/>
  <c r="T123" i="17" s="1"/>
  <c r="AR508" i="14"/>
  <c r="T508" i="17" s="1"/>
  <c r="AR141" i="14"/>
  <c r="T141" i="17" s="1"/>
  <c r="AR110" i="14"/>
  <c r="T110" i="17" s="1"/>
  <c r="AR462" i="14"/>
  <c r="T462" i="17" s="1"/>
  <c r="AR49" i="14"/>
  <c r="T49" i="17" s="1"/>
  <c r="AR113" i="14"/>
  <c r="T113" i="17" s="1"/>
  <c r="AR177" i="14"/>
  <c r="T177" i="17" s="1"/>
  <c r="AR241" i="14"/>
  <c r="T241" i="17" s="1"/>
  <c r="AR305" i="14"/>
  <c r="T305" i="17" s="1"/>
  <c r="AR369" i="14"/>
  <c r="T369" i="17" s="1"/>
  <c r="AR433" i="14"/>
  <c r="T433" i="17" s="1"/>
  <c r="AR497" i="14"/>
  <c r="T497" i="17" s="1"/>
  <c r="AR578" i="14"/>
  <c r="T578" i="17" s="1"/>
  <c r="AR39" i="14"/>
  <c r="T39" i="17" s="1"/>
  <c r="AR167" i="14"/>
  <c r="T167" i="17" s="1"/>
  <c r="AR295" i="14"/>
  <c r="T295" i="17" s="1"/>
  <c r="AR327" i="14"/>
  <c r="T327" i="17" s="1"/>
  <c r="AR423" i="14"/>
  <c r="T423" i="17" s="1"/>
  <c r="AR551" i="14"/>
  <c r="T551" i="17" s="1"/>
  <c r="AR19" i="14"/>
  <c r="T19" i="17" s="1"/>
  <c r="AR36" i="14"/>
  <c r="T36" i="17" s="1"/>
  <c r="AR325" i="14"/>
  <c r="T325" i="17" s="1"/>
  <c r="AR453" i="14"/>
  <c r="T453" i="17" s="1"/>
  <c r="AR485" i="14"/>
  <c r="T485" i="17" s="1"/>
  <c r="AR557" i="14"/>
  <c r="T557" i="17" s="1"/>
  <c r="AR230" i="14"/>
  <c r="T230" i="17" s="1"/>
  <c r="AR486" i="14"/>
  <c r="T486" i="17" s="1"/>
  <c r="AR392" i="14"/>
  <c r="T392" i="17" s="1"/>
  <c r="AR576" i="14"/>
  <c r="T576" i="17" s="1"/>
  <c r="AR286" i="14"/>
  <c r="T286" i="17" s="1"/>
  <c r="AR73" i="14"/>
  <c r="T73" i="17" s="1"/>
  <c r="AR201" i="14"/>
  <c r="T201" i="17" s="1"/>
  <c r="AR457" i="14"/>
  <c r="T457" i="17" s="1"/>
  <c r="AR427" i="14"/>
  <c r="T427" i="17" s="1"/>
  <c r="AR501" i="14"/>
  <c r="T501" i="17" s="1"/>
  <c r="AR31" i="14"/>
  <c r="T31" i="17" s="1"/>
  <c r="AR421" i="14"/>
  <c r="T421" i="17" s="1"/>
  <c r="AR558" i="14"/>
  <c r="T558" i="17" s="1"/>
  <c r="AR24" i="14"/>
  <c r="T24" i="17" s="1"/>
  <c r="AR344" i="14"/>
  <c r="T344" i="17" s="1"/>
  <c r="AR504" i="14"/>
  <c r="T504" i="17" s="1"/>
  <c r="AR339" i="14"/>
  <c r="T339" i="17" s="1"/>
  <c r="AR459" i="14"/>
  <c r="T459" i="17" s="1"/>
  <c r="AR372" i="14"/>
  <c r="T372" i="17" s="1"/>
  <c r="AR78" i="14"/>
  <c r="T78" i="17" s="1"/>
  <c r="AR182" i="14"/>
  <c r="T182" i="17" s="1"/>
  <c r="AR283" i="14"/>
  <c r="T283" i="17" s="1"/>
  <c r="AR563" i="14"/>
  <c r="T563" i="17" s="1"/>
  <c r="AR430" i="14"/>
  <c r="T430" i="17" s="1"/>
  <c r="AR122" i="14"/>
  <c r="T122" i="17" s="1"/>
  <c r="AR186" i="14"/>
  <c r="T186" i="17" s="1"/>
  <c r="AR218" i="14"/>
  <c r="T218" i="17" s="1"/>
  <c r="AR250" i="14"/>
  <c r="T250" i="17" s="1"/>
  <c r="AR314" i="14"/>
  <c r="T314" i="17" s="1"/>
  <c r="AR346" i="14"/>
  <c r="T346" i="17" s="1"/>
  <c r="AR378" i="14"/>
  <c r="T378" i="17" s="1"/>
  <c r="AR442" i="14"/>
  <c r="T442" i="17" s="1"/>
  <c r="AR538" i="14"/>
  <c r="T538" i="17" s="1"/>
  <c r="AR251" i="14"/>
  <c r="T251" i="17" s="1"/>
  <c r="AR41" i="14"/>
  <c r="T41" i="17" s="1"/>
  <c r="AR297" i="14"/>
  <c r="T297" i="17" s="1"/>
  <c r="AR474" i="14"/>
  <c r="T474" i="17" s="1"/>
  <c r="AR518" i="14"/>
  <c r="T518" i="17" s="1"/>
  <c r="AR112" i="14"/>
  <c r="T112" i="17" s="1"/>
  <c r="AR208" i="14"/>
  <c r="T208" i="17" s="1"/>
  <c r="AR220" i="14"/>
  <c r="T220" i="17" s="1"/>
  <c r="AR54" i="14"/>
  <c r="T54" i="17" s="1"/>
  <c r="AR205" i="14"/>
  <c r="T205" i="17" s="1"/>
  <c r="AR114" i="14"/>
  <c r="T114" i="17" s="1"/>
  <c r="AR242" i="14"/>
  <c r="T242" i="17" s="1"/>
  <c r="AR370" i="14"/>
  <c r="T370" i="17" s="1"/>
  <c r="AR530" i="14"/>
  <c r="T530" i="17" s="1"/>
  <c r="AR348" i="14"/>
  <c r="T348" i="17" s="1"/>
  <c r="AR410" i="14"/>
  <c r="T410" i="17" s="1"/>
  <c r="AR364" i="14"/>
  <c r="T364" i="17" s="1"/>
  <c r="AR47" i="14"/>
  <c r="T47" i="17" s="1"/>
  <c r="AR175" i="14"/>
  <c r="T175" i="17" s="1"/>
  <c r="AR303" i="14"/>
  <c r="T303" i="17" s="1"/>
  <c r="AR431" i="14"/>
  <c r="T431" i="17" s="1"/>
  <c r="AR559" i="14"/>
  <c r="T559" i="17" s="1"/>
  <c r="AR544" i="14"/>
  <c r="T544" i="17" s="1"/>
  <c r="AR553" i="14"/>
  <c r="T553" i="17" s="1"/>
  <c r="AR155" i="14"/>
  <c r="T155" i="17" s="1"/>
  <c r="AR507" i="14"/>
  <c r="T507" i="17" s="1"/>
  <c r="AR412" i="14"/>
  <c r="T412" i="17" s="1"/>
  <c r="AR540" i="14"/>
  <c r="T540" i="17" s="1"/>
  <c r="AR334" i="14"/>
  <c r="T334" i="17" s="1"/>
  <c r="AR510" i="14"/>
  <c r="T510" i="17" s="1"/>
  <c r="AR282" i="14"/>
  <c r="T282" i="17" s="1"/>
  <c r="AR549" i="14"/>
  <c r="T549" i="17" s="1"/>
  <c r="AR206" i="14"/>
  <c r="T206" i="17" s="1"/>
  <c r="AR32" i="14"/>
  <c r="T32" i="17" s="1"/>
  <c r="AR64" i="14"/>
  <c r="T64" i="17" s="1"/>
  <c r="AR128" i="14"/>
  <c r="T128" i="17" s="1"/>
  <c r="AR160" i="14"/>
  <c r="T160" i="17" s="1"/>
  <c r="AR224" i="14"/>
  <c r="T224" i="17" s="1"/>
  <c r="AR256" i="14"/>
  <c r="T256" i="17" s="1"/>
  <c r="AR288" i="14"/>
  <c r="T288" i="17" s="1"/>
  <c r="AR320" i="14"/>
  <c r="T320" i="17" s="1"/>
  <c r="AR352" i="14"/>
  <c r="T352" i="17" s="1"/>
  <c r="AR384" i="14"/>
  <c r="T384" i="17" s="1"/>
  <c r="AR416" i="14"/>
  <c r="T416" i="17" s="1"/>
  <c r="AR448" i="14"/>
  <c r="T448" i="17" s="1"/>
  <c r="AR480" i="14"/>
  <c r="T480" i="17" s="1"/>
  <c r="AR512" i="14"/>
  <c r="T512" i="17" s="1"/>
  <c r="AR552" i="14"/>
  <c r="T552" i="17" s="1"/>
  <c r="AR61" i="14"/>
  <c r="T61" i="17" s="1"/>
  <c r="AR318" i="14"/>
  <c r="T318" i="17" s="1"/>
  <c r="AR307" i="14"/>
  <c r="T307" i="17" s="1"/>
  <c r="AR172" i="14"/>
  <c r="T172" i="17" s="1"/>
  <c r="AR316" i="14"/>
  <c r="T316" i="17" s="1"/>
  <c r="AR454" i="14"/>
  <c r="T454" i="17" s="1"/>
  <c r="AR542" i="14"/>
  <c r="T542" i="17" s="1"/>
  <c r="AR34" i="14"/>
  <c r="T34" i="17" s="1"/>
  <c r="AR66" i="14"/>
  <c r="T66" i="17" s="1"/>
  <c r="AR98" i="14"/>
  <c r="T98" i="17" s="1"/>
  <c r="AR130" i="14"/>
  <c r="T130" i="17" s="1"/>
  <c r="AR162" i="14"/>
  <c r="T162" i="17" s="1"/>
  <c r="AR258" i="14"/>
  <c r="T258" i="17" s="1"/>
  <c r="AR290" i="14"/>
  <c r="T290" i="17" s="1"/>
  <c r="AR354" i="14"/>
  <c r="T354" i="17" s="1"/>
  <c r="AR418" i="14"/>
  <c r="T418" i="17" s="1"/>
  <c r="AR450" i="14"/>
  <c r="T450" i="17" s="1"/>
  <c r="AR482" i="14"/>
  <c r="T482" i="17" s="1"/>
  <c r="AR546" i="14"/>
  <c r="T546" i="17" s="1"/>
  <c r="AR59" i="14"/>
  <c r="T59" i="17" s="1"/>
  <c r="AR203" i="14"/>
  <c r="T203" i="17" s="1"/>
  <c r="AR483" i="14"/>
  <c r="T483" i="17" s="1"/>
  <c r="AR556" i="14"/>
  <c r="T556" i="17" s="1"/>
  <c r="AR304" i="14"/>
  <c r="T304" i="17" s="1"/>
  <c r="AR285" i="14"/>
  <c r="T285" i="17" s="1"/>
  <c r="AR571" i="14"/>
  <c r="T571" i="17" s="1"/>
  <c r="AR447" i="14"/>
  <c r="T447" i="17" s="1"/>
  <c r="AR331" i="14"/>
  <c r="T331" i="17" s="1"/>
  <c r="AR215" i="14"/>
  <c r="T215" i="17" s="1"/>
  <c r="AR260" i="14"/>
  <c r="T260" i="17" s="1"/>
  <c r="AR21" i="14"/>
  <c r="T21" i="17" s="1"/>
  <c r="AA21" i="17" s="1"/>
  <c r="AR225" i="14"/>
  <c r="T225" i="17" s="1"/>
  <c r="AR289" i="14"/>
  <c r="T289" i="17" s="1"/>
  <c r="AR417" i="14"/>
  <c r="T417" i="17" s="1"/>
  <c r="AR545" i="14"/>
  <c r="T545" i="17" s="1"/>
  <c r="AR151" i="14"/>
  <c r="T151" i="17" s="1"/>
  <c r="AR279" i="14"/>
  <c r="T279" i="17" s="1"/>
  <c r="AR407" i="14"/>
  <c r="T407" i="17" s="1"/>
  <c r="AR471" i="14"/>
  <c r="T471" i="17" s="1"/>
  <c r="AR187" i="14"/>
  <c r="T187" i="17" s="1"/>
  <c r="AR92" i="14"/>
  <c r="T92" i="17" s="1"/>
  <c r="AR572" i="14"/>
  <c r="T572" i="17" s="1"/>
  <c r="AR373" i="14"/>
  <c r="T373" i="17" s="1"/>
  <c r="AR190" i="14"/>
  <c r="T190" i="17" s="1"/>
  <c r="AR270" i="14"/>
  <c r="T270" i="17" s="1"/>
  <c r="AR72" i="14"/>
  <c r="T72" i="17" s="1"/>
  <c r="AR312" i="14"/>
  <c r="T312" i="17" s="1"/>
  <c r="AR27" i="14"/>
  <c r="T27" i="17" s="1"/>
  <c r="AR126" i="14"/>
  <c r="T126" i="17" s="1"/>
  <c r="AR135" i="14"/>
  <c r="T135" i="17" s="1"/>
  <c r="AR9" i="14"/>
  <c r="T9" i="17" s="1"/>
  <c r="AA9" i="17" s="1"/>
  <c r="AR219" i="14"/>
  <c r="T219" i="17" s="1"/>
  <c r="AR191" i="14"/>
  <c r="T191" i="17" s="1"/>
  <c r="AR42" i="14"/>
  <c r="T42" i="17" s="1"/>
  <c r="AR170" i="14"/>
  <c r="T170" i="17" s="1"/>
  <c r="AR458" i="14"/>
  <c r="T458" i="17" s="1"/>
  <c r="AR562" i="14"/>
  <c r="T562" i="17" s="1"/>
  <c r="AR476" i="14"/>
  <c r="T476" i="17" s="1"/>
  <c r="AR46" i="14"/>
  <c r="T46" i="17" s="1"/>
  <c r="AR398" i="14"/>
  <c r="T398" i="17" s="1"/>
  <c r="AR296" i="14"/>
  <c r="T296" i="17" s="1"/>
  <c r="AR488" i="14"/>
  <c r="T488" i="17" s="1"/>
  <c r="AR568" i="14"/>
  <c r="T568" i="17" s="1"/>
  <c r="AR171" i="14"/>
  <c r="T171" i="17" s="1"/>
  <c r="AR188" i="14"/>
  <c r="T188" i="17" s="1"/>
  <c r="AR93" i="14"/>
  <c r="T93" i="17" s="1"/>
  <c r="AR541" i="14"/>
  <c r="T541" i="17" s="1"/>
  <c r="AR134" i="14"/>
  <c r="T134" i="17" s="1"/>
  <c r="AR238" i="14"/>
  <c r="T238" i="17" s="1"/>
  <c r="AR342" i="14"/>
  <c r="T342" i="17" s="1"/>
  <c r="AR446" i="14"/>
  <c r="T446" i="17" s="1"/>
  <c r="AR211" i="14"/>
  <c r="T211" i="17" s="1"/>
  <c r="AR347" i="14"/>
  <c r="T347" i="17" s="1"/>
  <c r="AR499" i="14"/>
  <c r="T499" i="17" s="1"/>
  <c r="AR60" i="14"/>
  <c r="T60" i="17" s="1"/>
  <c r="AR62" i="14"/>
  <c r="T62" i="17" s="1"/>
  <c r="AR166" i="14"/>
  <c r="T166" i="17" s="1"/>
  <c r="AR10" i="14"/>
  <c r="T10" i="17" s="1"/>
  <c r="AR74" i="14"/>
  <c r="T74" i="17" s="1"/>
  <c r="AR138" i="14"/>
  <c r="T138" i="17" s="1"/>
  <c r="AR234" i="14"/>
  <c r="T234" i="17" s="1"/>
  <c r="AR362" i="14"/>
  <c r="T362" i="17" s="1"/>
  <c r="AR522" i="14"/>
  <c r="T522" i="17" s="1"/>
  <c r="AR91" i="14"/>
  <c r="T91" i="17" s="1"/>
  <c r="AR235" i="14"/>
  <c r="T235" i="17" s="1"/>
  <c r="AR340" i="14"/>
  <c r="T340" i="17" s="1"/>
  <c r="AR293" i="14"/>
  <c r="T293" i="17" s="1"/>
  <c r="AR528" i="14"/>
  <c r="T528" i="17" s="1"/>
  <c r="AR315" i="14"/>
  <c r="T315" i="17" s="1"/>
  <c r="AR470" i="14"/>
  <c r="T470" i="17" s="1"/>
  <c r="AR302" i="14"/>
  <c r="T302" i="17" s="1"/>
  <c r="AR50" i="14"/>
  <c r="T50" i="17" s="1"/>
  <c r="AR178" i="14"/>
  <c r="T178" i="17" s="1"/>
  <c r="AR274" i="14"/>
  <c r="T274" i="17" s="1"/>
  <c r="AR498" i="14"/>
  <c r="T498" i="17" s="1"/>
  <c r="AR228" i="14"/>
  <c r="T228" i="17" s="1"/>
  <c r="AR413" i="14"/>
  <c r="T413" i="17" s="1"/>
  <c r="AR519" i="14"/>
  <c r="T519" i="17" s="1"/>
  <c r="AR63" i="14"/>
  <c r="T63" i="17" s="1"/>
  <c r="AR319" i="14"/>
  <c r="T319" i="17" s="1"/>
  <c r="AR294" i="14"/>
  <c r="T294" i="17" s="1"/>
  <c r="AR124" i="14"/>
  <c r="T124" i="17" s="1"/>
  <c r="AR253" i="14"/>
  <c r="T253" i="17" s="1"/>
  <c r="AR575" i="14"/>
  <c r="T575" i="17" s="1"/>
  <c r="AR193" i="14"/>
  <c r="T193" i="17" s="1"/>
  <c r="AR257" i="14"/>
  <c r="T257" i="17" s="1"/>
  <c r="AR353" i="14"/>
  <c r="T353" i="17" s="1"/>
  <c r="AR481" i="14"/>
  <c r="T481" i="17" s="1"/>
  <c r="AR23" i="14"/>
  <c r="T23" i="17" s="1"/>
  <c r="AR183" i="14"/>
  <c r="T183" i="17" s="1"/>
  <c r="AR439" i="14"/>
  <c r="T439" i="17" s="1"/>
  <c r="AR75" i="14"/>
  <c r="T75" i="17" s="1"/>
  <c r="AR539" i="14"/>
  <c r="T539" i="17" s="1"/>
  <c r="AR444" i="14"/>
  <c r="T444" i="17" s="1"/>
  <c r="AR309" i="14"/>
  <c r="T309" i="17" s="1"/>
  <c r="AR437" i="14"/>
  <c r="T437" i="17" s="1"/>
  <c r="AR533" i="14"/>
  <c r="T533" i="17" s="1"/>
  <c r="AR358" i="14"/>
  <c r="T358" i="17" s="1"/>
  <c r="AR317" i="14"/>
  <c r="T317" i="17" s="1"/>
  <c r="AR445" i="14"/>
  <c r="T445" i="17" s="1"/>
  <c r="AR265" i="14"/>
  <c r="T265" i="17" s="1"/>
  <c r="AR95" i="14"/>
  <c r="T95" i="17" s="1"/>
  <c r="AR351" i="14"/>
  <c r="T351" i="17" s="1"/>
  <c r="AR479" i="14"/>
  <c r="T479" i="17" s="1"/>
  <c r="AR330" i="14"/>
  <c r="T330" i="17" s="1"/>
  <c r="AR466" i="14"/>
  <c r="T466" i="17" s="1"/>
  <c r="AR326" i="14"/>
  <c r="T326" i="17" s="1"/>
  <c r="AR132" i="14"/>
  <c r="T132" i="17" s="1"/>
  <c r="AQ56" i="14"/>
  <c r="E143" i="15"/>
  <c r="H143" i="15" s="1"/>
  <c r="E207" i="15"/>
  <c r="H207" i="15" s="1"/>
  <c r="E367" i="15"/>
  <c r="H367" i="15" s="1"/>
  <c r="E527" i="15"/>
  <c r="H527" i="15" s="1"/>
  <c r="AQ323" i="14"/>
  <c r="AQ222" i="14"/>
  <c r="E38" i="15"/>
  <c r="H38" i="15" s="1"/>
  <c r="E166" i="15"/>
  <c r="H166" i="15" s="1"/>
  <c r="E294" i="15"/>
  <c r="H294" i="15" s="1"/>
  <c r="E422" i="15"/>
  <c r="H422" i="15" s="1"/>
  <c r="E550" i="15"/>
  <c r="H550" i="15" s="1"/>
  <c r="E48" i="15"/>
  <c r="H48" i="15" s="1"/>
  <c r="E112" i="15"/>
  <c r="H112" i="15" s="1"/>
  <c r="E176" i="15"/>
  <c r="H176" i="15" s="1"/>
  <c r="E240" i="15"/>
  <c r="H240" i="15" s="1"/>
  <c r="E304" i="15"/>
  <c r="H304" i="15" s="1"/>
  <c r="E368" i="15"/>
  <c r="H368" i="15" s="1"/>
  <c r="E432" i="15"/>
  <c r="H432" i="15" s="1"/>
  <c r="E496" i="15"/>
  <c r="H496" i="15" s="1"/>
  <c r="AQ139" i="14"/>
  <c r="E314" i="15"/>
  <c r="H314" i="15" s="1"/>
  <c r="AQ86" i="14"/>
  <c r="AQ26" i="14"/>
  <c r="AQ82" i="14"/>
  <c r="E217" i="15"/>
  <c r="H217" i="15" s="1"/>
  <c r="E497" i="15"/>
  <c r="H497" i="15" s="1"/>
  <c r="AQ163" i="14"/>
  <c r="AQ387" i="14"/>
  <c r="AQ579" i="14"/>
  <c r="AQ198" i="14"/>
  <c r="AQ574" i="14"/>
  <c r="AQ583" i="14"/>
  <c r="E99" i="15"/>
  <c r="H99" i="15" s="1"/>
  <c r="E219" i="15"/>
  <c r="H219" i="15" s="1"/>
  <c r="AQ276" i="14"/>
  <c r="AQ396" i="14"/>
  <c r="AQ524" i="14"/>
  <c r="AQ173" i="14"/>
  <c r="E324" i="15"/>
  <c r="H324" i="15" s="1"/>
  <c r="E452" i="15"/>
  <c r="H452" i="15" s="1"/>
  <c r="AQ48" i="14"/>
  <c r="E347" i="15"/>
  <c r="H347" i="15" s="1"/>
  <c r="AQ388" i="14"/>
  <c r="E53" i="15"/>
  <c r="H53" i="15" s="1"/>
  <c r="E209" i="15"/>
  <c r="H209" i="15" s="1"/>
  <c r="AQ152" i="14"/>
  <c r="AQ216" i="14"/>
  <c r="AQ272" i="14"/>
  <c r="AQ376" i="14"/>
  <c r="AQ432" i="14"/>
  <c r="AQ496" i="14"/>
  <c r="AQ536" i="14"/>
  <c r="AQ115" i="14"/>
  <c r="AQ573" i="14"/>
  <c r="AQ71" i="14"/>
  <c r="AQ199" i="14"/>
  <c r="E326" i="15"/>
  <c r="H326" i="15" s="1"/>
  <c r="AQ455" i="14"/>
  <c r="E338" i="15"/>
  <c r="H338" i="15" s="1"/>
  <c r="AQ451" i="14"/>
  <c r="AQ197" i="14"/>
  <c r="AQ150" i="14"/>
  <c r="AQ406" i="14"/>
  <c r="AQ90" i="14"/>
  <c r="E369" i="15"/>
  <c r="H369" i="15" s="1"/>
  <c r="AQ434" i="14"/>
  <c r="AQ506" i="14"/>
  <c r="E229" i="15"/>
  <c r="H229" i="15" s="1"/>
  <c r="AQ390" i="14"/>
  <c r="AQ108" i="14"/>
  <c r="AQ140" i="14"/>
  <c r="E227" i="15"/>
  <c r="H227" i="15" s="1"/>
  <c r="AQ29" i="14"/>
  <c r="AQ117" i="14"/>
  <c r="AQ357" i="14"/>
  <c r="E484" i="15"/>
  <c r="H484" i="15" s="1"/>
  <c r="E558" i="15"/>
  <c r="H558" i="15" s="1"/>
  <c r="AJ5" i="14"/>
  <c r="E4" i="16" s="1"/>
  <c r="AQ16" i="14"/>
  <c r="AQ336" i="14"/>
  <c r="AQ195" i="14"/>
  <c r="AQ301" i="14"/>
  <c r="E509" i="15"/>
  <c r="H509" i="15" s="1"/>
  <c r="E241" i="15"/>
  <c r="H241" i="15" s="1"/>
  <c r="E305" i="15"/>
  <c r="H305" i="15" s="1"/>
  <c r="E377" i="15"/>
  <c r="H377" i="15" s="1"/>
  <c r="E441" i="15"/>
  <c r="H441" i="15" s="1"/>
  <c r="E577" i="15"/>
  <c r="H577" i="15" s="1"/>
  <c r="AQ435" i="14"/>
  <c r="AQ28" i="14"/>
  <c r="AQ244" i="14"/>
  <c r="AQ284" i="14"/>
  <c r="E371" i="15"/>
  <c r="H371" i="15" s="1"/>
  <c r="E411" i="15"/>
  <c r="H411" i="15" s="1"/>
  <c r="AQ484" i="14"/>
  <c r="AQ213" i="14"/>
  <c r="E301" i="15"/>
  <c r="H301" i="15" s="1"/>
  <c r="AQ243" i="14"/>
  <c r="AQ531" i="14"/>
  <c r="AQ452" i="14"/>
  <c r="AQ275" i="14"/>
  <c r="AQ84" i="14"/>
  <c r="E111" i="15"/>
  <c r="H111" i="15" s="1"/>
  <c r="AQ176" i="14"/>
  <c r="AQ280" i="14"/>
  <c r="AQ440" i="14"/>
  <c r="E503" i="15"/>
  <c r="H503" i="15" s="1"/>
  <c r="AQ227" i="14"/>
  <c r="AQ103" i="14"/>
  <c r="AQ231" i="14"/>
  <c r="AQ359" i="14"/>
  <c r="AQ487" i="14"/>
  <c r="AQ17" i="14"/>
  <c r="AQ81" i="14"/>
  <c r="AQ145" i="14"/>
  <c r="AQ209" i="14"/>
  <c r="AQ273" i="14"/>
  <c r="AQ337" i="14"/>
  <c r="AQ401" i="14"/>
  <c r="AQ465" i="14"/>
  <c r="AQ529" i="14"/>
  <c r="AQ363" i="14"/>
  <c r="AQ475" i="14"/>
  <c r="AQ429" i="14"/>
  <c r="E181" i="15"/>
  <c r="H181" i="15" s="1"/>
  <c r="E113" i="15"/>
  <c r="H113" i="15" s="1"/>
  <c r="E177" i="15"/>
  <c r="H177" i="15" s="1"/>
  <c r="E249" i="15"/>
  <c r="H249" i="15" s="1"/>
  <c r="E313" i="15"/>
  <c r="H313" i="15" s="1"/>
  <c r="AQ262" i="14"/>
  <c r="E485" i="15"/>
  <c r="H485" i="15" s="1"/>
  <c r="AQ148" i="14"/>
  <c r="AQ428" i="14"/>
  <c r="AQ45" i="14"/>
  <c r="E124" i="15"/>
  <c r="H124" i="15" s="1"/>
  <c r="AQ389" i="14"/>
  <c r="AQ517" i="14"/>
  <c r="AQ494" i="14"/>
  <c r="AQ547" i="14"/>
  <c r="AQ338" i="14"/>
  <c r="E49" i="15"/>
  <c r="H49" i="15" s="1"/>
  <c r="AQ564" i="14"/>
  <c r="AQ366" i="14"/>
  <c r="AQ467" i="14"/>
  <c r="AQ292" i="14"/>
  <c r="AQ133" i="14"/>
  <c r="AQ40" i="14"/>
  <c r="AQ200" i="14"/>
  <c r="AQ360" i="14"/>
  <c r="E487" i="15"/>
  <c r="H487" i="15" s="1"/>
  <c r="AQ131" i="14"/>
  <c r="E538" i="15"/>
  <c r="H538" i="15" s="1"/>
  <c r="E501" i="15"/>
  <c r="H501" i="15" s="1"/>
  <c r="AQ411" i="14"/>
  <c r="AQ555" i="14"/>
  <c r="AQ341" i="14"/>
  <c r="AQ300" i="14"/>
  <c r="E92" i="15"/>
  <c r="H92" i="15" s="1"/>
  <c r="AQ142" i="14"/>
  <c r="AQ328" i="14"/>
  <c r="AQ299" i="14"/>
  <c r="E61" i="15"/>
  <c r="H61" i="15" s="1"/>
  <c r="AQ55" i="14"/>
  <c r="AQ311" i="14"/>
  <c r="AQ76" i="14"/>
  <c r="E315" i="15"/>
  <c r="H315" i="15" s="1"/>
  <c r="AQ460" i="14"/>
  <c r="AQ37" i="14"/>
  <c r="AQ221" i="14"/>
  <c r="AQ456" i="14"/>
  <c r="AQ179" i="14"/>
  <c r="AQ246" i="14"/>
  <c r="E306" i="15"/>
  <c r="H306" i="15" s="1"/>
  <c r="E571" i="15"/>
  <c r="H571" i="15" s="1"/>
  <c r="E7" i="15"/>
  <c r="H7" i="15" s="1"/>
  <c r="AQ168" i="14"/>
  <c r="E295" i="15"/>
  <c r="H295" i="15" s="1"/>
  <c r="E74" i="15"/>
  <c r="H74" i="15" s="1"/>
  <c r="AQ350" i="14"/>
  <c r="AQ18" i="14"/>
  <c r="AQ106" i="14"/>
  <c r="AQ146" i="14"/>
  <c r="E233" i="15"/>
  <c r="H233" i="15" s="1"/>
  <c r="E273" i="15"/>
  <c r="H273" i="15" s="1"/>
  <c r="E361" i="15"/>
  <c r="H361" i="15" s="1"/>
  <c r="E401" i="15"/>
  <c r="H401" i="15" s="1"/>
  <c r="AQ490" i="14"/>
  <c r="E529" i="15"/>
  <c r="H529" i="15" s="1"/>
  <c r="AQ570" i="14"/>
  <c r="E372" i="15"/>
  <c r="H372" i="15" s="1"/>
  <c r="E133" i="15"/>
  <c r="H133" i="15" s="1"/>
  <c r="AQ87" i="14"/>
  <c r="AQ343" i="14"/>
  <c r="AQ236" i="14"/>
  <c r="AQ332" i="14"/>
  <c r="AQ420" i="14"/>
  <c r="AQ109" i="14"/>
  <c r="E237" i="15"/>
  <c r="H237" i="15" s="1"/>
  <c r="AQ136" i="14"/>
  <c r="AQ264" i="14"/>
  <c r="AQ424" i="14"/>
  <c r="AQ560" i="14"/>
  <c r="AQ99" i="14"/>
  <c r="E346" i="15"/>
  <c r="H346" i="15" s="1"/>
  <c r="AQ382" i="14"/>
  <c r="AQ291" i="14"/>
  <c r="AQ379" i="14"/>
  <c r="AQ118" i="14"/>
  <c r="AQ278" i="14"/>
  <c r="E204" i="15"/>
  <c r="H204" i="15" s="1"/>
  <c r="AQ469" i="14"/>
  <c r="E165" i="15"/>
  <c r="H165" i="15" s="1"/>
  <c r="E91" i="15"/>
  <c r="H91" i="15" s="1"/>
  <c r="AQ164" i="14"/>
  <c r="AQ532" i="14"/>
  <c r="AQ69" i="14"/>
  <c r="AQ165" i="14"/>
  <c r="E269" i="15"/>
  <c r="H269" i="15" s="1"/>
  <c r="AQ438" i="14"/>
  <c r="E187" i="15"/>
  <c r="H187" i="15" s="1"/>
  <c r="E267" i="15"/>
  <c r="H267" i="15" s="1"/>
  <c r="AQ268" i="14"/>
  <c r="E421" i="15"/>
  <c r="H421" i="15" s="1"/>
  <c r="AQ422" i="14"/>
  <c r="E120" i="15"/>
  <c r="H120" i="15" s="1"/>
  <c r="AQ121" i="14"/>
  <c r="E248" i="15"/>
  <c r="H248" i="15" s="1"/>
  <c r="AQ249" i="14"/>
  <c r="AQ377" i="14"/>
  <c r="E376" i="15"/>
  <c r="H376" i="15" s="1"/>
  <c r="E504" i="15"/>
  <c r="H504" i="15" s="1"/>
  <c r="AQ505" i="14"/>
  <c r="E270" i="15"/>
  <c r="H270" i="15" s="1"/>
  <c r="AQ271" i="14"/>
  <c r="AQ367" i="14"/>
  <c r="E366" i="15"/>
  <c r="H366" i="15" s="1"/>
  <c r="E42" i="15"/>
  <c r="H42" i="15" s="1"/>
  <c r="AQ43" i="14"/>
  <c r="AQ68" i="14"/>
  <c r="E67" i="15"/>
  <c r="H67" i="15" s="1"/>
  <c r="E179" i="15"/>
  <c r="H179" i="15" s="1"/>
  <c r="AQ180" i="14"/>
  <c r="AQ77" i="14"/>
  <c r="E76" i="15"/>
  <c r="H76" i="15" s="1"/>
  <c r="E332" i="15"/>
  <c r="H332" i="15" s="1"/>
  <c r="AQ333" i="14"/>
  <c r="AQ461" i="14"/>
  <c r="E460" i="15"/>
  <c r="H460" i="15" s="1"/>
  <c r="AQ565" i="14"/>
  <c r="E564" i="15"/>
  <c r="H564" i="15" s="1"/>
  <c r="AQ174" i="14"/>
  <c r="E173" i="15"/>
  <c r="H173" i="15" s="1"/>
  <c r="E287" i="15"/>
  <c r="H287" i="15" s="1"/>
  <c r="E154" i="15"/>
  <c r="H154" i="15" s="1"/>
  <c r="J174" i="14"/>
  <c r="M174" i="14"/>
  <c r="K174" i="14" s="1"/>
  <c r="E255" i="15"/>
  <c r="H255" i="15" s="1"/>
  <c r="E511" i="15"/>
  <c r="H511" i="15" s="1"/>
  <c r="E551" i="15"/>
  <c r="H551" i="15" s="1"/>
  <c r="E60" i="15"/>
  <c r="H60" i="15" s="1"/>
  <c r="E398" i="15"/>
  <c r="H398" i="15" s="1"/>
  <c r="AQ399" i="14"/>
  <c r="E146" i="15"/>
  <c r="H146" i="15" s="1"/>
  <c r="AQ147" i="14"/>
  <c r="E490" i="15"/>
  <c r="H490" i="15" s="1"/>
  <c r="AQ491" i="14"/>
  <c r="AQ102" i="14"/>
  <c r="E101" i="15"/>
  <c r="H101" i="15" s="1"/>
  <c r="AQ526" i="14"/>
  <c r="E525" i="15"/>
  <c r="H525" i="15" s="1"/>
  <c r="AQ57" i="14"/>
  <c r="E56" i="15"/>
  <c r="H56" i="15" s="1"/>
  <c r="AQ185" i="14"/>
  <c r="AQ313" i="14"/>
  <c r="E312" i="15"/>
  <c r="H312" i="15" s="1"/>
  <c r="E440" i="15"/>
  <c r="H440" i="15" s="1"/>
  <c r="AQ441" i="14"/>
  <c r="E238" i="15"/>
  <c r="H238" i="15" s="1"/>
  <c r="AQ239" i="14"/>
  <c r="AQ267" i="14"/>
  <c r="E266" i="15"/>
  <c r="H266" i="15" s="1"/>
  <c r="AQ269" i="14"/>
  <c r="E268" i="15"/>
  <c r="H268" i="15" s="1"/>
  <c r="AQ254" i="14"/>
  <c r="E253" i="15"/>
  <c r="H253" i="15" s="1"/>
  <c r="E223" i="15"/>
  <c r="H223" i="15" s="1"/>
  <c r="E552" i="15"/>
  <c r="H552" i="15" s="1"/>
  <c r="E539" i="15"/>
  <c r="H539" i="15" s="1"/>
  <c r="AQ192" i="14"/>
  <c r="E447" i="15"/>
  <c r="H447" i="15" s="1"/>
  <c r="E317" i="15"/>
  <c r="H317" i="15" s="1"/>
  <c r="AQ6" i="14"/>
  <c r="E46" i="15"/>
  <c r="H46" i="15" s="1"/>
  <c r="E10" i="15"/>
  <c r="H10" i="15" s="1"/>
  <c r="AQ11" i="14"/>
  <c r="AQ44" i="14"/>
  <c r="E43" i="15"/>
  <c r="H43" i="15" s="1"/>
  <c r="AQ404" i="14"/>
  <c r="E403" i="15"/>
  <c r="H403" i="15" s="1"/>
  <c r="AQ189" i="14"/>
  <c r="E188" i="15"/>
  <c r="H188" i="15" s="1"/>
  <c r="E213" i="15"/>
  <c r="H213" i="15" s="1"/>
  <c r="AQ214" i="14"/>
  <c r="AQ89" i="14"/>
  <c r="E88" i="15"/>
  <c r="H88" i="15" s="1"/>
  <c r="E216" i="15"/>
  <c r="H216" i="15" s="1"/>
  <c r="AQ217" i="14"/>
  <c r="E344" i="15"/>
  <c r="H344" i="15" s="1"/>
  <c r="AQ345" i="14"/>
  <c r="AQ473" i="14"/>
  <c r="E472" i="15"/>
  <c r="H472" i="15" s="1"/>
  <c r="AQ79" i="14"/>
  <c r="E78" i="15"/>
  <c r="H78" i="15" s="1"/>
  <c r="E142" i="15"/>
  <c r="H142" i="15" s="1"/>
  <c r="AQ143" i="14"/>
  <c r="AQ495" i="14"/>
  <c r="E494" i="15"/>
  <c r="H494" i="15" s="1"/>
  <c r="AQ308" i="14"/>
  <c r="E307" i="15"/>
  <c r="H307" i="15" s="1"/>
  <c r="E236" i="15"/>
  <c r="H236" i="15" s="1"/>
  <c r="AQ237" i="14"/>
  <c r="E364" i="15"/>
  <c r="H364" i="15" s="1"/>
  <c r="AQ365" i="14"/>
  <c r="E492" i="15"/>
  <c r="H492" i="15" s="1"/>
  <c r="AQ493" i="14"/>
  <c r="E506" i="15"/>
  <c r="H506" i="15" s="1"/>
  <c r="J219" i="14"/>
  <c r="M219" i="14"/>
  <c r="N219" i="14" s="1"/>
  <c r="M238" i="14"/>
  <c r="K238" i="14" s="1"/>
  <c r="J238" i="14"/>
  <c r="E159" i="15"/>
  <c r="H159" i="15" s="1"/>
  <c r="E415" i="15"/>
  <c r="H415" i="15" s="1"/>
  <c r="AQ371" i="14"/>
  <c r="E174" i="15"/>
  <c r="H174" i="15" s="1"/>
  <c r="E430" i="15"/>
  <c r="H430" i="15" s="1"/>
  <c r="E258" i="15"/>
  <c r="H258" i="15" s="1"/>
  <c r="AQ259" i="14"/>
  <c r="AQ516" i="14"/>
  <c r="E515" i="15"/>
  <c r="H515" i="15" s="1"/>
  <c r="AO25" i="14"/>
  <c r="AP25" i="14"/>
  <c r="F24" i="15" s="1"/>
  <c r="I24" i="15" s="1"/>
  <c r="AQ153" i="14"/>
  <c r="E152" i="15"/>
  <c r="H152" i="15" s="1"/>
  <c r="AQ281" i="14"/>
  <c r="AQ409" i="14"/>
  <c r="E408" i="15"/>
  <c r="H408" i="15" s="1"/>
  <c r="AQ537" i="14"/>
  <c r="E536" i="15"/>
  <c r="H536" i="15" s="1"/>
  <c r="AQ15" i="14"/>
  <c r="E14" i="15"/>
  <c r="H14" i="15" s="1"/>
  <c r="AQ111" i="14"/>
  <c r="E110" i="15"/>
  <c r="H110" i="15" s="1"/>
  <c r="AQ207" i="14"/>
  <c r="E206" i="15"/>
  <c r="H206" i="15" s="1"/>
  <c r="E334" i="15"/>
  <c r="H334" i="15" s="1"/>
  <c r="AQ335" i="14"/>
  <c r="AQ463" i="14"/>
  <c r="E462" i="15"/>
  <c r="H462" i="15" s="1"/>
  <c r="E526" i="15"/>
  <c r="H526" i="15" s="1"/>
  <c r="AQ527" i="14"/>
  <c r="E394" i="15"/>
  <c r="H394" i="15" s="1"/>
  <c r="AQ395" i="14"/>
  <c r="AQ397" i="14"/>
  <c r="E396" i="15"/>
  <c r="H396" i="15" s="1"/>
  <c r="AQ525" i="14"/>
  <c r="E524" i="15"/>
  <c r="H524" i="15" s="1"/>
  <c r="AQ94" i="14"/>
  <c r="E93" i="15"/>
  <c r="H93" i="15" s="1"/>
  <c r="E31" i="15"/>
  <c r="H31" i="15" s="1"/>
  <c r="E543" i="15"/>
  <c r="H543" i="15" s="1"/>
  <c r="M109" i="14"/>
  <c r="N109" i="14" s="1"/>
  <c r="J109" i="14"/>
  <c r="J237" i="14"/>
  <c r="M237" i="14"/>
  <c r="N237" i="14" s="1"/>
  <c r="E479" i="15"/>
  <c r="H479" i="15" s="1"/>
  <c r="J11" i="14"/>
  <c r="E127" i="15"/>
  <c r="H127" i="15" s="1"/>
  <c r="E383" i="15"/>
  <c r="H383" i="15" s="1"/>
  <c r="E302" i="15"/>
  <c r="H302" i="15" s="1"/>
  <c r="E58" i="15"/>
  <c r="H58" i="15" s="1"/>
  <c r="E170" i="15"/>
  <c r="H170" i="15" s="1"/>
  <c r="E341" i="15"/>
  <c r="H341" i="15" s="1"/>
  <c r="AQ478" i="14"/>
  <c r="E22" i="15"/>
  <c r="H22" i="15" s="1"/>
  <c r="E33" i="15"/>
  <c r="H33" i="15" s="1"/>
  <c r="E65" i="15"/>
  <c r="H65" i="15" s="1"/>
  <c r="E97" i="15"/>
  <c r="H97" i="15" s="1"/>
  <c r="E129" i="15"/>
  <c r="H129" i="15" s="1"/>
  <c r="E161" i="15"/>
  <c r="H161" i="15" s="1"/>
  <c r="AQ194" i="14"/>
  <c r="AQ226" i="14"/>
  <c r="E257" i="15"/>
  <c r="H257" i="15" s="1"/>
  <c r="E289" i="15"/>
  <c r="H289" i="15" s="1"/>
  <c r="AQ322" i="14"/>
  <c r="E353" i="15"/>
  <c r="H353" i="15" s="1"/>
  <c r="AQ386" i="14"/>
  <c r="E417" i="15"/>
  <c r="H417" i="15" s="1"/>
  <c r="E449" i="15"/>
  <c r="H449" i="15" s="1"/>
  <c r="E481" i="15"/>
  <c r="H481" i="15" s="1"/>
  <c r="AQ514" i="14"/>
  <c r="E545" i="15"/>
  <c r="H545" i="15" s="1"/>
  <c r="E90" i="15"/>
  <c r="H90" i="15" s="1"/>
  <c r="E186" i="15"/>
  <c r="H186" i="15" s="1"/>
  <c r="E482" i="15"/>
  <c r="H482" i="15" s="1"/>
  <c r="E308" i="15"/>
  <c r="H308" i="15" s="1"/>
  <c r="E436" i="15"/>
  <c r="H436" i="15" s="1"/>
  <c r="E357" i="15"/>
  <c r="H357" i="15" s="1"/>
  <c r="E150" i="15"/>
  <c r="H150" i="15" s="1"/>
  <c r="E278" i="15"/>
  <c r="H278" i="15" s="1"/>
  <c r="E406" i="15"/>
  <c r="H406" i="15" s="1"/>
  <c r="AQ535" i="14"/>
  <c r="AQ38" i="14"/>
  <c r="E541" i="15"/>
  <c r="H541" i="15" s="1"/>
  <c r="AO22" i="14"/>
  <c r="AP22" i="14"/>
  <c r="F21" i="15" s="1"/>
  <c r="I21" i="15" s="1"/>
  <c r="AQ12" i="14"/>
  <c r="AQ13" i="14"/>
  <c r="E202" i="15"/>
  <c r="H202" i="15" s="1"/>
  <c r="AQ35" i="14"/>
  <c r="AQ523" i="14"/>
  <c r="E445" i="15"/>
  <c r="H445" i="15" s="1"/>
  <c r="AQ67" i="14"/>
  <c r="AQ355" i="14"/>
  <c r="AQ277" i="14"/>
  <c r="AQ405" i="14"/>
  <c r="E532" i="15"/>
  <c r="H532" i="15" s="1"/>
  <c r="E453" i="15"/>
  <c r="H453" i="15" s="1"/>
  <c r="AQ119" i="14"/>
  <c r="AQ247" i="14"/>
  <c r="AQ375" i="14"/>
  <c r="AQ503" i="14"/>
  <c r="E171" i="15"/>
  <c r="H171" i="15" s="1"/>
  <c r="E555" i="15"/>
  <c r="H555" i="15" s="1"/>
  <c r="E567" i="15"/>
  <c r="H567" i="15" s="1"/>
  <c r="AQ51" i="14"/>
  <c r="AQ419" i="14"/>
  <c r="AQ515" i="14"/>
  <c r="AQ229" i="14"/>
  <c r="AQ30" i="14"/>
  <c r="AQ414" i="14"/>
  <c r="AQ534" i="14"/>
  <c r="AQ567" i="14"/>
  <c r="AQ33" i="14"/>
  <c r="AQ65" i="14"/>
  <c r="AQ97" i="14"/>
  <c r="AQ129" i="14"/>
  <c r="AQ161" i="14"/>
  <c r="E192" i="15"/>
  <c r="H192" i="15" s="1"/>
  <c r="E224" i="15"/>
  <c r="H224" i="15" s="1"/>
  <c r="E256" i="15"/>
  <c r="H256" i="15" s="1"/>
  <c r="E288" i="15"/>
  <c r="H288" i="15" s="1"/>
  <c r="AQ321" i="14"/>
  <c r="E352" i="15"/>
  <c r="H352" i="15" s="1"/>
  <c r="AQ385" i="14"/>
  <c r="E416" i="15"/>
  <c r="H416" i="15" s="1"/>
  <c r="AQ449" i="14"/>
  <c r="E480" i="15"/>
  <c r="H480" i="15" s="1"/>
  <c r="AQ513" i="14"/>
  <c r="E544" i="15"/>
  <c r="H544" i="15" s="1"/>
  <c r="AQ577" i="14"/>
  <c r="AQ20" i="14"/>
  <c r="AQ52" i="14"/>
  <c r="AQ212" i="14"/>
  <c r="AQ436" i="14"/>
  <c r="AQ468" i="14"/>
  <c r="AQ500" i="14"/>
  <c r="AQ53" i="14"/>
  <c r="AQ149" i="14"/>
  <c r="AQ181" i="14"/>
  <c r="E333" i="15"/>
  <c r="H333" i="15" s="1"/>
  <c r="J222" i="14"/>
  <c r="M129" i="14"/>
  <c r="N129" i="14" s="1"/>
  <c r="J272" i="14"/>
  <c r="J218" i="14"/>
  <c r="J69" i="14"/>
  <c r="M12" i="14"/>
  <c r="N12" i="14" s="1"/>
  <c r="J16" i="14"/>
  <c r="J144" i="14"/>
  <c r="M36" i="14"/>
  <c r="N36" i="14" s="1"/>
  <c r="J235" i="14"/>
  <c r="M136" i="14"/>
  <c r="N136" i="14" s="1"/>
  <c r="J249" i="14"/>
  <c r="M118" i="14"/>
  <c r="N118" i="14" s="1"/>
  <c r="J91" i="14"/>
  <c r="J182" i="14"/>
  <c r="M264" i="14"/>
  <c r="N264" i="14" s="1"/>
  <c r="M293" i="14"/>
  <c r="N293" i="14" s="1"/>
  <c r="J294" i="14"/>
  <c r="J227" i="14"/>
  <c r="M163" i="14"/>
  <c r="L163" i="14" s="1"/>
  <c r="M27" i="14"/>
  <c r="N27" i="14" s="1"/>
  <c r="M80" i="14"/>
  <c r="K80" i="14" s="1"/>
  <c r="J155" i="14"/>
  <c r="M299" i="14"/>
  <c r="L299" i="14" s="1"/>
  <c r="M230" i="14"/>
  <c r="N230" i="14" s="1"/>
  <c r="M246" i="14"/>
  <c r="L246" i="14" s="1"/>
  <c r="M51" i="14"/>
  <c r="L51" i="14" s="1"/>
  <c r="J54" i="14"/>
  <c r="J53" i="14"/>
  <c r="J281" i="14"/>
  <c r="M291" i="14"/>
  <c r="N291" i="14" s="1"/>
  <c r="M203" i="14"/>
  <c r="N203" i="14" s="1"/>
  <c r="J125" i="14"/>
  <c r="J114" i="14"/>
  <c r="M412" i="14"/>
  <c r="N412" i="14" s="1"/>
  <c r="M336" i="14"/>
  <c r="N336" i="14" s="1"/>
  <c r="J38" i="14"/>
  <c r="M139" i="14"/>
  <c r="N139" i="14" s="1"/>
  <c r="M102" i="14"/>
  <c r="N102" i="14" s="1"/>
  <c r="M358" i="14"/>
  <c r="K358" i="14" s="1"/>
  <c r="J194" i="14"/>
  <c r="J286" i="14"/>
  <c r="M191" i="14"/>
  <c r="N191" i="14" s="1"/>
  <c r="J5" i="14"/>
  <c r="M343" i="14"/>
  <c r="L343" i="14" s="1"/>
  <c r="M498" i="14"/>
  <c r="N498" i="14" s="1"/>
  <c r="M427" i="14"/>
  <c r="K427" i="14" s="1"/>
  <c r="K208" i="14"/>
  <c r="M528" i="14"/>
  <c r="K528" i="14" s="1"/>
  <c r="M119" i="14"/>
  <c r="K119" i="14" s="1"/>
  <c r="M533" i="14"/>
  <c r="L533" i="14" s="1"/>
  <c r="M406" i="14"/>
  <c r="L406" i="14" s="1"/>
  <c r="M192" i="14"/>
  <c r="N192" i="14" s="1"/>
  <c r="M284" i="14"/>
  <c r="N284" i="14" s="1"/>
  <c r="J110" i="14"/>
  <c r="J208" i="14"/>
  <c r="J99" i="14"/>
  <c r="M341" i="14"/>
  <c r="K341" i="14" s="1"/>
  <c r="J46" i="14"/>
  <c r="M430" i="14"/>
  <c r="L430" i="14" s="1"/>
  <c r="M450" i="14"/>
  <c r="N450" i="14" s="1"/>
  <c r="M451" i="14"/>
  <c r="N451" i="14" s="1"/>
  <c r="M424" i="14"/>
  <c r="N424" i="14" s="1"/>
  <c r="M552" i="14"/>
  <c r="K552" i="14" s="1"/>
  <c r="M397" i="14"/>
  <c r="K397" i="14" s="1"/>
  <c r="M398" i="14"/>
  <c r="L398" i="14" s="1"/>
  <c r="M526" i="14"/>
  <c r="K526" i="14" s="1"/>
  <c r="M26" i="14"/>
  <c r="N26" i="14" s="1"/>
  <c r="M458" i="14"/>
  <c r="L458" i="14" s="1"/>
  <c r="M554" i="14"/>
  <c r="N554" i="14" s="1"/>
  <c r="M240" i="14"/>
  <c r="N240" i="14" s="1"/>
  <c r="M339" i="14"/>
  <c r="L339" i="14" s="1"/>
  <c r="M312" i="14"/>
  <c r="K312" i="14" s="1"/>
  <c r="M440" i="14"/>
  <c r="N440" i="14" s="1"/>
  <c r="M349" i="14"/>
  <c r="K349" i="14" s="1"/>
  <c r="M477" i="14"/>
  <c r="K477" i="14" s="1"/>
  <c r="M541" i="14"/>
  <c r="N541" i="14" s="1"/>
  <c r="M350" i="14"/>
  <c r="N350" i="14" s="1"/>
  <c r="M414" i="14"/>
  <c r="N414" i="14" s="1"/>
  <c r="M542" i="14"/>
  <c r="K542" i="14" s="1"/>
  <c r="M491" i="14"/>
  <c r="K491" i="14" s="1"/>
  <c r="M555" i="14"/>
  <c r="L555" i="14" s="1"/>
  <c r="M221" i="14"/>
  <c r="N221" i="14" s="1"/>
  <c r="J86" i="14"/>
  <c r="J135" i="14"/>
  <c r="J141" i="14"/>
  <c r="M247" i="14"/>
  <c r="K247" i="14" s="1"/>
  <c r="M334" i="14"/>
  <c r="K334" i="14" s="1"/>
  <c r="M304" i="14"/>
  <c r="N304" i="14" s="1"/>
  <c r="M496" i="14"/>
  <c r="N496" i="14" s="1"/>
  <c r="M457" i="14"/>
  <c r="K457" i="14" s="1"/>
  <c r="M394" i="14"/>
  <c r="N394" i="14" s="1"/>
  <c r="M474" i="14"/>
  <c r="N474" i="14" s="1"/>
  <c r="M411" i="14"/>
  <c r="L411" i="14" s="1"/>
  <c r="M475" i="14"/>
  <c r="N475" i="14" s="1"/>
  <c r="M380" i="14"/>
  <c r="N380" i="14" s="1"/>
  <c r="M572" i="14"/>
  <c r="L572" i="14" s="1"/>
  <c r="M320" i="14"/>
  <c r="N320" i="14" s="1"/>
  <c r="M384" i="14"/>
  <c r="N384" i="14" s="1"/>
  <c r="M448" i="14"/>
  <c r="K448" i="14" s="1"/>
  <c r="M576" i="14"/>
  <c r="N576" i="14" s="1"/>
  <c r="M357" i="14"/>
  <c r="L357" i="14" s="1"/>
  <c r="M485" i="14"/>
  <c r="K485" i="14" s="1"/>
  <c r="M549" i="14"/>
  <c r="L549" i="14" s="1"/>
  <c r="M422" i="14"/>
  <c r="N422" i="14" s="1"/>
  <c r="M499" i="14"/>
  <c r="N499" i="14" s="1"/>
  <c r="M362" i="14"/>
  <c r="K362" i="14" s="1"/>
  <c r="M538" i="14"/>
  <c r="N538" i="14" s="1"/>
  <c r="M479" i="14"/>
  <c r="N479" i="14" s="1"/>
  <c r="J142" i="14"/>
  <c r="M508" i="14"/>
  <c r="K508" i="14" s="1"/>
  <c r="M368" i="14"/>
  <c r="L368" i="14" s="1"/>
  <c r="M405" i="14"/>
  <c r="K405" i="14" s="1"/>
  <c r="M417" i="14"/>
  <c r="N417" i="14" s="1"/>
  <c r="M504" i="14"/>
  <c r="L504" i="14" s="1"/>
  <c r="M269" i="14"/>
  <c r="L269" i="14" s="1"/>
  <c r="M47" i="14"/>
  <c r="N47" i="14" s="1"/>
  <c r="J85" i="14"/>
  <c r="M402" i="14"/>
  <c r="N402" i="14" s="1"/>
  <c r="M493" i="14"/>
  <c r="N493" i="14" s="1"/>
  <c r="M506" i="14"/>
  <c r="N506" i="14" s="1"/>
  <c r="J158" i="14"/>
  <c r="J111" i="14"/>
  <c r="J23" i="14"/>
  <c r="J66" i="14"/>
  <c r="M206" i="14"/>
  <c r="L206" i="14" s="1"/>
  <c r="M478" i="14"/>
  <c r="N478" i="14" s="1"/>
  <c r="M330" i="14"/>
  <c r="N330" i="14" s="1"/>
  <c r="M410" i="14"/>
  <c r="N410" i="14" s="1"/>
  <c r="M464" i="14"/>
  <c r="N464" i="14" s="1"/>
  <c r="M309" i="14"/>
  <c r="N309" i="14" s="1"/>
  <c r="M501" i="14"/>
  <c r="N501" i="14" s="1"/>
  <c r="M514" i="14"/>
  <c r="N514" i="14" s="1"/>
  <c r="M515" i="14"/>
  <c r="M385" i="14"/>
  <c r="N385" i="14" s="1"/>
  <c r="M461" i="14"/>
  <c r="K461" i="14" s="1"/>
  <c r="M370" i="14"/>
  <c r="N370" i="14" s="1"/>
  <c r="M331" i="14"/>
  <c r="K331" i="14" s="1"/>
  <c r="M432" i="14"/>
  <c r="N432" i="14" s="1"/>
  <c r="M568" i="14"/>
  <c r="N568" i="14" s="1"/>
  <c r="M342" i="14"/>
  <c r="N342" i="14" s="1"/>
  <c r="M470" i="14"/>
  <c r="K470" i="14" s="1"/>
  <c r="M489" i="14"/>
  <c r="L489" i="14" s="1"/>
  <c r="M419" i="14"/>
  <c r="L419" i="14" s="1"/>
  <c r="M392" i="14"/>
  <c r="K392" i="14" s="1"/>
  <c r="J21" i="14"/>
  <c r="M77" i="14"/>
  <c r="L77" i="14" s="1"/>
  <c r="M429" i="14"/>
  <c r="L429" i="14" s="1"/>
  <c r="L214" i="14"/>
  <c r="M366" i="14"/>
  <c r="N366" i="14" s="1"/>
  <c r="M559" i="14"/>
  <c r="N559" i="14" s="1"/>
  <c r="M560" i="14"/>
  <c r="N560" i="14" s="1"/>
  <c r="M522" i="14"/>
  <c r="N522" i="14" s="1"/>
  <c r="M307" i="14"/>
  <c r="L307" i="14" s="1"/>
  <c r="M371" i="14"/>
  <c r="N371" i="14" s="1"/>
  <c r="M472" i="14"/>
  <c r="K472" i="14" s="1"/>
  <c r="M536" i="14"/>
  <c r="N536" i="14" s="1"/>
  <c r="M317" i="14"/>
  <c r="K317" i="14" s="1"/>
  <c r="M381" i="14"/>
  <c r="L381" i="14" s="1"/>
  <c r="M445" i="14"/>
  <c r="L445" i="14" s="1"/>
  <c r="M509" i="14"/>
  <c r="N509" i="14" s="1"/>
  <c r="M318" i="14"/>
  <c r="L318" i="14" s="1"/>
  <c r="M382" i="14"/>
  <c r="L382" i="14" s="1"/>
  <c r="M446" i="14"/>
  <c r="L446" i="14" s="1"/>
  <c r="M510" i="14"/>
  <c r="N510" i="14" s="1"/>
  <c r="M574" i="14"/>
  <c r="L574" i="14" s="1"/>
  <c r="M523" i="14"/>
  <c r="N523" i="14" s="1"/>
  <c r="M323" i="14"/>
  <c r="N323" i="14" s="1"/>
  <c r="M488" i="14"/>
  <c r="N488" i="14" s="1"/>
  <c r="M462" i="14"/>
  <c r="K462" i="14" s="1"/>
  <c r="M539" i="14"/>
  <c r="K539" i="14" s="1"/>
  <c r="M401" i="14"/>
  <c r="K401" i="14" s="1"/>
  <c r="M395" i="14"/>
  <c r="N395" i="14" s="1"/>
  <c r="M469" i="14"/>
  <c r="N469" i="14" s="1"/>
  <c r="M534" i="14"/>
  <c r="L534" i="14" s="1"/>
  <c r="M547" i="14"/>
  <c r="N547" i="14" s="1"/>
  <c r="M403" i="14"/>
  <c r="N403" i="14" s="1"/>
  <c r="M467" i="14"/>
  <c r="K467" i="14" s="1"/>
  <c r="M308" i="14"/>
  <c r="N308" i="14" s="1"/>
  <c r="M524" i="14"/>
  <c r="N524" i="14" s="1"/>
  <c r="M376" i="14"/>
  <c r="N376" i="14" s="1"/>
  <c r="M386" i="14"/>
  <c r="N386" i="14" s="1"/>
  <c r="M306" i="14"/>
  <c r="L306" i="14" s="1"/>
  <c r="M482" i="14"/>
  <c r="L482" i="14" s="1"/>
  <c r="M328" i="14"/>
  <c r="N328" i="14" s="1"/>
  <c r="M456" i="14"/>
  <c r="L456" i="14" s="1"/>
  <c r="M520" i="14"/>
  <c r="K520" i="14" s="1"/>
  <c r="M557" i="14"/>
  <c r="L557" i="14" s="1"/>
  <c r="M90" i="14"/>
  <c r="N90" i="14" s="1"/>
  <c r="J270" i="14"/>
  <c r="J13" i="14"/>
  <c r="M72" i="14"/>
  <c r="N72" i="14" s="1"/>
  <c r="M106" i="14"/>
  <c r="N106" i="14" s="1"/>
  <c r="J214" i="14"/>
  <c r="M494" i="14"/>
  <c r="K494" i="14" s="1"/>
  <c r="M459" i="14"/>
  <c r="N459" i="14" s="1"/>
  <c r="M404" i="14"/>
  <c r="N404" i="14" s="1"/>
  <c r="M354" i="14"/>
  <c r="N354" i="14" s="1"/>
  <c r="M530" i="14"/>
  <c r="N530" i="14" s="1"/>
  <c r="M315" i="14"/>
  <c r="N315" i="14" s="1"/>
  <c r="M379" i="14"/>
  <c r="K379" i="14" s="1"/>
  <c r="M443" i="14"/>
  <c r="L443" i="14" s="1"/>
  <c r="M444" i="14"/>
  <c r="N444" i="14" s="1"/>
  <c r="M352" i="14"/>
  <c r="N352" i="14" s="1"/>
  <c r="M416" i="14"/>
  <c r="N416" i="14" s="1"/>
  <c r="M353" i="14"/>
  <c r="L353" i="14" s="1"/>
  <c r="M325" i="14"/>
  <c r="N325" i="14" s="1"/>
  <c r="M389" i="14"/>
  <c r="K389" i="14" s="1"/>
  <c r="M453" i="14"/>
  <c r="K453" i="14" s="1"/>
  <c r="M517" i="14"/>
  <c r="N517" i="14" s="1"/>
  <c r="M581" i="14"/>
  <c r="N581" i="14" s="1"/>
  <c r="M431" i="14"/>
  <c r="N431" i="14" s="1"/>
  <c r="M326" i="14"/>
  <c r="L326" i="14" s="1"/>
  <c r="M390" i="14"/>
  <c r="L390" i="14" s="1"/>
  <c r="M454" i="14"/>
  <c r="K454" i="14" s="1"/>
  <c r="M582" i="14"/>
  <c r="K582" i="14" s="1"/>
  <c r="M531" i="14"/>
  <c r="N531" i="14" s="1"/>
  <c r="J133" i="14"/>
  <c r="M134" i="14"/>
  <c r="K134" i="14" s="1"/>
  <c r="J282" i="14"/>
  <c r="J275" i="14"/>
  <c r="L565" i="14"/>
  <c r="M78" i="14"/>
  <c r="N78" i="14" s="1"/>
  <c r="L213" i="14"/>
  <c r="J197" i="14"/>
  <c r="M261" i="14"/>
  <c r="N261" i="14" s="1"/>
  <c r="J198" i="14"/>
  <c r="J274" i="14"/>
  <c r="J75" i="14"/>
  <c r="M178" i="14"/>
  <c r="N178" i="14" s="1"/>
  <c r="J145" i="14"/>
  <c r="M211" i="14"/>
  <c r="K211" i="14" s="1"/>
  <c r="M279" i="14"/>
  <c r="N279" i="14" s="1"/>
  <c r="J251" i="14"/>
  <c r="M466" i="14"/>
  <c r="N466" i="14" s="1"/>
  <c r="M288" i="14"/>
  <c r="K288" i="14" s="1"/>
  <c r="J7" i="14"/>
  <c r="K222" i="14"/>
  <c r="J205" i="14"/>
  <c r="M283" i="14"/>
  <c r="L283" i="14" s="1"/>
  <c r="J94" i="14"/>
  <c r="J70" i="14"/>
  <c r="M285" i="14"/>
  <c r="N285" i="14" s="1"/>
  <c r="J64" i="14"/>
  <c r="J120" i="14"/>
  <c r="M14" i="14"/>
  <c r="N14" i="14" s="1"/>
  <c r="L13" i="14"/>
  <c r="M347" i="14"/>
  <c r="N347" i="14" s="1"/>
  <c r="L19" i="14"/>
  <c r="J147" i="14"/>
  <c r="M62" i="14"/>
  <c r="N62" i="14" s="1"/>
  <c r="J213" i="14"/>
  <c r="M195" i="14"/>
  <c r="K195" i="14" s="1"/>
  <c r="J167" i="14"/>
  <c r="M67" i="14"/>
  <c r="N67" i="14" s="1"/>
  <c r="J19" i="14"/>
  <c r="J40" i="14"/>
  <c r="J98" i="14"/>
  <c r="M257" i="14"/>
  <c r="N257" i="14" s="1"/>
  <c r="M210" i="14"/>
  <c r="L210" i="14" s="1"/>
  <c r="M573" i="14"/>
  <c r="N573" i="14" s="1"/>
  <c r="M256" i="14"/>
  <c r="N256" i="14" s="1"/>
  <c r="M58" i="14"/>
  <c r="N58" i="14" s="1"/>
  <c r="M190" i="14"/>
  <c r="N190" i="14" s="1"/>
  <c r="J122" i="14"/>
  <c r="J83" i="14"/>
  <c r="J8" i="14"/>
  <c r="J128" i="14"/>
  <c r="J200" i="14"/>
  <c r="M150" i="14"/>
  <c r="L150" i="14" s="1"/>
  <c r="J220" i="14"/>
  <c r="J262" i="14"/>
  <c r="M512" i="14"/>
  <c r="K512" i="14" s="1"/>
  <c r="L421" i="14"/>
  <c r="J166" i="14"/>
  <c r="M166" i="14"/>
  <c r="M254" i="14"/>
  <c r="N254" i="14" s="1"/>
  <c r="M61" i="14"/>
  <c r="L61" i="14" s="1"/>
  <c r="J71" i="14"/>
  <c r="M253" i="14"/>
  <c r="N253" i="14" s="1"/>
  <c r="J189" i="14"/>
  <c r="M277" i="14"/>
  <c r="N277" i="14" s="1"/>
  <c r="M149" i="14"/>
  <c r="L149" i="14" s="1"/>
  <c r="J278" i="14"/>
  <c r="M93" i="14"/>
  <c r="N93" i="14" s="1"/>
  <c r="K270" i="14"/>
  <c r="M327" i="14"/>
  <c r="N327" i="14" s="1"/>
  <c r="M126" i="14"/>
  <c r="K126" i="14" s="1"/>
  <c r="M74" i="14"/>
  <c r="L74" i="14" s="1"/>
  <c r="J29" i="14"/>
  <c r="J280" i="14"/>
  <c r="M179" i="14"/>
  <c r="L179" i="14" s="1"/>
  <c r="M301" i="14"/>
  <c r="L301" i="14" s="1"/>
  <c r="J93" i="14"/>
  <c r="M37" i="14"/>
  <c r="N37" i="14" s="1"/>
  <c r="M17" i="14"/>
  <c r="N17" i="14" s="1"/>
  <c r="M173" i="14"/>
  <c r="K173" i="14" s="1"/>
  <c r="M30" i="14"/>
  <c r="N30" i="14" s="1"/>
  <c r="L145" i="14"/>
  <c r="J229" i="14"/>
  <c r="J207" i="14"/>
  <c r="M101" i="14"/>
  <c r="K101" i="14" s="1"/>
  <c r="M267" i="14"/>
  <c r="K267" i="14" s="1"/>
  <c r="J9" i="14"/>
  <c r="J117" i="14"/>
  <c r="M413" i="14"/>
  <c r="N413" i="14" s="1"/>
  <c r="M234" i="14"/>
  <c r="K234" i="14" s="1"/>
  <c r="J248" i="14"/>
  <c r="M360" i="14"/>
  <c r="N360" i="14" s="1"/>
  <c r="J223" i="14"/>
  <c r="J43" i="14"/>
  <c r="M151" i="14"/>
  <c r="K151" i="14" s="1"/>
  <c r="M228" i="14"/>
  <c r="K228" i="14" s="1"/>
  <c r="J245" i="14"/>
  <c r="J298" i="14"/>
  <c r="M82" i="14"/>
  <c r="L82" i="14" s="1"/>
  <c r="M201" i="14"/>
  <c r="N201" i="14" s="1"/>
  <c r="J170" i="14"/>
  <c r="M157" i="14"/>
  <c r="K157" i="14" s="1"/>
  <c r="J56" i="14"/>
  <c r="J184" i="14"/>
  <c r="M181" i="14"/>
  <c r="L181" i="14" s="1"/>
  <c r="J244" i="14"/>
  <c r="J267" i="14"/>
  <c r="J231" i="14"/>
  <c r="J165" i="14"/>
  <c r="M242" i="14"/>
  <c r="N242" i="14" s="1"/>
  <c r="M544" i="14"/>
  <c r="N544" i="14" s="1"/>
  <c r="J34" i="14"/>
  <c r="M45" i="14"/>
  <c r="N45" i="14" s="1"/>
  <c r="M344" i="14"/>
  <c r="N344" i="14" s="1"/>
  <c r="M42" i="14"/>
  <c r="K42" i="14" s="1"/>
  <c r="M50" i="14"/>
  <c r="N50" i="14" s="1"/>
  <c r="J266" i="14"/>
  <c r="M138" i="14"/>
  <c r="N138" i="14" s="1"/>
  <c r="J130" i="14"/>
  <c r="M176" i="14"/>
  <c r="K176" i="14" s="1"/>
  <c r="J131" i="14"/>
  <c r="M112" i="14"/>
  <c r="N112" i="14" s="1"/>
  <c r="N374" i="14"/>
  <c r="J260" i="14"/>
  <c r="M562" i="14"/>
  <c r="N562" i="14" s="1"/>
  <c r="M435" i="14"/>
  <c r="N435" i="14" s="1"/>
  <c r="M48" i="14"/>
  <c r="N48" i="14" s="1"/>
  <c r="K170" i="14"/>
  <c r="L107" i="14"/>
  <c r="L187" i="14"/>
  <c r="K310" i="14"/>
  <c r="L310" i="14"/>
  <c r="N266" i="14"/>
  <c r="K266" i="14"/>
  <c r="M250" i="14"/>
  <c r="N250" i="14" s="1"/>
  <c r="J250" i="14"/>
  <c r="J171" i="14"/>
  <c r="M88" i="14"/>
  <c r="K88" i="14" s="1"/>
  <c r="J160" i="14"/>
  <c r="J196" i="14"/>
  <c r="J297" i="14"/>
  <c r="J216" i="14"/>
  <c r="M296" i="14"/>
  <c r="N296" i="14" s="1"/>
  <c r="J187" i="14"/>
  <c r="J107" i="14"/>
  <c r="M60" i="14"/>
  <c r="N60" i="14" s="1"/>
  <c r="M104" i="14"/>
  <c r="L104" i="14" s="1"/>
  <c r="J212" i="14"/>
  <c r="M59" i="14"/>
  <c r="J243" i="14"/>
  <c r="J162" i="14"/>
  <c r="M224" i="14"/>
  <c r="N224" i="14" s="1"/>
  <c r="M263" i="14"/>
  <c r="N263" i="14" s="1"/>
  <c r="M329" i="14"/>
  <c r="N329" i="14" s="1"/>
  <c r="L165" i="14"/>
  <c r="L146" i="14"/>
  <c r="M346" i="14"/>
  <c r="N346" i="14" s="1"/>
  <c r="M426" i="14"/>
  <c r="N426" i="14" s="1"/>
  <c r="K91" i="14"/>
  <c r="M484" i="14"/>
  <c r="N484" i="14" s="1"/>
  <c r="L550" i="14"/>
  <c r="M480" i="14"/>
  <c r="N480" i="14" s="1"/>
  <c r="M35" i="14"/>
  <c r="N35" i="14" s="1"/>
  <c r="M115" i="14"/>
  <c r="N115" i="14" s="1"/>
  <c r="L96" i="14"/>
  <c r="M408" i="14"/>
  <c r="N408" i="14" s="1"/>
  <c r="M232" i="14"/>
  <c r="N232" i="14" s="1"/>
  <c r="J146" i="14"/>
  <c r="M10" i="14"/>
  <c r="N10" i="14" s="1"/>
  <c r="J168" i="14"/>
  <c r="M24" i="14"/>
  <c r="N24" i="14" s="1"/>
  <c r="J123" i="14"/>
  <c r="J57" i="14"/>
  <c r="J33" i="14"/>
  <c r="M226" i="14"/>
  <c r="K226" i="14" s="1"/>
  <c r="M297" i="14"/>
  <c r="L297" i="14" s="1"/>
  <c r="M418" i="14"/>
  <c r="N418" i="14" s="1"/>
  <c r="M436" i="14"/>
  <c r="N436" i="14" s="1"/>
  <c r="J96" i="14"/>
  <c r="K216" i="14"/>
  <c r="M32" i="14"/>
  <c r="N32" i="14" s="1"/>
  <c r="J152" i="14"/>
  <c r="J259" i="14"/>
  <c r="M105" i="14"/>
  <c r="N105" i="14" s="1"/>
  <c r="K110" i="14"/>
  <c r="K114" i="14"/>
  <c r="M387" i="14"/>
  <c r="N387" i="14" s="1"/>
  <c r="L216" i="14"/>
  <c r="M193" i="14"/>
  <c r="L40" i="14"/>
  <c r="M152" i="14"/>
  <c r="N152" i="14" s="1"/>
  <c r="N563" i="14"/>
  <c r="K262" i="14"/>
  <c r="L114" i="14"/>
  <c r="M434" i="14"/>
  <c r="L434" i="14" s="1"/>
  <c r="J87" i="14"/>
  <c r="N212" i="14"/>
  <c r="L212" i="14"/>
  <c r="K212" i="14"/>
  <c r="N168" i="14"/>
  <c r="L260" i="14"/>
  <c r="N57" i="14"/>
  <c r="L160" i="14"/>
  <c r="L119" i="14"/>
  <c r="M468" i="14"/>
  <c r="N468" i="14" s="1"/>
  <c r="J100" i="14"/>
  <c r="M236" i="14"/>
  <c r="L236" i="14" s="1"/>
  <c r="M372" i="14"/>
  <c r="N372" i="14" s="1"/>
  <c r="M540" i="14"/>
  <c r="N540" i="14" s="1"/>
  <c r="M18" i="14"/>
  <c r="L18" i="14" s="1"/>
  <c r="J18" i="14"/>
  <c r="N251" i="14"/>
  <c r="L251" i="14"/>
  <c r="L438" i="14"/>
  <c r="N438" i="14"/>
  <c r="K438" i="14"/>
  <c r="L136" i="14"/>
  <c r="L94" i="14"/>
  <c r="N43" i="14"/>
  <c r="M87" i="14"/>
  <c r="N87" i="14" s="1"/>
  <c r="M487" i="14"/>
  <c r="L487" i="14" s="1"/>
  <c r="J164" i="14"/>
  <c r="N125" i="14"/>
  <c r="L125" i="14"/>
  <c r="K125" i="14"/>
  <c r="M124" i="14"/>
  <c r="N124" i="14" s="1"/>
  <c r="J124" i="14"/>
  <c r="M375" i="14"/>
  <c r="N375" i="14" s="1"/>
  <c r="J233" i="14"/>
  <c r="M233" i="14"/>
  <c r="M529" i="14"/>
  <c r="N529" i="14" s="1"/>
  <c r="L523" i="14"/>
  <c r="N131" i="14"/>
  <c r="K131" i="14"/>
  <c r="M65" i="14"/>
  <c r="N65" i="14" s="1"/>
  <c r="J65" i="14"/>
  <c r="M345" i="14"/>
  <c r="N345" i="14" s="1"/>
  <c r="M537" i="14"/>
  <c r="K537" i="14" s="1"/>
  <c r="N163" i="14"/>
  <c r="J140" i="14"/>
  <c r="M140" i="14"/>
  <c r="N140" i="14" s="1"/>
  <c r="M225" i="14"/>
  <c r="L225" i="14" s="1"/>
  <c r="M290" i="14"/>
  <c r="N290" i="14" s="1"/>
  <c r="M465" i="14"/>
  <c r="N465" i="14" s="1"/>
  <c r="M89" i="14"/>
  <c r="N89" i="14" s="1"/>
  <c r="J6" i="14"/>
  <c r="M6" i="14"/>
  <c r="N6" i="14" s="1"/>
  <c r="L437" i="14"/>
  <c r="K525" i="14"/>
  <c r="J63" i="14"/>
  <c r="M143" i="14"/>
  <c r="J143" i="14"/>
  <c r="L239" i="14"/>
  <c r="K239" i="14"/>
  <c r="J239" i="14"/>
  <c r="M335" i="14"/>
  <c r="N335" i="14" s="1"/>
  <c r="M415" i="14"/>
  <c r="N415" i="14" s="1"/>
  <c r="M511" i="14"/>
  <c r="N511" i="14" s="1"/>
  <c r="M583" i="14"/>
  <c r="M359" i="14"/>
  <c r="N359" i="14" s="1"/>
  <c r="M15" i="14"/>
  <c r="N15" i="14" s="1"/>
  <c r="M271" i="14"/>
  <c r="N271" i="14" s="1"/>
  <c r="J271" i="14"/>
  <c r="M535" i="14"/>
  <c r="N535" i="14" s="1"/>
  <c r="M137" i="14"/>
  <c r="N137" i="14" s="1"/>
  <c r="J137" i="14"/>
  <c r="N483" i="14"/>
  <c r="J258" i="14"/>
  <c r="M258" i="14"/>
  <c r="N258" i="14" s="1"/>
  <c r="M153" i="14"/>
  <c r="N153" i="14" s="1"/>
  <c r="M449" i="14"/>
  <c r="N449" i="14" s="1"/>
  <c r="M314" i="14"/>
  <c r="K314" i="14" s="1"/>
  <c r="L92" i="14"/>
  <c r="J92" i="14"/>
  <c r="M44" i="14"/>
  <c r="N44" i="14" s="1"/>
  <c r="J180" i="14"/>
  <c r="M324" i="14"/>
  <c r="N324" i="14" s="1"/>
  <c r="M476" i="14"/>
  <c r="N476" i="14" s="1"/>
  <c r="M532" i="14"/>
  <c r="N532" i="14" s="1"/>
  <c r="J81" i="14"/>
  <c r="J177" i="14"/>
  <c r="J273" i="14"/>
  <c r="M377" i="14"/>
  <c r="N377" i="14" s="1"/>
  <c r="M481" i="14"/>
  <c r="N481" i="14" s="1"/>
  <c r="M553" i="14"/>
  <c r="N553" i="14" s="1"/>
  <c r="N117" i="14"/>
  <c r="L281" i="14"/>
  <c r="K85" i="14"/>
  <c r="L141" i="14"/>
  <c r="N141" i="14"/>
  <c r="J175" i="14"/>
  <c r="M175" i="14"/>
  <c r="N175" i="14" s="1"/>
  <c r="M455" i="14"/>
  <c r="M108" i="14"/>
  <c r="J49" i="14"/>
  <c r="K49" i="14"/>
  <c r="M337" i="14"/>
  <c r="N337" i="14" s="1"/>
  <c r="M441" i="14"/>
  <c r="N441" i="14" s="1"/>
  <c r="N245" i="14"/>
  <c r="J76" i="14"/>
  <c r="M241" i="14"/>
  <c r="N241" i="14" s="1"/>
  <c r="J241" i="14"/>
  <c r="J15" i="14"/>
  <c r="L29" i="14"/>
  <c r="K29" i="14"/>
  <c r="N227" i="14"/>
  <c r="L227" i="14"/>
  <c r="M378" i="14"/>
  <c r="N378" i="14" s="1"/>
  <c r="M268" i="14"/>
  <c r="N268" i="14" s="1"/>
  <c r="J295" i="14"/>
  <c r="M322" i="14"/>
  <c r="L322" i="14" s="1"/>
  <c r="J52" i="14"/>
  <c r="M52" i="14"/>
  <c r="N52" i="14" s="1"/>
  <c r="M188" i="14"/>
  <c r="N188" i="14" s="1"/>
  <c r="M340" i="14"/>
  <c r="N340" i="14" s="1"/>
  <c r="M492" i="14"/>
  <c r="N492" i="14" s="1"/>
  <c r="M276" i="14"/>
  <c r="L276" i="14" s="1"/>
  <c r="N278" i="14"/>
  <c r="K566" i="14"/>
  <c r="N400" i="14"/>
  <c r="K400" i="14"/>
  <c r="L400" i="14"/>
  <c r="K71" i="14"/>
  <c r="J159" i="14"/>
  <c r="M351" i="14"/>
  <c r="N351" i="14" s="1"/>
  <c r="M439" i="14"/>
  <c r="N439" i="14" s="1"/>
  <c r="M519" i="14"/>
  <c r="N519" i="14" s="1"/>
  <c r="K83" i="14"/>
  <c r="M159" i="14"/>
  <c r="K159" i="14" s="1"/>
  <c r="M442" i="14"/>
  <c r="K442" i="14" s="1"/>
  <c r="M204" i="14"/>
  <c r="M423" i="14"/>
  <c r="N423" i="14" s="1"/>
  <c r="M364" i="14"/>
  <c r="N364" i="14" s="1"/>
  <c r="M84" i="14"/>
  <c r="N84" i="14" s="1"/>
  <c r="L220" i="14"/>
  <c r="K220" i="14"/>
  <c r="M356" i="14"/>
  <c r="N356" i="14" s="1"/>
  <c r="M516" i="14"/>
  <c r="N516" i="14" s="1"/>
  <c r="M73" i="14"/>
  <c r="N73" i="14" s="1"/>
  <c r="M169" i="14"/>
  <c r="N169" i="14" s="1"/>
  <c r="M369" i="14"/>
  <c r="N369" i="14" s="1"/>
  <c r="M473" i="14"/>
  <c r="N473" i="14" s="1"/>
  <c r="M545" i="14"/>
  <c r="L545" i="14" s="1"/>
  <c r="M25" i="14"/>
  <c r="K145" i="14"/>
  <c r="J79" i="14"/>
  <c r="M367" i="14"/>
  <c r="N367" i="14" s="1"/>
  <c r="M447" i="14"/>
  <c r="N447" i="14" s="1"/>
  <c r="M527" i="14"/>
  <c r="N527" i="14" s="1"/>
  <c r="L170" i="14"/>
  <c r="L11" i="14"/>
  <c r="L83" i="14"/>
  <c r="L266" i="14"/>
  <c r="N158" i="14"/>
  <c r="J252" i="14"/>
  <c r="M500" i="14"/>
  <c r="N500" i="14" s="1"/>
  <c r="J185" i="14"/>
  <c r="M383" i="14"/>
  <c r="N383" i="14" s="1"/>
  <c r="K53" i="14"/>
  <c r="K21" i="14"/>
  <c r="M185" i="14"/>
  <c r="M252" i="14"/>
  <c r="N252" i="14" s="1"/>
  <c r="M22" i="14"/>
  <c r="N22" i="14" s="1"/>
  <c r="M396" i="14"/>
  <c r="N396" i="14" s="1"/>
  <c r="M546" i="14"/>
  <c r="N546" i="14" s="1"/>
  <c r="J132" i="14"/>
  <c r="M420" i="14"/>
  <c r="N420" i="14" s="1"/>
  <c r="M556" i="14"/>
  <c r="N556" i="14" s="1"/>
  <c r="M255" i="14"/>
  <c r="N255" i="14" s="1"/>
  <c r="M154" i="14"/>
  <c r="L154" i="14" s="1"/>
  <c r="M305" i="14"/>
  <c r="N305" i="14" s="1"/>
  <c r="M409" i="14"/>
  <c r="N409" i="14" s="1"/>
  <c r="M505" i="14"/>
  <c r="N505" i="14" s="1"/>
  <c r="M569" i="14"/>
  <c r="N569" i="14" s="1"/>
  <c r="M265" i="14"/>
  <c r="N265" i="14" s="1"/>
  <c r="M338" i="14"/>
  <c r="N338" i="14" s="1"/>
  <c r="K213" i="14"/>
  <c r="L270" i="14"/>
  <c r="L374" i="14"/>
  <c r="M39" i="14"/>
  <c r="N39" i="14" s="1"/>
  <c r="M103" i="14"/>
  <c r="J103" i="14"/>
  <c r="M303" i="14"/>
  <c r="N303" i="14" s="1"/>
  <c r="M391" i="14"/>
  <c r="N391" i="14" s="1"/>
  <c r="M471" i="14"/>
  <c r="N471" i="14" s="1"/>
  <c r="M551" i="14"/>
  <c r="N551" i="14" s="1"/>
  <c r="K194" i="14"/>
  <c r="L123" i="14"/>
  <c r="K147" i="14"/>
  <c r="K223" i="14"/>
  <c r="L8" i="14"/>
  <c r="L128" i="14"/>
  <c r="J22" i="14"/>
  <c r="J116" i="14"/>
  <c r="M548" i="14"/>
  <c r="N548" i="14" s="1"/>
  <c r="M97" i="14"/>
  <c r="L97" i="14" s="1"/>
  <c r="M393" i="14"/>
  <c r="N393" i="14" s="1"/>
  <c r="M561" i="14"/>
  <c r="M95" i="14"/>
  <c r="N95" i="14" s="1"/>
  <c r="J287" i="14"/>
  <c r="M463" i="14"/>
  <c r="N463" i="14" s="1"/>
  <c r="M116" i="14"/>
  <c r="N116" i="14" s="1"/>
  <c r="J186" i="14"/>
  <c r="M460" i="14"/>
  <c r="N460" i="14" s="1"/>
  <c r="J41" i="14"/>
  <c r="M564" i="14"/>
  <c r="N564" i="14" s="1"/>
  <c r="J148" i="14"/>
  <c r="K148" i="14"/>
  <c r="L148" i="14"/>
  <c r="J292" i="14"/>
  <c r="M428" i="14"/>
  <c r="N428" i="14" s="1"/>
  <c r="M580" i="14"/>
  <c r="N580" i="14" s="1"/>
  <c r="J255" i="14"/>
  <c r="N249" i="14"/>
  <c r="M172" i="14"/>
  <c r="K172" i="14" s="1"/>
  <c r="M113" i="14"/>
  <c r="L113" i="14" s="1"/>
  <c r="J209" i="14"/>
  <c r="M313" i="14"/>
  <c r="M425" i="14"/>
  <c r="N425" i="14" s="1"/>
  <c r="M513" i="14"/>
  <c r="N513" i="14" s="1"/>
  <c r="M577" i="14"/>
  <c r="N577" i="14" s="1"/>
  <c r="M361" i="14"/>
  <c r="N361" i="14" s="1"/>
  <c r="M570" i="14"/>
  <c r="N570" i="14" s="1"/>
  <c r="M127" i="14"/>
  <c r="N127" i="14" s="1"/>
  <c r="J199" i="14"/>
  <c r="M311" i="14"/>
  <c r="N311" i="14" s="1"/>
  <c r="M399" i="14"/>
  <c r="N399" i="14" s="1"/>
  <c r="M495" i="14"/>
  <c r="N495" i="14" s="1"/>
  <c r="M567" i="14"/>
  <c r="K275" i="14"/>
  <c r="N565" i="14"/>
  <c r="M332" i="14"/>
  <c r="M490" i="14"/>
  <c r="N490" i="14" s="1"/>
  <c r="M388" i="14"/>
  <c r="N388" i="14" s="1"/>
  <c r="M348" i="14"/>
  <c r="N348" i="14" s="1"/>
  <c r="M289" i="14"/>
  <c r="N289" i="14" s="1"/>
  <c r="M497" i="14"/>
  <c r="L497" i="14" s="1"/>
  <c r="J161" i="14"/>
  <c r="K161" i="14"/>
  <c r="L161" i="14"/>
  <c r="L183" i="14"/>
  <c r="K183" i="14"/>
  <c r="M543" i="14"/>
  <c r="L543" i="14" s="1"/>
  <c r="J183" i="14"/>
  <c r="N205" i="14"/>
  <c r="L205" i="14"/>
  <c r="M31" i="14"/>
  <c r="N31" i="14" s="1"/>
  <c r="L231" i="14"/>
  <c r="K231" i="14"/>
  <c r="M68" i="14"/>
  <c r="N68" i="14" s="1"/>
  <c r="J20" i="14"/>
  <c r="L20" i="14"/>
  <c r="K20" i="14"/>
  <c r="M156" i="14"/>
  <c r="M316" i="14"/>
  <c r="N316" i="14" s="1"/>
  <c r="M452" i="14"/>
  <c r="N452" i="14" s="1"/>
  <c r="J28" i="14"/>
  <c r="L28" i="14"/>
  <c r="K28" i="14"/>
  <c r="M202" i="14"/>
  <c r="N202" i="14" s="1"/>
  <c r="J300" i="14"/>
  <c r="L33" i="14"/>
  <c r="K33" i="14"/>
  <c r="M121" i="14"/>
  <c r="N121" i="14" s="1"/>
  <c r="M217" i="14"/>
  <c r="L217" i="14" s="1"/>
  <c r="M321" i="14"/>
  <c r="N321" i="14" s="1"/>
  <c r="M433" i="14"/>
  <c r="N433" i="14" s="1"/>
  <c r="M521" i="14"/>
  <c r="M578" i="14"/>
  <c r="N578" i="14" s="1"/>
  <c r="K205" i="14"/>
  <c r="L302" i="14"/>
  <c r="J55" i="14"/>
  <c r="L135" i="14"/>
  <c r="K135" i="14"/>
  <c r="J215" i="14"/>
  <c r="M319" i="14"/>
  <c r="N319" i="14" s="1"/>
  <c r="M407" i="14"/>
  <c r="N407" i="14" s="1"/>
  <c r="M503" i="14"/>
  <c r="N503" i="14" s="1"/>
  <c r="M575" i="14"/>
  <c r="L575" i="14" s="1"/>
  <c r="L530" i="14"/>
  <c r="L208" i="14"/>
  <c r="K248" i="14"/>
  <c r="N171" i="14"/>
  <c r="N275" i="14"/>
  <c r="M273" i="14"/>
  <c r="N281" i="14"/>
  <c r="M186" i="14"/>
  <c r="L186" i="14" s="1"/>
  <c r="M295" i="14"/>
  <c r="K295" i="14" s="1"/>
  <c r="M41" i="14"/>
  <c r="L41" i="14" s="1"/>
  <c r="N183" i="14"/>
  <c r="M292" i="14"/>
  <c r="M209" i="14"/>
  <c r="L209" i="14" s="1"/>
  <c r="J121" i="14"/>
  <c r="M100" i="14"/>
  <c r="L100" i="14" s="1"/>
  <c r="J236" i="14"/>
  <c r="J204" i="14"/>
  <c r="J268" i="14"/>
  <c r="J290" i="14"/>
  <c r="J172" i="14"/>
  <c r="J97" i="14"/>
  <c r="J108" i="14"/>
  <c r="J156" i="14"/>
  <c r="N302" i="14"/>
  <c r="J225" i="14"/>
  <c r="M81" i="14"/>
  <c r="K81" i="14" s="1"/>
  <c r="N165" i="14"/>
  <c r="M177" i="14"/>
  <c r="L177" i="14" s="1"/>
  <c r="N7" i="14"/>
  <c r="J44" i="14"/>
  <c r="E424" i="15" l="1"/>
  <c r="H424" i="15" s="1"/>
  <c r="K200" i="14"/>
  <c r="K171" i="14"/>
  <c r="L282" i="14"/>
  <c r="K79" i="14"/>
  <c r="K306" i="14"/>
  <c r="L111" i="14"/>
  <c r="K274" i="14"/>
  <c r="K164" i="14"/>
  <c r="N486" i="14"/>
  <c r="AQ569" i="14"/>
  <c r="AR569" i="14" s="1"/>
  <c r="T569" i="17" s="1"/>
  <c r="E568" i="15"/>
  <c r="H568" i="15" s="1"/>
  <c r="L274" i="14"/>
  <c r="P274" i="14" s="1"/>
  <c r="K282" i="14"/>
  <c r="P282" i="14" s="1"/>
  <c r="N86" i="14"/>
  <c r="P86" i="14" s="1"/>
  <c r="K40" i="14"/>
  <c r="P40" i="14" s="1"/>
  <c r="L259" i="14"/>
  <c r="N182" i="14"/>
  <c r="P182" i="14" s="1"/>
  <c r="K579" i="14"/>
  <c r="P579" i="14" s="1"/>
  <c r="K11" i="14"/>
  <c r="P11" i="14" s="1"/>
  <c r="N64" i="14"/>
  <c r="P64" i="14" s="1"/>
  <c r="L79" i="14"/>
  <c r="P79" i="14" s="1"/>
  <c r="L122" i="14"/>
  <c r="P122" i="14" s="1"/>
  <c r="L66" i="14"/>
  <c r="P66" i="14" s="1"/>
  <c r="L199" i="14"/>
  <c r="L164" i="14"/>
  <c r="L86" i="14"/>
  <c r="N128" i="14"/>
  <c r="N110" i="14"/>
  <c r="N51" i="14"/>
  <c r="N244" i="14"/>
  <c r="K355" i="14"/>
  <c r="K486" i="14"/>
  <c r="K571" i="14"/>
  <c r="K123" i="14"/>
  <c r="K182" i="14"/>
  <c r="K64" i="14"/>
  <c r="N262" i="14"/>
  <c r="P262" i="14" s="1"/>
  <c r="L280" i="14"/>
  <c r="K34" i="14"/>
  <c r="P34" i="14" s="1"/>
  <c r="L571" i="14"/>
  <c r="P571" i="14" s="1"/>
  <c r="N507" i="14"/>
  <c r="K558" i="14"/>
  <c r="L76" i="14"/>
  <c r="K38" i="14"/>
  <c r="K199" i="14"/>
  <c r="P199" i="14" s="1"/>
  <c r="K51" i="14"/>
  <c r="P51" i="14" s="1"/>
  <c r="L566" i="14"/>
  <c r="P566" i="14" s="1"/>
  <c r="K8" i="14"/>
  <c r="L23" i="14"/>
  <c r="L54" i="14"/>
  <c r="K94" i="14"/>
  <c r="K287" i="14"/>
  <c r="N34" i="14"/>
  <c r="K333" i="14"/>
  <c r="K421" i="14"/>
  <c r="AQ5" i="14"/>
  <c r="N162" i="14"/>
  <c r="N147" i="14"/>
  <c r="P147" i="14" s="1"/>
  <c r="N56" i="14"/>
  <c r="K155" i="14"/>
  <c r="K146" i="14"/>
  <c r="P146" i="14" s="1"/>
  <c r="K584" i="14"/>
  <c r="N21" i="14"/>
  <c r="K120" i="14"/>
  <c r="K167" i="14"/>
  <c r="L245" i="14"/>
  <c r="P245" i="14" s="1"/>
  <c r="K280" i="14"/>
  <c r="L49" i="14"/>
  <c r="P49" i="14" s="1"/>
  <c r="N46" i="14"/>
  <c r="L525" i="14"/>
  <c r="P525" i="14" s="1"/>
  <c r="L75" i="14"/>
  <c r="K260" i="14"/>
  <c r="P260" i="14" s="1"/>
  <c r="N550" i="14"/>
  <c r="L9" i="14"/>
  <c r="L56" i="14"/>
  <c r="L584" i="14"/>
  <c r="L162" i="14"/>
  <c r="L502" i="14"/>
  <c r="L38" i="14"/>
  <c r="L563" i="14"/>
  <c r="L133" i="14"/>
  <c r="K19" i="14"/>
  <c r="L200" i="14"/>
  <c r="K13" i="14"/>
  <c r="P13" i="14" s="1"/>
  <c r="K133" i="14"/>
  <c r="K196" i="14"/>
  <c r="N223" i="14"/>
  <c r="P223" i="14" s="1"/>
  <c r="K107" i="14"/>
  <c r="P107" i="14" s="1"/>
  <c r="L235" i="14"/>
  <c r="L158" i="14"/>
  <c r="P158" i="14" s="1"/>
  <c r="K187" i="14"/>
  <c r="P187" i="14" s="1"/>
  <c r="L167" i="14"/>
  <c r="K502" i="14"/>
  <c r="P502" i="14" s="1"/>
  <c r="L120" i="14"/>
  <c r="K278" i="14"/>
  <c r="P278" i="14" s="1"/>
  <c r="K92" i="14"/>
  <c r="P92" i="14" s="1"/>
  <c r="K483" i="14"/>
  <c r="L298" i="14"/>
  <c r="K437" i="14"/>
  <c r="K75" i="14"/>
  <c r="L244" i="14"/>
  <c r="K96" i="14"/>
  <c r="L229" i="14"/>
  <c r="K9" i="14"/>
  <c r="P9" i="14" s="1"/>
  <c r="K23" i="14"/>
  <c r="K184" i="14"/>
  <c r="K76" i="14"/>
  <c r="N298" i="14"/>
  <c r="P298" i="14" s="1"/>
  <c r="K189" i="14"/>
  <c r="K218" i="14"/>
  <c r="L218" i="14"/>
  <c r="P218" i="14" s="1"/>
  <c r="L454" i="14"/>
  <c r="P454" i="14" s="1"/>
  <c r="I3" i="15"/>
  <c r="K530" i="14"/>
  <c r="P530" i="14" s="1"/>
  <c r="N306" i="14"/>
  <c r="P306" i="14" s="1"/>
  <c r="K325" i="14"/>
  <c r="AA580" i="17"/>
  <c r="AB580" i="17"/>
  <c r="AA196" i="17"/>
  <c r="AB196" i="17"/>
  <c r="AA330" i="17"/>
  <c r="AB330" i="17"/>
  <c r="AA95" i="17"/>
  <c r="AB95" i="17"/>
  <c r="AA472" i="17"/>
  <c r="AB472" i="17"/>
  <c r="AA437" i="17"/>
  <c r="AB437" i="17"/>
  <c r="AA481" i="17"/>
  <c r="AB481" i="17"/>
  <c r="AA319" i="17"/>
  <c r="AB319" i="17"/>
  <c r="AA50" i="17"/>
  <c r="AB50" i="17"/>
  <c r="AA91" i="17"/>
  <c r="AB91" i="17"/>
  <c r="AA62" i="17"/>
  <c r="AB62" i="17"/>
  <c r="AA134" i="17"/>
  <c r="AB134" i="17"/>
  <c r="AA398" i="17"/>
  <c r="AB398" i="17"/>
  <c r="AA191" i="17"/>
  <c r="AB191" i="17"/>
  <c r="AA137" i="17"/>
  <c r="AB137" i="17"/>
  <c r="AA270" i="17"/>
  <c r="AB270" i="17"/>
  <c r="AA289" i="17"/>
  <c r="AB289" i="17"/>
  <c r="AA285" i="17"/>
  <c r="AB285" i="17"/>
  <c r="AA450" i="17"/>
  <c r="AB450" i="17"/>
  <c r="AA66" i="17"/>
  <c r="AB66" i="17"/>
  <c r="AA61" i="17"/>
  <c r="AB61" i="17"/>
  <c r="AA448" i="17"/>
  <c r="AB448" i="17"/>
  <c r="AA160" i="17"/>
  <c r="AB160" i="17"/>
  <c r="AA248" i="17"/>
  <c r="AB248" i="17"/>
  <c r="AA544" i="17"/>
  <c r="AB544" i="17"/>
  <c r="AA543" i="17"/>
  <c r="AB543" i="17"/>
  <c r="AA370" i="17"/>
  <c r="AB370" i="17"/>
  <c r="AA101" i="17"/>
  <c r="AB101" i="17"/>
  <c r="AA41" i="17"/>
  <c r="AB41" i="17"/>
  <c r="AA218" i="17"/>
  <c r="AB218" i="17"/>
  <c r="AA372" i="17"/>
  <c r="AB372" i="17"/>
  <c r="AA31" i="17"/>
  <c r="AB31" i="17"/>
  <c r="AA576" i="17"/>
  <c r="AB576" i="17"/>
  <c r="AA325" i="17"/>
  <c r="AB325" i="17"/>
  <c r="AA39" i="17"/>
  <c r="AB39" i="17"/>
  <c r="AA113" i="17"/>
  <c r="AB113" i="17"/>
  <c r="AA349" i="17"/>
  <c r="AB349" i="17"/>
  <c r="AA502" i="17"/>
  <c r="AB502" i="17"/>
  <c r="AA58" i="17"/>
  <c r="AB58" i="17"/>
  <c r="AA520" i="17"/>
  <c r="AB520" i="17"/>
  <c r="AA204" i="17"/>
  <c r="AB204" i="17"/>
  <c r="AA261" i="17"/>
  <c r="AB261" i="17"/>
  <c r="AA252" i="17"/>
  <c r="AB252" i="17"/>
  <c r="AA391" i="17"/>
  <c r="AB391" i="17"/>
  <c r="AA132" i="17"/>
  <c r="AB132" i="17"/>
  <c r="AA265" i="17"/>
  <c r="AB265" i="17"/>
  <c r="AA353" i="17"/>
  <c r="AB353" i="17"/>
  <c r="AA74" i="17"/>
  <c r="AB74" i="17"/>
  <c r="AA446" i="17"/>
  <c r="AB446" i="17"/>
  <c r="AA541" i="17"/>
  <c r="AB541" i="17"/>
  <c r="AA46" i="17"/>
  <c r="AB46" i="17"/>
  <c r="AA219" i="17"/>
  <c r="AB219" i="17"/>
  <c r="AA312" i="17"/>
  <c r="AB312" i="17"/>
  <c r="AA187" i="17"/>
  <c r="AB187" i="17"/>
  <c r="AA225" i="17"/>
  <c r="AB225" i="17"/>
  <c r="AA304" i="17"/>
  <c r="AB304" i="17"/>
  <c r="AA418" i="17"/>
  <c r="AB418" i="17"/>
  <c r="AA162" i="17"/>
  <c r="AB162" i="17"/>
  <c r="AA172" i="17"/>
  <c r="AB172" i="17"/>
  <c r="AA416" i="17"/>
  <c r="AB416" i="17"/>
  <c r="AA128" i="17"/>
  <c r="AB128" i="17"/>
  <c r="AA510" i="17"/>
  <c r="AB510" i="17"/>
  <c r="AA507" i="17"/>
  <c r="AB507" i="17"/>
  <c r="AA47" i="17"/>
  <c r="AB47" i="17"/>
  <c r="AA242" i="17"/>
  <c r="AB242" i="17"/>
  <c r="AA518" i="17"/>
  <c r="AB518" i="17"/>
  <c r="AA346" i="17"/>
  <c r="AB346" i="17"/>
  <c r="AA283" i="17"/>
  <c r="AB283" i="17"/>
  <c r="AA459" i="17"/>
  <c r="AB459" i="17"/>
  <c r="AA24" i="17"/>
  <c r="AB24" i="17"/>
  <c r="AA201" i="17"/>
  <c r="AB201" i="17"/>
  <c r="AA392" i="17"/>
  <c r="AB392" i="17"/>
  <c r="AA557" i="17"/>
  <c r="AB557" i="17"/>
  <c r="AA36" i="17"/>
  <c r="AB36" i="17"/>
  <c r="AA327" i="17"/>
  <c r="AB327" i="17"/>
  <c r="AA578" i="17"/>
  <c r="AB578" i="17"/>
  <c r="AA305" i="17"/>
  <c r="AB305" i="17"/>
  <c r="AA49" i="17"/>
  <c r="AB49" i="17"/>
  <c r="AA508" i="17"/>
  <c r="AB508" i="17"/>
  <c r="AA511" i="17"/>
  <c r="AB511" i="17"/>
  <c r="AA374" i="17"/>
  <c r="AB374" i="17"/>
  <c r="AA443" i="17"/>
  <c r="AB443" i="17"/>
  <c r="AA402" i="17"/>
  <c r="AB402" i="17"/>
  <c r="AA144" i="17"/>
  <c r="AB144" i="17"/>
  <c r="AA425" i="17"/>
  <c r="AB425" i="17"/>
  <c r="AA581" i="17"/>
  <c r="AB581" i="17"/>
  <c r="AA584" i="17"/>
  <c r="AB584" i="17"/>
  <c r="AA116" i="17"/>
  <c r="AB116" i="17"/>
  <c r="AA159" i="17"/>
  <c r="AB159" i="17"/>
  <c r="AA509" i="17"/>
  <c r="AB509" i="17"/>
  <c r="AA104" i="17"/>
  <c r="AB104" i="17"/>
  <c r="AA582" i="17"/>
  <c r="AB582" i="17"/>
  <c r="AA326" i="17"/>
  <c r="AB326" i="17"/>
  <c r="AA351" i="17"/>
  <c r="AB351" i="17"/>
  <c r="AA445" i="17"/>
  <c r="AB445" i="17"/>
  <c r="AA358" i="17"/>
  <c r="AB358" i="17"/>
  <c r="AA444" i="17"/>
  <c r="AB444" i="17"/>
  <c r="AA183" i="17"/>
  <c r="AB183" i="17"/>
  <c r="AA257" i="17"/>
  <c r="AB257" i="17"/>
  <c r="AA124" i="17"/>
  <c r="AB124" i="17"/>
  <c r="AA519" i="17"/>
  <c r="AB519" i="17"/>
  <c r="AA274" i="17"/>
  <c r="AB274" i="17"/>
  <c r="AA470" i="17"/>
  <c r="AB470" i="17"/>
  <c r="AA340" i="17"/>
  <c r="AB340" i="17"/>
  <c r="AA362" i="17"/>
  <c r="AB362" i="17"/>
  <c r="AA10" i="17"/>
  <c r="AB10" i="17"/>
  <c r="AA499" i="17"/>
  <c r="AB499" i="17"/>
  <c r="AA342" i="17"/>
  <c r="AB342" i="17"/>
  <c r="AA93" i="17"/>
  <c r="AB93" i="17"/>
  <c r="AA488" i="17"/>
  <c r="AB488" i="17"/>
  <c r="AA476" i="17"/>
  <c r="AB476" i="17"/>
  <c r="AA170" i="17"/>
  <c r="AB170" i="17"/>
  <c r="AA521" i="17"/>
  <c r="AB521" i="17"/>
  <c r="AA135" i="17"/>
  <c r="AB135" i="17"/>
  <c r="AA120" i="17"/>
  <c r="AB120" i="17"/>
  <c r="AA373" i="17"/>
  <c r="AB373" i="17"/>
  <c r="AA471" i="17"/>
  <c r="AB471" i="17"/>
  <c r="AA545" i="17"/>
  <c r="AB545" i="17"/>
  <c r="AB21" i="17"/>
  <c r="AA447" i="17"/>
  <c r="AB447" i="17"/>
  <c r="AA556" i="17"/>
  <c r="AB556" i="17"/>
  <c r="AA546" i="17"/>
  <c r="AB546" i="17"/>
  <c r="AA354" i="17"/>
  <c r="AB354" i="17"/>
  <c r="AA130" i="17"/>
  <c r="AB130" i="17"/>
  <c r="AA542" i="17"/>
  <c r="AB542" i="17"/>
  <c r="AA307" i="17"/>
  <c r="AB307" i="17"/>
  <c r="AA512" i="17"/>
  <c r="AB512" i="17"/>
  <c r="AA384" i="17"/>
  <c r="AB384" i="17"/>
  <c r="AA256" i="17"/>
  <c r="AB256" i="17"/>
  <c r="AA64" i="17"/>
  <c r="AB64" i="17"/>
  <c r="AA334" i="17"/>
  <c r="AB334" i="17"/>
  <c r="AA155" i="17"/>
  <c r="AB155" i="17"/>
  <c r="AA431" i="17"/>
  <c r="AB431" i="17"/>
  <c r="AA364" i="17"/>
  <c r="AB364" i="17"/>
  <c r="AA348" i="17"/>
  <c r="AB348" i="17"/>
  <c r="AA114" i="17"/>
  <c r="AB114" i="17"/>
  <c r="AA208" i="17"/>
  <c r="AB208" i="17"/>
  <c r="AA474" i="17"/>
  <c r="AB474" i="17"/>
  <c r="AA538" i="17"/>
  <c r="AB538" i="17"/>
  <c r="AA314" i="17"/>
  <c r="AB314" i="17"/>
  <c r="AA122" i="17"/>
  <c r="AB122" i="17"/>
  <c r="AA182" i="17"/>
  <c r="AB182" i="17"/>
  <c r="AA339" i="17"/>
  <c r="AB339" i="17"/>
  <c r="AA558" i="17"/>
  <c r="AB558" i="17"/>
  <c r="AA427" i="17"/>
  <c r="AB427" i="17"/>
  <c r="AA73" i="17"/>
  <c r="AB73" i="17"/>
  <c r="AA96" i="17"/>
  <c r="AB96" i="17"/>
  <c r="AA485" i="17"/>
  <c r="AB485" i="17"/>
  <c r="AA19" i="17"/>
  <c r="AB19" i="17"/>
  <c r="AA295" i="17"/>
  <c r="AB295" i="17"/>
  <c r="AA497" i="17"/>
  <c r="AB497" i="17"/>
  <c r="AA241" i="17"/>
  <c r="AB241" i="17"/>
  <c r="AA462" i="17"/>
  <c r="AB462" i="17"/>
  <c r="AA383" i="17"/>
  <c r="AB383" i="17"/>
  <c r="AA569" i="17"/>
  <c r="AB569" i="17"/>
  <c r="AA232" i="17"/>
  <c r="AB232" i="17"/>
  <c r="AA306" i="17"/>
  <c r="AB306" i="17"/>
  <c r="AA125" i="17"/>
  <c r="AB125" i="17"/>
  <c r="AA156" i="17"/>
  <c r="AB156" i="17"/>
  <c r="AA169" i="17"/>
  <c r="AB169" i="17"/>
  <c r="AA154" i="17"/>
  <c r="AB154" i="17"/>
  <c r="AA408" i="17"/>
  <c r="AB408" i="17"/>
  <c r="AA554" i="17"/>
  <c r="AB554" i="17"/>
  <c r="AA107" i="17"/>
  <c r="AB107" i="17"/>
  <c r="AA105" i="17"/>
  <c r="AB105" i="17"/>
  <c r="AA550" i="17"/>
  <c r="AB550" i="17"/>
  <c r="AA381" i="17"/>
  <c r="AB381" i="17"/>
  <c r="AA548" i="17"/>
  <c r="AB548" i="17"/>
  <c r="AA356" i="17"/>
  <c r="AB356" i="17"/>
  <c r="AA324" i="17"/>
  <c r="AB324" i="17"/>
  <c r="AA561" i="17"/>
  <c r="AB561" i="17"/>
  <c r="AA75" i="17"/>
  <c r="AB75" i="17"/>
  <c r="AA575" i="17"/>
  <c r="AB575" i="17"/>
  <c r="AA228" i="17"/>
  <c r="AB228" i="17"/>
  <c r="AA528" i="17"/>
  <c r="AB528" i="17"/>
  <c r="AA138" i="17"/>
  <c r="AB138" i="17"/>
  <c r="AA211" i="17"/>
  <c r="AB211" i="17"/>
  <c r="AA171" i="17"/>
  <c r="AB171" i="17"/>
  <c r="AA458" i="17"/>
  <c r="AB458" i="17"/>
  <c r="AA27" i="17"/>
  <c r="AB27" i="17"/>
  <c r="AA92" i="17"/>
  <c r="AB92" i="17"/>
  <c r="AA279" i="17"/>
  <c r="AB279" i="17"/>
  <c r="AA215" i="17"/>
  <c r="AB215" i="17"/>
  <c r="AA203" i="17"/>
  <c r="AB203" i="17"/>
  <c r="AA258" i="17"/>
  <c r="AB258" i="17"/>
  <c r="AA316" i="17"/>
  <c r="AB316" i="17"/>
  <c r="AA320" i="17"/>
  <c r="AB320" i="17"/>
  <c r="AA206" i="17"/>
  <c r="AB206" i="17"/>
  <c r="AA412" i="17"/>
  <c r="AB412" i="17"/>
  <c r="AA175" i="17"/>
  <c r="AB175" i="17"/>
  <c r="AA54" i="17"/>
  <c r="AB54" i="17"/>
  <c r="AA378" i="17"/>
  <c r="AB378" i="17"/>
  <c r="AA563" i="17"/>
  <c r="AB563" i="17"/>
  <c r="AA344" i="17"/>
  <c r="AB344" i="17"/>
  <c r="AA329" i="17"/>
  <c r="AB329" i="17"/>
  <c r="AA230" i="17"/>
  <c r="AB230" i="17"/>
  <c r="AA423" i="17"/>
  <c r="AB423" i="17"/>
  <c r="AA369" i="17"/>
  <c r="AB369" i="17"/>
  <c r="AA141" i="17"/>
  <c r="AB141" i="17"/>
  <c r="AA202" i="17"/>
  <c r="AB202" i="17"/>
  <c r="AA127" i="17"/>
  <c r="AB127" i="17"/>
  <c r="AA492" i="17"/>
  <c r="AB492" i="17"/>
  <c r="AA368" i="17"/>
  <c r="AB368" i="17"/>
  <c r="AA566" i="17"/>
  <c r="AB566" i="17"/>
  <c r="AA361" i="17"/>
  <c r="AB361" i="17"/>
  <c r="AA394" i="17"/>
  <c r="AB394" i="17"/>
  <c r="AA287" i="17"/>
  <c r="AB287" i="17"/>
  <c r="AA310" i="17"/>
  <c r="AB310" i="17"/>
  <c r="AA85" i="17"/>
  <c r="AB85" i="17"/>
  <c r="AA479" i="17"/>
  <c r="AB479" i="17"/>
  <c r="AA184" i="17"/>
  <c r="AB184" i="17"/>
  <c r="AA309" i="17"/>
  <c r="AB309" i="17"/>
  <c r="AA439" i="17"/>
  <c r="AB439" i="17"/>
  <c r="AA253" i="17"/>
  <c r="AB253" i="17"/>
  <c r="AA63" i="17"/>
  <c r="AB63" i="17"/>
  <c r="AA498" i="17"/>
  <c r="AB498" i="17"/>
  <c r="AA302" i="17"/>
  <c r="AB302" i="17"/>
  <c r="AA293" i="17"/>
  <c r="AB293" i="17"/>
  <c r="AA522" i="17"/>
  <c r="AB522" i="17"/>
  <c r="AA60" i="17"/>
  <c r="AB60" i="17"/>
  <c r="AA568" i="17"/>
  <c r="AB568" i="17"/>
  <c r="AA298" i="17"/>
  <c r="AB298" i="17"/>
  <c r="AB9" i="17"/>
  <c r="AA190" i="17"/>
  <c r="AB190" i="17"/>
  <c r="AA151" i="17"/>
  <c r="AB151" i="17"/>
  <c r="AA331" i="17"/>
  <c r="AB331" i="17"/>
  <c r="AA59" i="17"/>
  <c r="AB59" i="17"/>
  <c r="AA34" i="17"/>
  <c r="AB34" i="17"/>
  <c r="AA552" i="17"/>
  <c r="AB552" i="17"/>
  <c r="AA288" i="17"/>
  <c r="AB288" i="17"/>
  <c r="AA549" i="17"/>
  <c r="AB549" i="17"/>
  <c r="AA559" i="17"/>
  <c r="AB559" i="17"/>
  <c r="AA240" i="17"/>
  <c r="AB240" i="17"/>
  <c r="AA220" i="17"/>
  <c r="AB220" i="17"/>
  <c r="AA251" i="17"/>
  <c r="AB251" i="17"/>
  <c r="AA186" i="17"/>
  <c r="AB186" i="17"/>
  <c r="AA501" i="17"/>
  <c r="AB501" i="17"/>
  <c r="AA100" i="17"/>
  <c r="AB100" i="17"/>
  <c r="AA400" i="17"/>
  <c r="AB400" i="17"/>
  <c r="AA466" i="17"/>
  <c r="AB466" i="17"/>
  <c r="AA223" i="17"/>
  <c r="AB223" i="17"/>
  <c r="AA317" i="17"/>
  <c r="AB317" i="17"/>
  <c r="AA533" i="17"/>
  <c r="AB533" i="17"/>
  <c r="AA539" i="17"/>
  <c r="AB539" i="17"/>
  <c r="AA23" i="17"/>
  <c r="AB23" i="17"/>
  <c r="AA193" i="17"/>
  <c r="AB193" i="17"/>
  <c r="AA294" i="17"/>
  <c r="AB294" i="17"/>
  <c r="AA413" i="17"/>
  <c r="AB413" i="17"/>
  <c r="AA178" i="17"/>
  <c r="AB178" i="17"/>
  <c r="AA315" i="17"/>
  <c r="AB315" i="17"/>
  <c r="AA235" i="17"/>
  <c r="AB235" i="17"/>
  <c r="AA234" i="17"/>
  <c r="AB234" i="17"/>
  <c r="AA166" i="17"/>
  <c r="AB166" i="17"/>
  <c r="AA347" i="17"/>
  <c r="AB347" i="17"/>
  <c r="AA238" i="17"/>
  <c r="AB238" i="17"/>
  <c r="AA188" i="17"/>
  <c r="AB188" i="17"/>
  <c r="AA296" i="17"/>
  <c r="AB296" i="17"/>
  <c r="AA562" i="17"/>
  <c r="AB562" i="17"/>
  <c r="AA42" i="17"/>
  <c r="AB42" i="17"/>
  <c r="AA393" i="17"/>
  <c r="AB393" i="17"/>
  <c r="AA126" i="17"/>
  <c r="AB126" i="17"/>
  <c r="AA72" i="17"/>
  <c r="AB72" i="17"/>
  <c r="AA572" i="17"/>
  <c r="AB572" i="17"/>
  <c r="AA407" i="17"/>
  <c r="AB407" i="17"/>
  <c r="AA417" i="17"/>
  <c r="AB417" i="17"/>
  <c r="AA260" i="17"/>
  <c r="AB260" i="17"/>
  <c r="AA571" i="17"/>
  <c r="AB571" i="17"/>
  <c r="AA483" i="17"/>
  <c r="AB483" i="17"/>
  <c r="AA482" i="17"/>
  <c r="AB482" i="17"/>
  <c r="AA290" i="17"/>
  <c r="AB290" i="17"/>
  <c r="AA98" i="17"/>
  <c r="AB98" i="17"/>
  <c r="AA454" i="17"/>
  <c r="AB454" i="17"/>
  <c r="AA318" i="17"/>
  <c r="AB318" i="17"/>
  <c r="AA480" i="17"/>
  <c r="AB480" i="17"/>
  <c r="AA352" i="17"/>
  <c r="AB352" i="17"/>
  <c r="AA224" i="17"/>
  <c r="AB224" i="17"/>
  <c r="AA32" i="17"/>
  <c r="AB32" i="17"/>
  <c r="AA282" i="17"/>
  <c r="AB282" i="17"/>
  <c r="AA540" i="17"/>
  <c r="AB540" i="17"/>
  <c r="AA553" i="17"/>
  <c r="AB553" i="17"/>
  <c r="AA303" i="17"/>
  <c r="AB303" i="17"/>
  <c r="AA410" i="17"/>
  <c r="AB410" i="17"/>
  <c r="AA530" i="17"/>
  <c r="AB530" i="17"/>
  <c r="AA205" i="17"/>
  <c r="AB205" i="17"/>
  <c r="AA112" i="17"/>
  <c r="AB112" i="17"/>
  <c r="AA297" i="17"/>
  <c r="AB297" i="17"/>
  <c r="AA442" i="17"/>
  <c r="AB442" i="17"/>
  <c r="AA250" i="17"/>
  <c r="AB250" i="17"/>
  <c r="AA430" i="17"/>
  <c r="AB430" i="17"/>
  <c r="AA78" i="17"/>
  <c r="AB78" i="17"/>
  <c r="AA504" i="17"/>
  <c r="AB504" i="17"/>
  <c r="AA421" i="17"/>
  <c r="AB421" i="17"/>
  <c r="AA457" i="17"/>
  <c r="AB457" i="17"/>
  <c r="AA286" i="17"/>
  <c r="AB286" i="17"/>
  <c r="AA486" i="17"/>
  <c r="AB486" i="17"/>
  <c r="AA453" i="17"/>
  <c r="AB453" i="17"/>
  <c r="AA551" i="17"/>
  <c r="AB551" i="17"/>
  <c r="AA167" i="17"/>
  <c r="AB167" i="17"/>
  <c r="AA433" i="17"/>
  <c r="AB433" i="17"/>
  <c r="AA177" i="17"/>
  <c r="AB177" i="17"/>
  <c r="AA110" i="17"/>
  <c r="AB110" i="17"/>
  <c r="AA123" i="17"/>
  <c r="AB123" i="17"/>
  <c r="AA255" i="17"/>
  <c r="AB255" i="17"/>
  <c r="AA477" i="17"/>
  <c r="AB477" i="17"/>
  <c r="AA88" i="17"/>
  <c r="AB88" i="17"/>
  <c r="AA210" i="17"/>
  <c r="AB210" i="17"/>
  <c r="AA83" i="17"/>
  <c r="AB83" i="17"/>
  <c r="AA245" i="17"/>
  <c r="AB245" i="17"/>
  <c r="AA263" i="17"/>
  <c r="AB263" i="17"/>
  <c r="AA266" i="17"/>
  <c r="AB266" i="17"/>
  <c r="AA380" i="17"/>
  <c r="AB380" i="17"/>
  <c r="AA426" i="17"/>
  <c r="AB426" i="17"/>
  <c r="AA489" i="17"/>
  <c r="AB489" i="17"/>
  <c r="AA157" i="17"/>
  <c r="AB157" i="17"/>
  <c r="AA415" i="17"/>
  <c r="AB415" i="17"/>
  <c r="AA80" i="17"/>
  <c r="AB80" i="17"/>
  <c r="AA158" i="17"/>
  <c r="AB158" i="17"/>
  <c r="AR464" i="14"/>
  <c r="T464" i="17" s="1"/>
  <c r="AR233" i="14"/>
  <c r="T233" i="17" s="1"/>
  <c r="AR403" i="14"/>
  <c r="T403" i="17" s="1"/>
  <c r="N243" i="14"/>
  <c r="N518" i="14"/>
  <c r="K243" i="14"/>
  <c r="N454" i="14"/>
  <c r="N5" i="14"/>
  <c r="L466" i="14"/>
  <c r="AR8" i="14"/>
  <c r="T8" i="17" s="1"/>
  <c r="L392" i="14"/>
  <c r="L341" i="14"/>
  <c r="AR70" i="14"/>
  <c r="T70" i="17" s="1"/>
  <c r="K363" i="14"/>
  <c r="L363" i="14"/>
  <c r="P363" i="14" s="1"/>
  <c r="L22" i="14"/>
  <c r="K300" i="14"/>
  <c r="N398" i="14"/>
  <c r="P398" i="14" s="1"/>
  <c r="K555" i="14"/>
  <c r="L144" i="14"/>
  <c r="N235" i="14"/>
  <c r="L55" i="14"/>
  <c r="K249" i="14"/>
  <c r="P249" i="14" s="1"/>
  <c r="L287" i="14"/>
  <c r="P287" i="14" s="1"/>
  <c r="K198" i="14"/>
  <c r="L294" i="14"/>
  <c r="K122" i="14"/>
  <c r="N53" i="14"/>
  <c r="L538" i="14"/>
  <c r="K66" i="14"/>
  <c r="L85" i="14"/>
  <c r="K259" i="14"/>
  <c r="K398" i="14"/>
  <c r="N119" i="14"/>
  <c r="P119" i="14" s="1"/>
  <c r="L237" i="14"/>
  <c r="K55" i="14"/>
  <c r="P55" i="14" s="1"/>
  <c r="L300" i="14"/>
  <c r="K207" i="14"/>
  <c r="P207" i="14" s="1"/>
  <c r="N71" i="14"/>
  <c r="P71" i="14" s="1"/>
  <c r="K215" i="14"/>
  <c r="L174" i="14"/>
  <c r="P174" i="14" s="1"/>
  <c r="K70" i="14"/>
  <c r="L132" i="14"/>
  <c r="P132" i="14" s="1"/>
  <c r="L222" i="14"/>
  <c r="P222" i="14" s="1"/>
  <c r="K98" i="14"/>
  <c r="L142" i="14"/>
  <c r="K197" i="14"/>
  <c r="L180" i="14"/>
  <c r="L207" i="14"/>
  <c r="L63" i="14"/>
  <c r="L579" i="14"/>
  <c r="K136" i="14"/>
  <c r="P136" i="14" s="1"/>
  <c r="L286" i="14"/>
  <c r="N160" i="14"/>
  <c r="N144" i="14"/>
  <c r="K365" i="14"/>
  <c r="K294" i="14"/>
  <c r="P294" i="14" s="1"/>
  <c r="L248" i="14"/>
  <c r="P248" i="14" s="1"/>
  <c r="L69" i="14"/>
  <c r="N189" i="14"/>
  <c r="P189" i="14" s="1"/>
  <c r="L7" i="14"/>
  <c r="P7" i="14" s="1"/>
  <c r="K237" i="14"/>
  <c r="L558" i="14"/>
  <c r="P558" i="14" s="1"/>
  <c r="K286" i="14"/>
  <c r="N174" i="14"/>
  <c r="L184" i="14"/>
  <c r="P184" i="14" s="1"/>
  <c r="L215" i="14"/>
  <c r="L91" i="14"/>
  <c r="P91" i="14" s="1"/>
  <c r="K130" i="14"/>
  <c r="K132" i="14"/>
  <c r="L16" i="14"/>
  <c r="K373" i="14"/>
  <c r="N98" i="14"/>
  <c r="L46" i="14"/>
  <c r="L197" i="14"/>
  <c r="K63" i="14"/>
  <c r="K142" i="14"/>
  <c r="L43" i="14"/>
  <c r="L57" i="14"/>
  <c r="P57" i="14" s="1"/>
  <c r="L168" i="14"/>
  <c r="P168" i="14" s="1"/>
  <c r="L5" i="14"/>
  <c r="K16" i="14"/>
  <c r="P16" i="14" s="1"/>
  <c r="L198" i="14"/>
  <c r="K410" i="14"/>
  <c r="L155" i="14"/>
  <c r="L272" i="14"/>
  <c r="P272" i="14" s="1"/>
  <c r="K214" i="14"/>
  <c r="P214" i="14" s="1"/>
  <c r="L405" i="14"/>
  <c r="L518" i="14"/>
  <c r="P518" i="14" s="1"/>
  <c r="AR14" i="14"/>
  <c r="T14" i="17" s="1"/>
  <c r="K54" i="14"/>
  <c r="P54" i="14" s="1"/>
  <c r="K180" i="14"/>
  <c r="N333" i="14"/>
  <c r="N355" i="14"/>
  <c r="N272" i="14"/>
  <c r="K111" i="14"/>
  <c r="P111" i="14" s="1"/>
  <c r="L194" i="14"/>
  <c r="P194" i="14" s="1"/>
  <c r="L130" i="14"/>
  <c r="K69" i="14"/>
  <c r="L196" i="14"/>
  <c r="K229" i="14"/>
  <c r="K117" i="14"/>
  <c r="L70" i="14"/>
  <c r="L507" i="14"/>
  <c r="N405" i="14"/>
  <c r="L365" i="14"/>
  <c r="L373" i="14"/>
  <c r="K99" i="14"/>
  <c r="L99" i="14"/>
  <c r="AR247" i="14"/>
  <c r="T247" i="17" s="1"/>
  <c r="AR463" i="14"/>
  <c r="T463" i="17" s="1"/>
  <c r="AR473" i="14"/>
  <c r="T473" i="17" s="1"/>
  <c r="AR379" i="14"/>
  <c r="T379" i="17" s="1"/>
  <c r="AR142" i="14"/>
  <c r="T142" i="17" s="1"/>
  <c r="AR213" i="14"/>
  <c r="T213" i="17" s="1"/>
  <c r="AR117" i="14"/>
  <c r="T117" i="17" s="1"/>
  <c r="AR388" i="14"/>
  <c r="T388" i="17" s="1"/>
  <c r="AR149" i="14"/>
  <c r="T149" i="17" s="1"/>
  <c r="AR577" i="14"/>
  <c r="T577" i="17" s="1"/>
  <c r="AR321" i="14"/>
  <c r="T321" i="17" s="1"/>
  <c r="AR65" i="14"/>
  <c r="T65" i="17" s="1"/>
  <c r="AR419" i="14"/>
  <c r="T419" i="17" s="1"/>
  <c r="AR119" i="14"/>
  <c r="T119" i="17" s="1"/>
  <c r="AR523" i="14"/>
  <c r="T523" i="17" s="1"/>
  <c r="AR38" i="14"/>
  <c r="T38" i="17" s="1"/>
  <c r="AR386" i="14"/>
  <c r="T386" i="17" s="1"/>
  <c r="AR335" i="14"/>
  <c r="T335" i="17" s="1"/>
  <c r="AR371" i="14"/>
  <c r="T371" i="17" s="1"/>
  <c r="AR493" i="14"/>
  <c r="T493" i="17" s="1"/>
  <c r="AR345" i="14"/>
  <c r="T345" i="17" s="1"/>
  <c r="AR441" i="14"/>
  <c r="T441" i="17" s="1"/>
  <c r="AR399" i="14"/>
  <c r="T399" i="17" s="1"/>
  <c r="AR333" i="14"/>
  <c r="T333" i="17" s="1"/>
  <c r="AR43" i="14"/>
  <c r="T43" i="17" s="1"/>
  <c r="AR268" i="14"/>
  <c r="T268" i="17" s="1"/>
  <c r="AR164" i="14"/>
  <c r="T164" i="17" s="1"/>
  <c r="AR291" i="14"/>
  <c r="T291" i="17" s="1"/>
  <c r="AR146" i="14"/>
  <c r="T146" i="17" s="1"/>
  <c r="AR564" i="14"/>
  <c r="T564" i="17" s="1"/>
  <c r="AR45" i="14"/>
  <c r="T45" i="17" s="1"/>
  <c r="AR401" i="14"/>
  <c r="T401" i="17" s="1"/>
  <c r="AR359" i="14"/>
  <c r="T359" i="17" s="1"/>
  <c r="AR484" i="14"/>
  <c r="T484" i="17" s="1"/>
  <c r="AR16" i="14"/>
  <c r="T16" i="17" s="1"/>
  <c r="AR29" i="14"/>
  <c r="T29" i="17" s="1"/>
  <c r="AR455" i="14"/>
  <c r="T455" i="17" s="1"/>
  <c r="AR432" i="14"/>
  <c r="T432" i="17" s="1"/>
  <c r="AR53" i="14"/>
  <c r="T53" i="17" s="1"/>
  <c r="AR33" i="14"/>
  <c r="T33" i="17" s="1"/>
  <c r="AR51" i="14"/>
  <c r="T51" i="17" s="1"/>
  <c r="AR35" i="14"/>
  <c r="T35" i="17" s="1"/>
  <c r="AR535" i="14"/>
  <c r="T535" i="17" s="1"/>
  <c r="AR397" i="14"/>
  <c r="T397" i="17" s="1"/>
  <c r="AR537" i="14"/>
  <c r="T537" i="17" s="1"/>
  <c r="AR495" i="14"/>
  <c r="T495" i="17" s="1"/>
  <c r="AR189" i="14"/>
  <c r="T189" i="17" s="1"/>
  <c r="AR6" i="14"/>
  <c r="T6" i="17" s="1"/>
  <c r="AR254" i="14"/>
  <c r="T254" i="17" s="1"/>
  <c r="AR526" i="14"/>
  <c r="T526" i="17" s="1"/>
  <c r="AR377" i="14"/>
  <c r="T377" i="17" s="1"/>
  <c r="AR382" i="14"/>
  <c r="T382" i="17" s="1"/>
  <c r="AR109" i="14"/>
  <c r="T109" i="17" s="1"/>
  <c r="AR570" i="14"/>
  <c r="T570" i="17" s="1"/>
  <c r="AR106" i="14"/>
  <c r="T106" i="17" s="1"/>
  <c r="AR76" i="14"/>
  <c r="T76" i="17" s="1"/>
  <c r="AR300" i="14"/>
  <c r="T300" i="17" s="1"/>
  <c r="AR360" i="14"/>
  <c r="T360" i="17" s="1"/>
  <c r="AR428" i="14"/>
  <c r="T428" i="17" s="1"/>
  <c r="AR337" i="14"/>
  <c r="T337" i="17" s="1"/>
  <c r="AR231" i="14"/>
  <c r="T231" i="17" s="1"/>
  <c r="AR84" i="14"/>
  <c r="T84" i="17" s="1"/>
  <c r="AR90" i="14"/>
  <c r="T90" i="17" s="1"/>
  <c r="AR376" i="14"/>
  <c r="T376" i="17" s="1"/>
  <c r="AR48" i="14"/>
  <c r="T48" i="17" s="1"/>
  <c r="AR181" i="14"/>
  <c r="T181" i="17" s="1"/>
  <c r="AR525" i="14"/>
  <c r="T525" i="17" s="1"/>
  <c r="AR308" i="14"/>
  <c r="T308" i="17" s="1"/>
  <c r="AR461" i="14"/>
  <c r="T461" i="17" s="1"/>
  <c r="AR460" i="14"/>
  <c r="T460" i="17" s="1"/>
  <c r="AR465" i="14"/>
  <c r="T465" i="17" s="1"/>
  <c r="AR5" i="14"/>
  <c r="T5" i="17" s="1"/>
  <c r="AR163" i="14"/>
  <c r="T163" i="17" s="1"/>
  <c r="AR567" i="14"/>
  <c r="T567" i="17" s="1"/>
  <c r="AR365" i="14"/>
  <c r="T365" i="17" s="1"/>
  <c r="AR143" i="14"/>
  <c r="T143" i="17" s="1"/>
  <c r="AR217" i="14"/>
  <c r="T217" i="17" s="1"/>
  <c r="AR249" i="14"/>
  <c r="T249" i="17" s="1"/>
  <c r="AR420" i="14"/>
  <c r="T420" i="17" s="1"/>
  <c r="AR18" i="14"/>
  <c r="T18" i="17" s="1"/>
  <c r="AR246" i="14"/>
  <c r="T246" i="17" s="1"/>
  <c r="AR311" i="14"/>
  <c r="T311" i="17" s="1"/>
  <c r="AR341" i="14"/>
  <c r="T341" i="17" s="1"/>
  <c r="AR200" i="14"/>
  <c r="T200" i="17" s="1"/>
  <c r="AR338" i="14"/>
  <c r="T338" i="17" s="1"/>
  <c r="AR148" i="14"/>
  <c r="T148" i="17" s="1"/>
  <c r="AR429" i="14"/>
  <c r="T429" i="17" s="1"/>
  <c r="AR273" i="14"/>
  <c r="T273" i="17" s="1"/>
  <c r="AR103" i="14"/>
  <c r="T103" i="17" s="1"/>
  <c r="AR275" i="14"/>
  <c r="T275" i="17" s="1"/>
  <c r="AR140" i="14"/>
  <c r="T140" i="17" s="1"/>
  <c r="AR406" i="14"/>
  <c r="T406" i="17" s="1"/>
  <c r="AR199" i="14"/>
  <c r="T199" i="17" s="1"/>
  <c r="AR272" i="14"/>
  <c r="T272" i="17" s="1"/>
  <c r="AR583" i="14"/>
  <c r="T583" i="17" s="1"/>
  <c r="AR82" i="14"/>
  <c r="T82" i="17" s="1"/>
  <c r="AR56" i="14"/>
  <c r="T56" i="17" s="1"/>
  <c r="AR468" i="14"/>
  <c r="T468" i="17" s="1"/>
  <c r="AR534" i="14"/>
  <c r="T534" i="17" s="1"/>
  <c r="AR405" i="14"/>
  <c r="T405" i="17" s="1"/>
  <c r="AR13" i="14"/>
  <c r="T13" i="17" s="1"/>
  <c r="AR207" i="14"/>
  <c r="T207" i="17" s="1"/>
  <c r="AR409" i="14"/>
  <c r="T409" i="17" s="1"/>
  <c r="AR516" i="14"/>
  <c r="T516" i="17" s="1"/>
  <c r="AR404" i="14"/>
  <c r="T404" i="17" s="1"/>
  <c r="AR269" i="14"/>
  <c r="T269" i="17" s="1"/>
  <c r="AR313" i="14"/>
  <c r="T313" i="17" s="1"/>
  <c r="AR102" i="14"/>
  <c r="T102" i="17" s="1"/>
  <c r="AR174" i="14"/>
  <c r="T174" i="17" s="1"/>
  <c r="AR77" i="14"/>
  <c r="T77" i="17" s="1"/>
  <c r="AR367" i="14"/>
  <c r="T367" i="17" s="1"/>
  <c r="AR438" i="14"/>
  <c r="T438" i="17" s="1"/>
  <c r="AR469" i="14"/>
  <c r="T469" i="17" s="1"/>
  <c r="AR99" i="14"/>
  <c r="T99" i="17" s="1"/>
  <c r="AR332" i="14"/>
  <c r="T332" i="17" s="1"/>
  <c r="AR490" i="14"/>
  <c r="T490" i="17" s="1"/>
  <c r="AR350" i="14"/>
  <c r="T350" i="17" s="1"/>
  <c r="AR179" i="14"/>
  <c r="T179" i="17" s="1"/>
  <c r="AR55" i="14"/>
  <c r="T55" i="17" s="1"/>
  <c r="AR555" i="14"/>
  <c r="T555" i="17" s="1"/>
  <c r="AR40" i="14"/>
  <c r="T40" i="17" s="1"/>
  <c r="AR547" i="14"/>
  <c r="T547" i="17" s="1"/>
  <c r="AR475" i="14"/>
  <c r="T475" i="17" s="1"/>
  <c r="AR209" i="14"/>
  <c r="T209" i="17" s="1"/>
  <c r="AR227" i="14"/>
  <c r="T227" i="17" s="1"/>
  <c r="AR452" i="14"/>
  <c r="T452" i="17" s="1"/>
  <c r="AR284" i="14"/>
  <c r="T284" i="17" s="1"/>
  <c r="AR108" i="14"/>
  <c r="T108" i="17" s="1"/>
  <c r="AR150" i="14"/>
  <c r="T150" i="17" s="1"/>
  <c r="AR71" i="14"/>
  <c r="T71" i="17" s="1"/>
  <c r="AR216" i="14"/>
  <c r="T216" i="17" s="1"/>
  <c r="AR574" i="14"/>
  <c r="T574" i="17" s="1"/>
  <c r="AR26" i="14"/>
  <c r="T26" i="17" s="1"/>
  <c r="AR20" i="14"/>
  <c r="T20" i="17" s="1"/>
  <c r="AR515" i="14"/>
  <c r="T515" i="17" s="1"/>
  <c r="AR15" i="14"/>
  <c r="T15" i="17" s="1"/>
  <c r="AR57" i="14"/>
  <c r="T57" i="17" s="1"/>
  <c r="AR532" i="14"/>
  <c r="T532" i="17" s="1"/>
  <c r="AR366" i="14"/>
  <c r="T366" i="17" s="1"/>
  <c r="AR487" i="14"/>
  <c r="T487" i="17" s="1"/>
  <c r="AR336" i="14"/>
  <c r="T336" i="17" s="1"/>
  <c r="AR496" i="14"/>
  <c r="T496" i="17" s="1"/>
  <c r="AR513" i="14"/>
  <c r="T513" i="17" s="1"/>
  <c r="AR322" i="14"/>
  <c r="T322" i="17" s="1"/>
  <c r="AR436" i="14"/>
  <c r="T436" i="17" s="1"/>
  <c r="AR414" i="14"/>
  <c r="T414" i="17" s="1"/>
  <c r="AR12" i="14"/>
  <c r="T12" i="17" s="1"/>
  <c r="AR527" i="14"/>
  <c r="T527" i="17" s="1"/>
  <c r="AR237" i="14"/>
  <c r="T237" i="17" s="1"/>
  <c r="AR491" i="14"/>
  <c r="T491" i="17" s="1"/>
  <c r="AR271" i="14"/>
  <c r="T271" i="17" s="1"/>
  <c r="AR560" i="14"/>
  <c r="T560" i="17" s="1"/>
  <c r="AR456" i="14"/>
  <c r="T456" i="17" s="1"/>
  <c r="AR133" i="14"/>
  <c r="T133" i="17" s="1"/>
  <c r="AR262" i="14"/>
  <c r="T262" i="17" s="1"/>
  <c r="AR145" i="14"/>
  <c r="T145" i="17" s="1"/>
  <c r="AR244" i="14"/>
  <c r="T244" i="17" s="1"/>
  <c r="AR390" i="14"/>
  <c r="T390" i="17" s="1"/>
  <c r="AR573" i="14"/>
  <c r="T573" i="17" s="1"/>
  <c r="AR173" i="14"/>
  <c r="T173" i="17" s="1"/>
  <c r="AR86" i="14"/>
  <c r="T86" i="17" s="1"/>
  <c r="AR212" i="14"/>
  <c r="T212" i="17" s="1"/>
  <c r="AR161" i="14"/>
  <c r="T161" i="17" s="1"/>
  <c r="AR30" i="14"/>
  <c r="T30" i="17" s="1"/>
  <c r="AR503" i="14"/>
  <c r="T503" i="17" s="1"/>
  <c r="AR355" i="14"/>
  <c r="T355" i="17" s="1"/>
  <c r="AR226" i="14"/>
  <c r="T226" i="17" s="1"/>
  <c r="AR478" i="14"/>
  <c r="T478" i="17" s="1"/>
  <c r="AR94" i="14"/>
  <c r="T94" i="17" s="1"/>
  <c r="AR111" i="14"/>
  <c r="T111" i="17" s="1"/>
  <c r="AR281" i="14"/>
  <c r="T281" i="17" s="1"/>
  <c r="AR79" i="14"/>
  <c r="T79" i="17" s="1"/>
  <c r="AR89" i="14"/>
  <c r="T89" i="17" s="1"/>
  <c r="AR44" i="14"/>
  <c r="T44" i="17" s="1"/>
  <c r="AR267" i="14"/>
  <c r="T267" i="17" s="1"/>
  <c r="AR185" i="14"/>
  <c r="T185" i="17" s="1"/>
  <c r="AR565" i="14"/>
  <c r="T565" i="17" s="1"/>
  <c r="AR165" i="14"/>
  <c r="T165" i="17" s="1"/>
  <c r="AR278" i="14"/>
  <c r="T278" i="17" s="1"/>
  <c r="AR424" i="14"/>
  <c r="T424" i="17" s="1"/>
  <c r="AR343" i="14"/>
  <c r="T343" i="17" s="1"/>
  <c r="AR221" i="14"/>
  <c r="T221" i="17" s="1"/>
  <c r="AR299" i="14"/>
  <c r="T299" i="17" s="1"/>
  <c r="AR292" i="14"/>
  <c r="T292" i="17" s="1"/>
  <c r="AR517" i="14"/>
  <c r="T517" i="17" s="1"/>
  <c r="AR81" i="14"/>
  <c r="T81" i="17" s="1"/>
  <c r="AR440" i="14"/>
  <c r="T440" i="17" s="1"/>
  <c r="AR243" i="14"/>
  <c r="T243" i="17" s="1"/>
  <c r="AR28" i="14"/>
  <c r="T28" i="17" s="1"/>
  <c r="AR301" i="14"/>
  <c r="T301" i="17" s="1"/>
  <c r="AR451" i="14"/>
  <c r="T451" i="17" s="1"/>
  <c r="AR115" i="14"/>
  <c r="T115" i="17" s="1"/>
  <c r="AR524" i="14"/>
  <c r="T524" i="17" s="1"/>
  <c r="AR579" i="14"/>
  <c r="T579" i="17" s="1"/>
  <c r="AR323" i="14"/>
  <c r="T323" i="17" s="1"/>
  <c r="AR97" i="14"/>
  <c r="T97" i="17" s="1"/>
  <c r="AR153" i="14"/>
  <c r="T153" i="17" s="1"/>
  <c r="AR68" i="14"/>
  <c r="T68" i="17" s="1"/>
  <c r="AR136" i="14"/>
  <c r="T136" i="17" s="1"/>
  <c r="AR131" i="14"/>
  <c r="T131" i="17" s="1"/>
  <c r="AR176" i="14"/>
  <c r="T176" i="17" s="1"/>
  <c r="AR434" i="14"/>
  <c r="T434" i="17" s="1"/>
  <c r="AR276" i="14"/>
  <c r="T276" i="17" s="1"/>
  <c r="AR500" i="14"/>
  <c r="T500" i="17" s="1"/>
  <c r="AR395" i="14"/>
  <c r="T395" i="17" s="1"/>
  <c r="AR449" i="14"/>
  <c r="T449" i="17" s="1"/>
  <c r="AR277" i="14"/>
  <c r="T277" i="17" s="1"/>
  <c r="AR514" i="14"/>
  <c r="T514" i="17" s="1"/>
  <c r="AR259" i="14"/>
  <c r="T259" i="17" s="1"/>
  <c r="AR192" i="14"/>
  <c r="T192" i="17" s="1"/>
  <c r="AR180" i="14"/>
  <c r="T180" i="17" s="1"/>
  <c r="AR121" i="14"/>
  <c r="T121" i="17" s="1"/>
  <c r="AR236" i="14"/>
  <c r="T236" i="17" s="1"/>
  <c r="AR411" i="14"/>
  <c r="T411" i="17" s="1"/>
  <c r="AR494" i="14"/>
  <c r="T494" i="17" s="1"/>
  <c r="AR363" i="14"/>
  <c r="T363" i="17" s="1"/>
  <c r="AR531" i="14"/>
  <c r="T531" i="17" s="1"/>
  <c r="AR197" i="14"/>
  <c r="T197" i="17" s="1"/>
  <c r="AR152" i="14"/>
  <c r="T152" i="17" s="1"/>
  <c r="AR198" i="14"/>
  <c r="T198" i="17" s="1"/>
  <c r="AR222" i="14"/>
  <c r="T222" i="17" s="1"/>
  <c r="AR52" i="14"/>
  <c r="T52" i="17" s="1"/>
  <c r="AR385" i="14"/>
  <c r="T385" i="17" s="1"/>
  <c r="AR129" i="14"/>
  <c r="T129" i="17" s="1"/>
  <c r="AR229" i="14"/>
  <c r="T229" i="17" s="1"/>
  <c r="AR375" i="14"/>
  <c r="T375" i="17" s="1"/>
  <c r="AR67" i="14"/>
  <c r="T67" i="17" s="1"/>
  <c r="AR194" i="14"/>
  <c r="T194" i="17" s="1"/>
  <c r="AR214" i="14"/>
  <c r="T214" i="17" s="1"/>
  <c r="AR11" i="14"/>
  <c r="T11" i="17" s="1"/>
  <c r="AR239" i="14"/>
  <c r="T239" i="17" s="1"/>
  <c r="AR147" i="14"/>
  <c r="T147" i="17" s="1"/>
  <c r="AR505" i="14"/>
  <c r="T505" i="17" s="1"/>
  <c r="AR422" i="14"/>
  <c r="T422" i="17" s="1"/>
  <c r="AR69" i="14"/>
  <c r="T69" i="17" s="1"/>
  <c r="AR118" i="14"/>
  <c r="T118" i="17" s="1"/>
  <c r="AR264" i="14"/>
  <c r="T264" i="17" s="1"/>
  <c r="AR87" i="14"/>
  <c r="T87" i="17" s="1"/>
  <c r="AR168" i="14"/>
  <c r="T168" i="17" s="1"/>
  <c r="AR37" i="14"/>
  <c r="T37" i="17" s="1"/>
  <c r="AR328" i="14"/>
  <c r="T328" i="17" s="1"/>
  <c r="AR467" i="14"/>
  <c r="T467" i="17" s="1"/>
  <c r="AR389" i="14"/>
  <c r="T389" i="17" s="1"/>
  <c r="AR529" i="14"/>
  <c r="T529" i="17" s="1"/>
  <c r="AR17" i="14"/>
  <c r="T17" i="17" s="1"/>
  <c r="AR280" i="14"/>
  <c r="T280" i="17" s="1"/>
  <c r="AR435" i="14"/>
  <c r="T435" i="17" s="1"/>
  <c r="AR195" i="14"/>
  <c r="T195" i="17" s="1"/>
  <c r="AR357" i="14"/>
  <c r="T357" i="17" s="1"/>
  <c r="AR506" i="14"/>
  <c r="T506" i="17" s="1"/>
  <c r="AR536" i="14"/>
  <c r="T536" i="17" s="1"/>
  <c r="AR396" i="14"/>
  <c r="T396" i="17" s="1"/>
  <c r="AR387" i="14"/>
  <c r="T387" i="17" s="1"/>
  <c r="AR139" i="14"/>
  <c r="T139" i="17" s="1"/>
  <c r="L219" i="14"/>
  <c r="L109" i="14"/>
  <c r="K109" i="14"/>
  <c r="F2" i="15"/>
  <c r="L386" i="14"/>
  <c r="N317" i="14"/>
  <c r="L364" i="14"/>
  <c r="K353" i="14"/>
  <c r="K368" i="14"/>
  <c r="L493" i="14"/>
  <c r="K574" i="14"/>
  <c r="E21" i="15"/>
  <c r="H21" i="15" s="1"/>
  <c r="H3" i="15" s="1"/>
  <c r="AQ22" i="14"/>
  <c r="K219" i="14"/>
  <c r="L129" i="14"/>
  <c r="L238" i="14"/>
  <c r="N238" i="14"/>
  <c r="P374" i="14"/>
  <c r="E24" i="15"/>
  <c r="H24" i="15" s="1"/>
  <c r="AQ25" i="14"/>
  <c r="K129" i="14"/>
  <c r="K291" i="14"/>
  <c r="N462" i="14"/>
  <c r="L462" i="14"/>
  <c r="K343" i="14"/>
  <c r="L12" i="14"/>
  <c r="N343" i="14"/>
  <c r="L554" i="14"/>
  <c r="K47" i="14"/>
  <c r="K428" i="14"/>
  <c r="L192" i="14"/>
  <c r="N80" i="14"/>
  <c r="K192" i="14"/>
  <c r="L514" i="14"/>
  <c r="L291" i="14"/>
  <c r="N318" i="14"/>
  <c r="K318" i="14"/>
  <c r="L80" i="14"/>
  <c r="N307" i="14"/>
  <c r="N467" i="14"/>
  <c r="K269" i="14"/>
  <c r="L568" i="14"/>
  <c r="K307" i="14"/>
  <c r="L467" i="14"/>
  <c r="K443" i="14"/>
  <c r="L431" i="14"/>
  <c r="N101" i="14"/>
  <c r="K37" i="14"/>
  <c r="N526" i="14"/>
  <c r="L336" i="14"/>
  <c r="K26" i="14"/>
  <c r="L221" i="14"/>
  <c r="L389" i="14"/>
  <c r="L412" i="14"/>
  <c r="L424" i="14"/>
  <c r="K149" i="14"/>
  <c r="K424" i="14"/>
  <c r="K320" i="14"/>
  <c r="K221" i="14"/>
  <c r="N134" i="14"/>
  <c r="K417" i="14"/>
  <c r="L496" i="14"/>
  <c r="L17" i="14"/>
  <c r="L432" i="14"/>
  <c r="N206" i="14"/>
  <c r="K444" i="14"/>
  <c r="K12" i="14"/>
  <c r="L134" i="14"/>
  <c r="N362" i="14"/>
  <c r="N149" i="14"/>
  <c r="N429" i="14"/>
  <c r="K581" i="14"/>
  <c r="K277" i="14"/>
  <c r="L293" i="14"/>
  <c r="N508" i="14"/>
  <c r="N299" i="14"/>
  <c r="L27" i="14"/>
  <c r="K403" i="14"/>
  <c r="L362" i="14"/>
  <c r="K384" i="14"/>
  <c r="L457" i="14"/>
  <c r="K386" i="14"/>
  <c r="L72" i="14"/>
  <c r="K118" i="14"/>
  <c r="K336" i="14"/>
  <c r="K27" i="14"/>
  <c r="L509" i="14"/>
  <c r="K475" i="14"/>
  <c r="L403" i="14"/>
  <c r="K504" i="14"/>
  <c r="L384" i="14"/>
  <c r="L317" i="14"/>
  <c r="L358" i="14"/>
  <c r="L309" i="14"/>
  <c r="N457" i="14"/>
  <c r="N406" i="14"/>
  <c r="K509" i="14"/>
  <c r="K72" i="14"/>
  <c r="K309" i="14"/>
  <c r="N246" i="14"/>
  <c r="K488" i="14"/>
  <c r="L234" i="14"/>
  <c r="L106" i="14"/>
  <c r="K328" i="14"/>
  <c r="N368" i="14"/>
  <c r="L349" i="14"/>
  <c r="N477" i="14"/>
  <c r="K469" i="14"/>
  <c r="L491" i="14"/>
  <c r="K533" i="14"/>
  <c r="K406" i="14"/>
  <c r="K432" i="14"/>
  <c r="L14" i="14"/>
  <c r="L118" i="14"/>
  <c r="N504" i="14"/>
  <c r="K36" i="14"/>
  <c r="L36" i="14"/>
  <c r="K14" i="14"/>
  <c r="L37" i="14"/>
  <c r="K106" i="14"/>
  <c r="K163" i="14"/>
  <c r="P163" i="14" s="1"/>
  <c r="N379" i="14"/>
  <c r="N574" i="14"/>
  <c r="L488" i="14"/>
  <c r="N430" i="14"/>
  <c r="N533" i="14"/>
  <c r="L469" i="14"/>
  <c r="P133" i="14"/>
  <c r="K246" i="14"/>
  <c r="K493" i="14"/>
  <c r="L477" i="14"/>
  <c r="P477" i="14" s="1"/>
  <c r="K496" i="14"/>
  <c r="K412" i="14"/>
  <c r="L90" i="14"/>
  <c r="N349" i="14"/>
  <c r="L67" i="14"/>
  <c r="N126" i="14"/>
  <c r="N542" i="14"/>
  <c r="L542" i="14"/>
  <c r="L451" i="14"/>
  <c r="L264" i="14"/>
  <c r="L508" i="14"/>
  <c r="K342" i="14"/>
  <c r="L47" i="14"/>
  <c r="L577" i="14"/>
  <c r="L10" i="14"/>
  <c r="L203" i="14"/>
  <c r="K78" i="14"/>
  <c r="K514" i="14"/>
  <c r="K492" i="14"/>
  <c r="K293" i="14"/>
  <c r="K429" i="14"/>
  <c r="L475" i="14"/>
  <c r="K478" i="14"/>
  <c r="K299" i="14"/>
  <c r="P299" i="14" s="1"/>
  <c r="K240" i="14"/>
  <c r="L510" i="14"/>
  <c r="K264" i="14"/>
  <c r="K82" i="14"/>
  <c r="L444" i="14"/>
  <c r="N555" i="14"/>
  <c r="K178" i="14"/>
  <c r="L414" i="14"/>
  <c r="K414" i="14"/>
  <c r="P208" i="14"/>
  <c r="L178" i="14"/>
  <c r="L402" i="14"/>
  <c r="K203" i="14"/>
  <c r="N358" i="14"/>
  <c r="N339" i="14"/>
  <c r="L240" i="14"/>
  <c r="N485" i="14"/>
  <c r="L371" i="14"/>
  <c r="L230" i="14"/>
  <c r="K451" i="14"/>
  <c r="L485" i="14"/>
  <c r="N427" i="14"/>
  <c r="L325" i="14"/>
  <c r="K230" i="14"/>
  <c r="L126" i="14"/>
  <c r="K61" i="14"/>
  <c r="K206" i="14"/>
  <c r="K416" i="14"/>
  <c r="K337" i="14"/>
  <c r="N572" i="14"/>
  <c r="L277" i="14"/>
  <c r="L427" i="14"/>
  <c r="K376" i="14"/>
  <c r="L581" i="14"/>
  <c r="L395" i="14"/>
  <c r="K112" i="14"/>
  <c r="N443" i="14"/>
  <c r="K430" i="14"/>
  <c r="N288" i="14"/>
  <c r="N434" i="14"/>
  <c r="N494" i="14"/>
  <c r="L464" i="14"/>
  <c r="N397" i="14"/>
  <c r="N470" i="14"/>
  <c r="L139" i="14"/>
  <c r="K498" i="14"/>
  <c r="L576" i="14"/>
  <c r="K482" i="14"/>
  <c r="K77" i="14"/>
  <c r="K90" i="14"/>
  <c r="K395" i="14"/>
  <c r="P395" i="14" s="1"/>
  <c r="K74" i="14"/>
  <c r="L195" i="14"/>
  <c r="N411" i="14"/>
  <c r="L320" i="14"/>
  <c r="K489" i="14"/>
  <c r="K390" i="14"/>
  <c r="N357" i="14"/>
  <c r="K517" i="14"/>
  <c r="K352" i="14"/>
  <c r="K499" i="14"/>
  <c r="K102" i="14"/>
  <c r="K139" i="14"/>
  <c r="L498" i="14"/>
  <c r="L536" i="14"/>
  <c r="K284" i="14"/>
  <c r="N77" i="14"/>
  <c r="N489" i="14"/>
  <c r="L397" i="14"/>
  <c r="K510" i="14"/>
  <c r="K191" i="14"/>
  <c r="L105" i="14"/>
  <c r="L284" i="14"/>
  <c r="L417" i="14"/>
  <c r="K304" i="14"/>
  <c r="L470" i="14"/>
  <c r="K450" i="14"/>
  <c r="N228" i="14"/>
  <c r="N448" i="14"/>
  <c r="L285" i="14"/>
  <c r="K350" i="14"/>
  <c r="L440" i="14"/>
  <c r="L331" i="14"/>
  <c r="N341" i="14"/>
  <c r="N353" i="14"/>
  <c r="K370" i="14"/>
  <c r="L334" i="14"/>
  <c r="K354" i="14"/>
  <c r="L410" i="14"/>
  <c r="K560" i="14"/>
  <c r="N456" i="14"/>
  <c r="L354" i="14"/>
  <c r="L342" i="14"/>
  <c r="L560" i="14"/>
  <c r="L528" i="14"/>
  <c r="N528" i="14"/>
  <c r="K554" i="14"/>
  <c r="L102" i="14"/>
  <c r="N74" i="14"/>
  <c r="K344" i="14"/>
  <c r="L304" i="14"/>
  <c r="K411" i="14"/>
  <c r="K456" i="14"/>
  <c r="N487" i="14"/>
  <c r="K522" i="14"/>
  <c r="L191" i="14"/>
  <c r="L78" i="14"/>
  <c r="K464" i="14"/>
  <c r="L330" i="14"/>
  <c r="L450" i="14"/>
  <c r="L532" i="14"/>
  <c r="L448" i="14"/>
  <c r="K285" i="14"/>
  <c r="L350" i="14"/>
  <c r="K440" i="14"/>
  <c r="K426" i="14"/>
  <c r="N392" i="14"/>
  <c r="P392" i="14" s="1"/>
  <c r="L370" i="14"/>
  <c r="N334" i="14"/>
  <c r="K404" i="14"/>
  <c r="L522" i="14"/>
  <c r="P200" i="14"/>
  <c r="K466" i="14"/>
  <c r="P466" i="14" s="1"/>
  <c r="L376" i="14"/>
  <c r="K536" i="14"/>
  <c r="K357" i="14"/>
  <c r="L380" i="14"/>
  <c r="N331" i="14"/>
  <c r="L328" i="14"/>
  <c r="L394" i="14"/>
  <c r="K351" i="14"/>
  <c r="L501" i="14"/>
  <c r="L499" i="14"/>
  <c r="N390" i="14"/>
  <c r="K576" i="14"/>
  <c r="N211" i="14"/>
  <c r="N461" i="14"/>
  <c r="L524" i="14"/>
  <c r="N247" i="14"/>
  <c r="K330" i="14"/>
  <c r="K557" i="14"/>
  <c r="K10" i="14"/>
  <c r="L416" i="14"/>
  <c r="K458" i="14"/>
  <c r="K30" i="14"/>
  <c r="K523" i="14"/>
  <c r="P523" i="14" s="1"/>
  <c r="K474" i="14"/>
  <c r="N61" i="14"/>
  <c r="N458" i="14"/>
  <c r="L30" i="14"/>
  <c r="K394" i="14"/>
  <c r="L211" i="14"/>
  <c r="L478" i="14"/>
  <c r="N401" i="14"/>
  <c r="N419" i="14"/>
  <c r="N382" i="14"/>
  <c r="N534" i="14"/>
  <c r="K419" i="14"/>
  <c r="N552" i="14"/>
  <c r="K549" i="14"/>
  <c r="N312" i="14"/>
  <c r="K308" i="14"/>
  <c r="L453" i="14"/>
  <c r="K380" i="14"/>
  <c r="L472" i="14"/>
  <c r="L461" i="14"/>
  <c r="N446" i="14"/>
  <c r="L352" i="14"/>
  <c r="N557" i="14"/>
  <c r="L517" i="14"/>
  <c r="L474" i="14"/>
  <c r="K479" i="14"/>
  <c r="K445" i="14"/>
  <c r="L531" i="14"/>
  <c r="L323" i="14"/>
  <c r="K323" i="14"/>
  <c r="K446" i="14"/>
  <c r="K422" i="14"/>
  <c r="K534" i="14"/>
  <c r="N482" i="14"/>
  <c r="L312" i="14"/>
  <c r="K538" i="14"/>
  <c r="P538" i="14" s="1"/>
  <c r="N326" i="14"/>
  <c r="L559" i="14"/>
  <c r="K568" i="14"/>
  <c r="L547" i="14"/>
  <c r="K382" i="14"/>
  <c r="N549" i="14"/>
  <c r="L539" i="14"/>
  <c r="K381" i="14"/>
  <c r="K459" i="14"/>
  <c r="N472" i="14"/>
  <c r="L366" i="14"/>
  <c r="K506" i="14"/>
  <c r="L520" i="14"/>
  <c r="N515" i="14"/>
  <c r="L515" i="14"/>
  <c r="K515" i="14"/>
  <c r="K531" i="14"/>
  <c r="K58" i="14"/>
  <c r="L401" i="14"/>
  <c r="L422" i="14"/>
  <c r="L552" i="14"/>
  <c r="K501" i="14"/>
  <c r="L385" i="14"/>
  <c r="P565" i="14"/>
  <c r="L127" i="14"/>
  <c r="L308" i="14"/>
  <c r="K524" i="14"/>
  <c r="L26" i="14"/>
  <c r="K431" i="14"/>
  <c r="K547" i="14"/>
  <c r="L541" i="14"/>
  <c r="K572" i="14"/>
  <c r="K315" i="14"/>
  <c r="L379" i="14"/>
  <c r="L190" i="14"/>
  <c r="N445" i="14"/>
  <c r="L582" i="14"/>
  <c r="K366" i="14"/>
  <c r="K402" i="14"/>
  <c r="N539" i="14"/>
  <c r="K347" i="14"/>
  <c r="N520" i="14"/>
  <c r="N582" i="14"/>
  <c r="N389" i="14"/>
  <c r="N381" i="14"/>
  <c r="L526" i="14"/>
  <c r="L404" i="14"/>
  <c r="L247" i="14"/>
  <c r="N195" i="14"/>
  <c r="N491" i="14"/>
  <c r="K326" i="14"/>
  <c r="L58" i="14"/>
  <c r="L506" i="14"/>
  <c r="L479" i="14"/>
  <c r="N269" i="14"/>
  <c r="L279" i="14"/>
  <c r="L495" i="14"/>
  <c r="K569" i="14"/>
  <c r="L442" i="14"/>
  <c r="K371" i="14"/>
  <c r="K541" i="14"/>
  <c r="L101" i="14"/>
  <c r="L315" i="14"/>
  <c r="K62" i="14"/>
  <c r="K339" i="14"/>
  <c r="N453" i="14"/>
  <c r="K385" i="14"/>
  <c r="L459" i="14"/>
  <c r="L494" i="14"/>
  <c r="K559" i="14"/>
  <c r="N179" i="14"/>
  <c r="N267" i="14"/>
  <c r="N283" i="14"/>
  <c r="N172" i="14"/>
  <c r="L253" i="14"/>
  <c r="K303" i="14"/>
  <c r="P145" i="14"/>
  <c r="L257" i="14"/>
  <c r="L261" i="14"/>
  <c r="K256" i="14"/>
  <c r="L254" i="14"/>
  <c r="L347" i="14"/>
  <c r="K250" i="14"/>
  <c r="P333" i="14"/>
  <c r="N442" i="14"/>
  <c r="N276" i="14"/>
  <c r="K503" i="14"/>
  <c r="K577" i="14"/>
  <c r="K257" i="14"/>
  <c r="K276" i="14"/>
  <c r="K322" i="14"/>
  <c r="K481" i="14"/>
  <c r="P355" i="14"/>
  <c r="L267" i="14"/>
  <c r="K67" i="14"/>
  <c r="K138" i="14"/>
  <c r="K573" i="14"/>
  <c r="K283" i="14"/>
  <c r="P486" i="14"/>
  <c r="L573" i="14"/>
  <c r="L95" i="14"/>
  <c r="L551" i="14"/>
  <c r="L201" i="14"/>
  <c r="L476" i="14"/>
  <c r="L288" i="14"/>
  <c r="K242" i="14"/>
  <c r="L62" i="14"/>
  <c r="P19" i="14"/>
  <c r="L60" i="14"/>
  <c r="K201" i="14"/>
  <c r="K253" i="14"/>
  <c r="K105" i="14"/>
  <c r="K473" i="14"/>
  <c r="K356" i="14"/>
  <c r="L228" i="14"/>
  <c r="L359" i="14"/>
  <c r="K190" i="14"/>
  <c r="K279" i="14"/>
  <c r="K261" i="14"/>
  <c r="K254" i="14"/>
  <c r="K24" i="14"/>
  <c r="L242" i="14"/>
  <c r="L480" i="14"/>
  <c r="L544" i="14"/>
  <c r="N225" i="14"/>
  <c r="L157" i="14"/>
  <c r="K60" i="14"/>
  <c r="L152" i="14"/>
  <c r="K73" i="14"/>
  <c r="K84" i="14"/>
  <c r="K301" i="14"/>
  <c r="K225" i="14"/>
  <c r="L329" i="14"/>
  <c r="L112" i="14"/>
  <c r="L436" i="14"/>
  <c r="K329" i="14"/>
  <c r="P421" i="14"/>
  <c r="L256" i="14"/>
  <c r="L45" i="14"/>
  <c r="K413" i="14"/>
  <c r="K93" i="14"/>
  <c r="L512" i="14"/>
  <c r="N512" i="14"/>
  <c r="N210" i="14"/>
  <c r="K210" i="14"/>
  <c r="N301" i="14"/>
  <c r="N173" i="14"/>
  <c r="K181" i="14"/>
  <c r="K527" i="14"/>
  <c r="N104" i="14"/>
  <c r="K6" i="14"/>
  <c r="K150" i="14"/>
  <c r="L408" i="14"/>
  <c r="K152" i="14"/>
  <c r="L344" i="14"/>
  <c r="P270" i="14"/>
  <c r="K32" i="14"/>
  <c r="P170" i="14"/>
  <c r="L319" i="14"/>
  <c r="L578" i="14"/>
  <c r="K121" i="14"/>
  <c r="L138" i="14"/>
  <c r="N181" i="14"/>
  <c r="L393" i="14"/>
  <c r="L93" i="14"/>
  <c r="L527" i="14"/>
  <c r="L356" i="14"/>
  <c r="L232" i="14"/>
  <c r="K511" i="14"/>
  <c r="K45" i="14"/>
  <c r="N166" i="14"/>
  <c r="L166" i="14"/>
  <c r="K166" i="14"/>
  <c r="L327" i="14"/>
  <c r="N150" i="14"/>
  <c r="L173" i="14"/>
  <c r="K104" i="14"/>
  <c r="K327" i="14"/>
  <c r="N545" i="14"/>
  <c r="L24" i="14"/>
  <c r="K127" i="14"/>
  <c r="K393" i="14"/>
  <c r="L391" i="14"/>
  <c r="K265" i="14"/>
  <c r="L511" i="14"/>
  <c r="P563" i="14"/>
  <c r="K418" i="14"/>
  <c r="K48" i="14"/>
  <c r="P165" i="14"/>
  <c r="P239" i="14"/>
  <c r="P123" i="14"/>
  <c r="P23" i="14"/>
  <c r="P33" i="14"/>
  <c r="P96" i="14"/>
  <c r="P114" i="14"/>
  <c r="L435" i="14"/>
  <c r="N18" i="14"/>
  <c r="L409" i="14"/>
  <c r="K263" i="14"/>
  <c r="N234" i="14"/>
  <c r="P483" i="14"/>
  <c r="K179" i="14"/>
  <c r="P550" i="14"/>
  <c r="K562" i="14"/>
  <c r="P302" i="14"/>
  <c r="N314" i="14"/>
  <c r="K202" i="14"/>
  <c r="K495" i="14"/>
  <c r="K17" i="14"/>
  <c r="K409" i="14"/>
  <c r="L263" i="14"/>
  <c r="L169" i="14"/>
  <c r="L553" i="14"/>
  <c r="L88" i="14"/>
  <c r="L529" i="14"/>
  <c r="L372" i="14"/>
  <c r="K484" i="14"/>
  <c r="L426" i="14"/>
  <c r="L413" i="14"/>
  <c r="L81" i="14"/>
  <c r="L433" i="14"/>
  <c r="L50" i="14"/>
  <c r="K360" i="14"/>
  <c r="L324" i="14"/>
  <c r="L250" i="14"/>
  <c r="P161" i="14"/>
  <c r="N157" i="14"/>
  <c r="K50" i="14"/>
  <c r="L387" i="14"/>
  <c r="N176" i="14"/>
  <c r="L176" i="14"/>
  <c r="N226" i="14"/>
  <c r="P183" i="14"/>
  <c r="K433" i="14"/>
  <c r="L311" i="14"/>
  <c r="L361" i="14"/>
  <c r="K209" i="14"/>
  <c r="K548" i="14"/>
  <c r="K396" i="14"/>
  <c r="K383" i="14"/>
  <c r="L447" i="14"/>
  <c r="L516" i="14"/>
  <c r="L377" i="14"/>
  <c r="K324" i="14"/>
  <c r="P142" i="14"/>
  <c r="K18" i="14"/>
  <c r="L32" i="14"/>
  <c r="L42" i="14"/>
  <c r="K35" i="14"/>
  <c r="K544" i="14"/>
  <c r="L562" i="14"/>
  <c r="L48" i="14"/>
  <c r="K435" i="14"/>
  <c r="N82" i="14"/>
  <c r="N113" i="14"/>
  <c r="L407" i="14"/>
  <c r="L452" i="14"/>
  <c r="L289" i="14"/>
  <c r="L548" i="14"/>
  <c r="L505" i="14"/>
  <c r="L383" i="14"/>
  <c r="L224" i="14"/>
  <c r="K364" i="14"/>
  <c r="L439" i="14"/>
  <c r="L340" i="14"/>
  <c r="K232" i="14"/>
  <c r="L337" i="14"/>
  <c r="K377" i="14"/>
  <c r="L314" i="14"/>
  <c r="K359" i="14"/>
  <c r="K115" i="14"/>
  <c r="N42" i="14"/>
  <c r="N151" i="14"/>
  <c r="L151" i="14"/>
  <c r="L360" i="14"/>
  <c r="N193" i="14"/>
  <c r="L193" i="14"/>
  <c r="N159" i="14"/>
  <c r="K388" i="14"/>
  <c r="L172" i="14"/>
  <c r="L460" i="14"/>
  <c r="P128" i="14"/>
  <c r="K556" i="14"/>
  <c r="K500" i="14"/>
  <c r="K52" i="14"/>
  <c r="K241" i="14"/>
  <c r="L441" i="14"/>
  <c r="K177" i="14"/>
  <c r="N88" i="14"/>
  <c r="K345" i="14"/>
  <c r="K375" i="14"/>
  <c r="L115" i="14"/>
  <c r="L226" i="14"/>
  <c r="K436" i="14"/>
  <c r="N322" i="14"/>
  <c r="P162" i="14"/>
  <c r="K319" i="14"/>
  <c r="K452" i="14"/>
  <c r="L388" i="14"/>
  <c r="K460" i="14"/>
  <c r="K551" i="14"/>
  <c r="K505" i="14"/>
  <c r="L556" i="14"/>
  <c r="L500" i="14"/>
  <c r="L369" i="14"/>
  <c r="K516" i="14"/>
  <c r="L84" i="14"/>
  <c r="L255" i="14"/>
  <c r="K340" i="14"/>
  <c r="L241" i="14"/>
  <c r="K441" i="14"/>
  <c r="L481" i="14"/>
  <c r="L345" i="14"/>
  <c r="L375" i="14"/>
  <c r="P438" i="14"/>
  <c r="K236" i="14"/>
  <c r="P310" i="14"/>
  <c r="K255" i="14"/>
  <c r="K186" i="14"/>
  <c r="K100" i="14"/>
  <c r="P216" i="14"/>
  <c r="K346" i="14"/>
  <c r="P400" i="14"/>
  <c r="L153" i="14"/>
  <c r="K296" i="14"/>
  <c r="L484" i="14"/>
  <c r="K387" i="14"/>
  <c r="L346" i="14"/>
  <c r="N59" i="14"/>
  <c r="L59" i="14"/>
  <c r="L159" i="14"/>
  <c r="L35" i="14"/>
  <c r="N537" i="14"/>
  <c r="K348" i="14"/>
  <c r="L513" i="14"/>
  <c r="K116" i="14"/>
  <c r="K252" i="14"/>
  <c r="N297" i="14"/>
  <c r="K188" i="14"/>
  <c r="L268" i="14"/>
  <c r="P29" i="14"/>
  <c r="L271" i="14"/>
  <c r="P131" i="14"/>
  <c r="K124" i="14"/>
  <c r="L296" i="14"/>
  <c r="K468" i="14"/>
  <c r="K59" i="14"/>
  <c r="K153" i="14"/>
  <c r="K140" i="14"/>
  <c r="N236" i="14"/>
  <c r="K407" i="14"/>
  <c r="P28" i="14"/>
  <c r="L348" i="14"/>
  <c r="K224" i="14"/>
  <c r="K570" i="14"/>
  <c r="K513" i="14"/>
  <c r="L580" i="14"/>
  <c r="K95" i="14"/>
  <c r="L116" i="14"/>
  <c r="K480" i="14"/>
  <c r="P198" i="14"/>
  <c r="K447" i="14"/>
  <c r="L492" i="14"/>
  <c r="L188" i="14"/>
  <c r="K268" i="14"/>
  <c r="K271" i="14"/>
  <c r="L335" i="14"/>
  <c r="P437" i="14"/>
  <c r="L290" i="14"/>
  <c r="L537" i="14"/>
  <c r="K529" i="14"/>
  <c r="P94" i="14"/>
  <c r="L468" i="14"/>
  <c r="K193" i="14"/>
  <c r="L418" i="14"/>
  <c r="K408" i="14"/>
  <c r="K297" i="14"/>
  <c r="P231" i="14"/>
  <c r="P85" i="14"/>
  <c r="P21" i="14"/>
  <c r="P43" i="14"/>
  <c r="P141" i="14"/>
  <c r="P117" i="14"/>
  <c r="P164" i="14"/>
  <c r="P8" i="14"/>
  <c r="P171" i="14"/>
  <c r="P205" i="14"/>
  <c r="P83" i="14"/>
  <c r="N575" i="14"/>
  <c r="K575" i="14"/>
  <c r="N543" i="14"/>
  <c r="K543" i="14"/>
  <c r="N561" i="14"/>
  <c r="K561" i="14"/>
  <c r="L561" i="14"/>
  <c r="N25" i="14"/>
  <c r="L25" i="14"/>
  <c r="K25" i="14"/>
  <c r="K292" i="14"/>
  <c r="L292" i="14"/>
  <c r="L273" i="14"/>
  <c r="K273" i="14"/>
  <c r="N217" i="14"/>
  <c r="K217" i="14"/>
  <c r="N332" i="14"/>
  <c r="L332" i="14"/>
  <c r="K332" i="14"/>
  <c r="N185" i="14"/>
  <c r="L185" i="14"/>
  <c r="K185" i="14"/>
  <c r="N156" i="14"/>
  <c r="L156" i="14"/>
  <c r="K156" i="14"/>
  <c r="N103" i="14"/>
  <c r="L103" i="14"/>
  <c r="K103" i="14"/>
  <c r="N143" i="14"/>
  <c r="L143" i="14"/>
  <c r="K143" i="14"/>
  <c r="N455" i="14"/>
  <c r="L455" i="14"/>
  <c r="K455" i="14"/>
  <c r="N313" i="14"/>
  <c r="K313" i="14"/>
  <c r="L313" i="14"/>
  <c r="N497" i="14"/>
  <c r="K497" i="14"/>
  <c r="K108" i="14"/>
  <c r="N108" i="14"/>
  <c r="L108" i="14"/>
  <c r="N521" i="14"/>
  <c r="L521" i="14"/>
  <c r="K521" i="14"/>
  <c r="N204" i="14"/>
  <c r="L204" i="14"/>
  <c r="K204" i="14"/>
  <c r="N567" i="14"/>
  <c r="L567" i="14"/>
  <c r="K567" i="14"/>
  <c r="N583" i="14"/>
  <c r="L583" i="14"/>
  <c r="K583" i="14"/>
  <c r="N233" i="14"/>
  <c r="L233" i="14"/>
  <c r="K233" i="14"/>
  <c r="K41" i="14"/>
  <c r="L295" i="14"/>
  <c r="K87" i="14"/>
  <c r="K311" i="14"/>
  <c r="L570" i="14"/>
  <c r="K580" i="14"/>
  <c r="K391" i="14"/>
  <c r="L265" i="14"/>
  <c r="L396" i="14"/>
  <c r="L252" i="14"/>
  <c r="L473" i="14"/>
  <c r="K169" i="14"/>
  <c r="K439" i="14"/>
  <c r="K22" i="14"/>
  <c r="L52" i="14"/>
  <c r="K532" i="14"/>
  <c r="K335" i="14"/>
  <c r="L6" i="14"/>
  <c r="K290" i="14"/>
  <c r="L140" i="14"/>
  <c r="L124" i="14"/>
  <c r="K372" i="14"/>
  <c r="K89" i="14"/>
  <c r="L503" i="14"/>
  <c r="K578" i="14"/>
  <c r="L121" i="14"/>
  <c r="L202" i="14"/>
  <c r="K316" i="14"/>
  <c r="K289" i="14"/>
  <c r="L490" i="14"/>
  <c r="K361" i="14"/>
  <c r="L425" i="14"/>
  <c r="L428" i="14"/>
  <c r="K564" i="14"/>
  <c r="K463" i="14"/>
  <c r="L303" i="14"/>
  <c r="K39" i="14"/>
  <c r="K338" i="14"/>
  <c r="L569" i="14"/>
  <c r="L305" i="14"/>
  <c r="K420" i="14"/>
  <c r="L546" i="14"/>
  <c r="K31" i="14"/>
  <c r="K367" i="14"/>
  <c r="K369" i="14"/>
  <c r="L73" i="14"/>
  <c r="K423" i="14"/>
  <c r="L351" i="14"/>
  <c r="K378" i="14"/>
  <c r="K175" i="14"/>
  <c r="K553" i="14"/>
  <c r="K476" i="14"/>
  <c r="K44" i="14"/>
  <c r="K258" i="14"/>
  <c r="L137" i="14"/>
  <c r="K535" i="14"/>
  <c r="L15" i="14"/>
  <c r="L89" i="14"/>
  <c r="L65" i="14"/>
  <c r="K487" i="14"/>
  <c r="K434" i="14"/>
  <c r="K65" i="14"/>
  <c r="N154" i="14"/>
  <c r="L321" i="14"/>
  <c r="L316" i="14"/>
  <c r="K68" i="14"/>
  <c r="K490" i="14"/>
  <c r="K399" i="14"/>
  <c r="K425" i="14"/>
  <c r="K113" i="14"/>
  <c r="L564" i="14"/>
  <c r="L463" i="14"/>
  <c r="K97" i="14"/>
  <c r="K471" i="14"/>
  <c r="L39" i="14"/>
  <c r="L338" i="14"/>
  <c r="K305" i="14"/>
  <c r="K154" i="14"/>
  <c r="L420" i="14"/>
  <c r="K546" i="14"/>
  <c r="L31" i="14"/>
  <c r="L367" i="14"/>
  <c r="K545" i="14"/>
  <c r="L423" i="14"/>
  <c r="K519" i="14"/>
  <c r="L378" i="14"/>
  <c r="L175" i="14"/>
  <c r="L44" i="14"/>
  <c r="L449" i="14"/>
  <c r="L258" i="14"/>
  <c r="K137" i="14"/>
  <c r="L535" i="14"/>
  <c r="K15" i="14"/>
  <c r="K415" i="14"/>
  <c r="L465" i="14"/>
  <c r="K540" i="14"/>
  <c r="N97" i="14"/>
  <c r="K321" i="14"/>
  <c r="L68" i="14"/>
  <c r="L399" i="14"/>
  <c r="L471" i="14"/>
  <c r="L519" i="14"/>
  <c r="K449" i="14"/>
  <c r="L415" i="14"/>
  <c r="K465" i="14"/>
  <c r="P251" i="14"/>
  <c r="L540" i="14"/>
  <c r="P212" i="14"/>
  <c r="L87" i="14"/>
  <c r="N100" i="14"/>
  <c r="P266" i="14"/>
  <c r="N186" i="14"/>
  <c r="P244" i="14"/>
  <c r="P125" i="14"/>
  <c r="P220" i="14"/>
  <c r="P227" i="14"/>
  <c r="N209" i="14"/>
  <c r="P160" i="14"/>
  <c r="P213" i="14"/>
  <c r="N295" i="14"/>
  <c r="P281" i="14"/>
  <c r="N177" i="14"/>
  <c r="N292" i="14"/>
  <c r="P130" i="14"/>
  <c r="P53" i="14"/>
  <c r="N81" i="14"/>
  <c r="P280" i="14"/>
  <c r="N273" i="14"/>
  <c r="P20" i="14"/>
  <c r="N41" i="14"/>
  <c r="P275" i="14"/>
  <c r="P148" i="14"/>
  <c r="P110" i="14"/>
  <c r="P135" i="14"/>
  <c r="P167" i="14" l="1"/>
  <c r="P46" i="14"/>
  <c r="P120" i="14"/>
  <c r="P237" i="14"/>
  <c r="P259" i="14"/>
  <c r="P5" i="14"/>
  <c r="P155" i="14"/>
  <c r="P70" i="14"/>
  <c r="P76" i="14"/>
  <c r="P507" i="14"/>
  <c r="P533" i="14"/>
  <c r="P196" i="14"/>
  <c r="P243" i="14"/>
  <c r="P69" i="14"/>
  <c r="P229" i="14"/>
  <c r="P38" i="14"/>
  <c r="P75" i="14"/>
  <c r="P584" i="14"/>
  <c r="P364" i="14"/>
  <c r="P56" i="14"/>
  <c r="P211" i="14"/>
  <c r="P235" i="14"/>
  <c r="P180" i="14"/>
  <c r="P417" i="14"/>
  <c r="P325" i="14"/>
  <c r="P410" i="14"/>
  <c r="P555" i="14"/>
  <c r="P341" i="14"/>
  <c r="P144" i="14"/>
  <c r="P368" i="14"/>
  <c r="P493" i="14"/>
  <c r="P386" i="14"/>
  <c r="P109" i="14"/>
  <c r="P317" i="14"/>
  <c r="P99" i="14"/>
  <c r="P63" i="14"/>
  <c r="P353" i="14"/>
  <c r="P203" i="14"/>
  <c r="AA387" i="17"/>
  <c r="AB387" i="17"/>
  <c r="AA357" i="17"/>
  <c r="AB357" i="17"/>
  <c r="AA17" i="17"/>
  <c r="AB17" i="17"/>
  <c r="AA328" i="17"/>
  <c r="AB328" i="17"/>
  <c r="AA264" i="17"/>
  <c r="AB264" i="17"/>
  <c r="AA505" i="17"/>
  <c r="AB505" i="17"/>
  <c r="AA214" i="17"/>
  <c r="AB214" i="17"/>
  <c r="AA229" i="17"/>
  <c r="AB229" i="17"/>
  <c r="AA222" i="17"/>
  <c r="AB222" i="17"/>
  <c r="AA531" i="17"/>
  <c r="AB531" i="17"/>
  <c r="AA236" i="17"/>
  <c r="AB236" i="17"/>
  <c r="AA259" i="17"/>
  <c r="AB259" i="17"/>
  <c r="AA395" i="17"/>
  <c r="AB395" i="17"/>
  <c r="AA176" i="17"/>
  <c r="AB176" i="17"/>
  <c r="AA153" i="17"/>
  <c r="AB153" i="17"/>
  <c r="AA524" i="17"/>
  <c r="AB524" i="17"/>
  <c r="AA28" i="17"/>
  <c r="AB28" i="17"/>
  <c r="AA517" i="17"/>
  <c r="AB517" i="17"/>
  <c r="AA343" i="17"/>
  <c r="AB343" i="17"/>
  <c r="AA565" i="17"/>
  <c r="AB565" i="17"/>
  <c r="AA89" i="17"/>
  <c r="AB89" i="17"/>
  <c r="AA94" i="17"/>
  <c r="AB94" i="17"/>
  <c r="AA503" i="17"/>
  <c r="AB503" i="17"/>
  <c r="AA86" i="17"/>
  <c r="AB86" i="17"/>
  <c r="AA244" i="17"/>
  <c r="AB244" i="17"/>
  <c r="AA456" i="17"/>
  <c r="AB456" i="17"/>
  <c r="AA237" i="17"/>
  <c r="AB237" i="17"/>
  <c r="AA436" i="17"/>
  <c r="AB436" i="17"/>
  <c r="AA336" i="17"/>
  <c r="AB336" i="17"/>
  <c r="AA57" i="17"/>
  <c r="AB57" i="17"/>
  <c r="AA26" i="17"/>
  <c r="AB26" i="17"/>
  <c r="AA150" i="17"/>
  <c r="AB150" i="17"/>
  <c r="AA227" i="17"/>
  <c r="AB227" i="17"/>
  <c r="AA40" i="17"/>
  <c r="AB40" i="17"/>
  <c r="AA350" i="17"/>
  <c r="AB350" i="17"/>
  <c r="AA469" i="17"/>
  <c r="AB469" i="17"/>
  <c r="AA174" i="17"/>
  <c r="AB174" i="17"/>
  <c r="AA404" i="17"/>
  <c r="AB404" i="17"/>
  <c r="AA13" i="17"/>
  <c r="AB13" i="17"/>
  <c r="AA56" i="17"/>
  <c r="AB56" i="17"/>
  <c r="AA199" i="17"/>
  <c r="AB199" i="17"/>
  <c r="AA103" i="17"/>
  <c r="AB103" i="17"/>
  <c r="AA338" i="17"/>
  <c r="AB338" i="17"/>
  <c r="AA246" i="17"/>
  <c r="AB246" i="17"/>
  <c r="AA217" i="17"/>
  <c r="AB217" i="17"/>
  <c r="AA163" i="17"/>
  <c r="AB163" i="17"/>
  <c r="AA461" i="17"/>
  <c r="AB461" i="17"/>
  <c r="AA48" i="17"/>
  <c r="AB48" i="17"/>
  <c r="AA231" i="17"/>
  <c r="AB231" i="17"/>
  <c r="AA300" i="17"/>
  <c r="AB300" i="17"/>
  <c r="AA109" i="17"/>
  <c r="AB109" i="17"/>
  <c r="AA254" i="17"/>
  <c r="AB254" i="17"/>
  <c r="AA537" i="17"/>
  <c r="AB537" i="17"/>
  <c r="AA51" i="17"/>
  <c r="AB51" i="17"/>
  <c r="AA455" i="17"/>
  <c r="AB455" i="17"/>
  <c r="AA359" i="17"/>
  <c r="AB359" i="17"/>
  <c r="AA146" i="17"/>
  <c r="AB146" i="17"/>
  <c r="AA43" i="17"/>
  <c r="AB43" i="17"/>
  <c r="AA345" i="17"/>
  <c r="AB345" i="17"/>
  <c r="AA386" i="17"/>
  <c r="AB386" i="17"/>
  <c r="AA419" i="17"/>
  <c r="AB419" i="17"/>
  <c r="AA149" i="17"/>
  <c r="AB149" i="17"/>
  <c r="AA142" i="17"/>
  <c r="AB142" i="17"/>
  <c r="AA247" i="17"/>
  <c r="AB247" i="17"/>
  <c r="AA14" i="17"/>
  <c r="AB14" i="17"/>
  <c r="AA8" i="17"/>
  <c r="AB8" i="17"/>
  <c r="AA233" i="17"/>
  <c r="AB233" i="17"/>
  <c r="AA195" i="17"/>
  <c r="AB195" i="17"/>
  <c r="AA37" i="17"/>
  <c r="AB37" i="17"/>
  <c r="AA147" i="17"/>
  <c r="AB147" i="17"/>
  <c r="AA198" i="17"/>
  <c r="AB198" i="17"/>
  <c r="AA121" i="17"/>
  <c r="AB121" i="17"/>
  <c r="AA500" i="17"/>
  <c r="AB500" i="17"/>
  <c r="AA97" i="17"/>
  <c r="AB97" i="17"/>
  <c r="AA243" i="17"/>
  <c r="AB243" i="17"/>
  <c r="AA424" i="17"/>
  <c r="AB424" i="17"/>
  <c r="AA79" i="17"/>
  <c r="AB79" i="17"/>
  <c r="AA30" i="17"/>
  <c r="AB30" i="17"/>
  <c r="AA145" i="17"/>
  <c r="AB145" i="17"/>
  <c r="AA322" i="17"/>
  <c r="AB322" i="17"/>
  <c r="AA15" i="17"/>
  <c r="AB15" i="17"/>
  <c r="AA108" i="17"/>
  <c r="AB108" i="17"/>
  <c r="AA555" i="17"/>
  <c r="AB555" i="17"/>
  <c r="AA490" i="17"/>
  <c r="AB490" i="17"/>
  <c r="AA102" i="17"/>
  <c r="AB102" i="17"/>
  <c r="AA82" i="17"/>
  <c r="AB82" i="17"/>
  <c r="AA200" i="17"/>
  <c r="AB200" i="17"/>
  <c r="AA376" i="17"/>
  <c r="AB376" i="17"/>
  <c r="AA76" i="17"/>
  <c r="AB76" i="17"/>
  <c r="AA33" i="17"/>
  <c r="AB33" i="17"/>
  <c r="AA401" i="17"/>
  <c r="AB401" i="17"/>
  <c r="AA291" i="17"/>
  <c r="AB291" i="17"/>
  <c r="AA493" i="17"/>
  <c r="AB493" i="17"/>
  <c r="AA65" i="17"/>
  <c r="AB65" i="17"/>
  <c r="AA388" i="17"/>
  <c r="AB388" i="17"/>
  <c r="AA70" i="17"/>
  <c r="AB70" i="17"/>
  <c r="AA536" i="17"/>
  <c r="AB536" i="17"/>
  <c r="AA435" i="17"/>
  <c r="AB435" i="17"/>
  <c r="AA389" i="17"/>
  <c r="AB389" i="17"/>
  <c r="AA168" i="17"/>
  <c r="AB168" i="17"/>
  <c r="AA69" i="17"/>
  <c r="AB69" i="17"/>
  <c r="AA239" i="17"/>
  <c r="AB239" i="17"/>
  <c r="AA67" i="17"/>
  <c r="AB67" i="17"/>
  <c r="AA385" i="17"/>
  <c r="AB385" i="17"/>
  <c r="AA152" i="17"/>
  <c r="AB152" i="17"/>
  <c r="AA494" i="17"/>
  <c r="AB494" i="17"/>
  <c r="AA180" i="17"/>
  <c r="AB180" i="17"/>
  <c r="AA277" i="17"/>
  <c r="AB277" i="17"/>
  <c r="AA276" i="17"/>
  <c r="AB276" i="17"/>
  <c r="AA136" i="17"/>
  <c r="AB136" i="17"/>
  <c r="AA323" i="17"/>
  <c r="AB323" i="17"/>
  <c r="AA451" i="17"/>
  <c r="AB451" i="17"/>
  <c r="AA440" i="17"/>
  <c r="AB440" i="17"/>
  <c r="AA299" i="17"/>
  <c r="AB299" i="17"/>
  <c r="AA278" i="17"/>
  <c r="AB278" i="17"/>
  <c r="AA267" i="17"/>
  <c r="AB267" i="17"/>
  <c r="AA281" i="17"/>
  <c r="AB281" i="17"/>
  <c r="AA226" i="17"/>
  <c r="AB226" i="17"/>
  <c r="AA161" i="17"/>
  <c r="AB161" i="17"/>
  <c r="AA573" i="17"/>
  <c r="AB573" i="17"/>
  <c r="AA262" i="17"/>
  <c r="AB262" i="17"/>
  <c r="AA271" i="17"/>
  <c r="AB271" i="17"/>
  <c r="AA12" i="17"/>
  <c r="AB12" i="17"/>
  <c r="AA513" i="17"/>
  <c r="AB513" i="17"/>
  <c r="AA366" i="17"/>
  <c r="AB366" i="17"/>
  <c r="AA515" i="17"/>
  <c r="AB515" i="17"/>
  <c r="AA216" i="17"/>
  <c r="AB216" i="17"/>
  <c r="AA284" i="17"/>
  <c r="AB284" i="17"/>
  <c r="AA475" i="17"/>
  <c r="AB475" i="17"/>
  <c r="AA55" i="17"/>
  <c r="AB55" i="17"/>
  <c r="AA332" i="17"/>
  <c r="AB332" i="17"/>
  <c r="AA367" i="17"/>
  <c r="AB367" i="17"/>
  <c r="AA313" i="17"/>
  <c r="AB313" i="17"/>
  <c r="AA409" i="17"/>
  <c r="AB409" i="17"/>
  <c r="AA534" i="17"/>
  <c r="AB534" i="17"/>
  <c r="AA583" i="17"/>
  <c r="AB583" i="17"/>
  <c r="AA140" i="17"/>
  <c r="AB140" i="17"/>
  <c r="AA429" i="17"/>
  <c r="AB429" i="17"/>
  <c r="AA341" i="17"/>
  <c r="AB341" i="17"/>
  <c r="AA420" i="17"/>
  <c r="AB420" i="17"/>
  <c r="AA365" i="17"/>
  <c r="AB365" i="17"/>
  <c r="AA465" i="17"/>
  <c r="AB465" i="17"/>
  <c r="AA525" i="17"/>
  <c r="AB525" i="17"/>
  <c r="AA90" i="17"/>
  <c r="AB90" i="17"/>
  <c r="AA428" i="17"/>
  <c r="AB428" i="17"/>
  <c r="AA106" i="17"/>
  <c r="AB106" i="17"/>
  <c r="AA377" i="17"/>
  <c r="AB377" i="17"/>
  <c r="AA189" i="17"/>
  <c r="AB189" i="17"/>
  <c r="AA535" i="17"/>
  <c r="AB535" i="17"/>
  <c r="AA53" i="17"/>
  <c r="AB53" i="17"/>
  <c r="AA16" i="17"/>
  <c r="AB16" i="17"/>
  <c r="AA45" i="17"/>
  <c r="AB45" i="17"/>
  <c r="AA164" i="17"/>
  <c r="AB164" i="17"/>
  <c r="AA399" i="17"/>
  <c r="AB399" i="17"/>
  <c r="AA371" i="17"/>
  <c r="AB371" i="17"/>
  <c r="AA523" i="17"/>
  <c r="AB523" i="17"/>
  <c r="AA321" i="17"/>
  <c r="AB321" i="17"/>
  <c r="AA117" i="17"/>
  <c r="AB117" i="17"/>
  <c r="AA473" i="17"/>
  <c r="AB473" i="17"/>
  <c r="AA396" i="17"/>
  <c r="AB396" i="17"/>
  <c r="AA529" i="17"/>
  <c r="AB529" i="17"/>
  <c r="AA118" i="17"/>
  <c r="AB118" i="17"/>
  <c r="AA194" i="17"/>
  <c r="AB194" i="17"/>
  <c r="AA129" i="17"/>
  <c r="AB129" i="17"/>
  <c r="AA363" i="17"/>
  <c r="AB363" i="17"/>
  <c r="AA514" i="17"/>
  <c r="AB514" i="17"/>
  <c r="AA131" i="17"/>
  <c r="AB131" i="17"/>
  <c r="AA115" i="17"/>
  <c r="AB115" i="17"/>
  <c r="AA292" i="17"/>
  <c r="AB292" i="17"/>
  <c r="AA185" i="17"/>
  <c r="AB185" i="17"/>
  <c r="AA478" i="17"/>
  <c r="AB478" i="17"/>
  <c r="AA173" i="17"/>
  <c r="AB173" i="17"/>
  <c r="AA560" i="17"/>
  <c r="AB560" i="17"/>
  <c r="AA527" i="17"/>
  <c r="AB527" i="17"/>
  <c r="AA487" i="17"/>
  <c r="AB487" i="17"/>
  <c r="AA574" i="17"/>
  <c r="AB574" i="17"/>
  <c r="AA209" i="17"/>
  <c r="AB209" i="17"/>
  <c r="AA438" i="17"/>
  <c r="AB438" i="17"/>
  <c r="AA516" i="17"/>
  <c r="AB516" i="17"/>
  <c r="AA405" i="17"/>
  <c r="AB405" i="17"/>
  <c r="AA406" i="17"/>
  <c r="AB406" i="17"/>
  <c r="AA273" i="17"/>
  <c r="AB273" i="17"/>
  <c r="AA18" i="17"/>
  <c r="AB18" i="17"/>
  <c r="AA143" i="17"/>
  <c r="AB143" i="17"/>
  <c r="AA308" i="17"/>
  <c r="AB308" i="17"/>
  <c r="AA337" i="17"/>
  <c r="AB337" i="17"/>
  <c r="AA382" i="17"/>
  <c r="AB382" i="17"/>
  <c r="AA397" i="17"/>
  <c r="AB397" i="17"/>
  <c r="AA29" i="17"/>
  <c r="AB29" i="17"/>
  <c r="AA333" i="17"/>
  <c r="AB333" i="17"/>
  <c r="AA38" i="17"/>
  <c r="AB38" i="17"/>
  <c r="AA379" i="17"/>
  <c r="AB379" i="17"/>
  <c r="AA464" i="17"/>
  <c r="AB464" i="17"/>
  <c r="AA139" i="17"/>
  <c r="AB139" i="17"/>
  <c r="AA506" i="17"/>
  <c r="AB506" i="17"/>
  <c r="AA280" i="17"/>
  <c r="AB280" i="17"/>
  <c r="AA467" i="17"/>
  <c r="AB467" i="17"/>
  <c r="AA87" i="17"/>
  <c r="AB87" i="17"/>
  <c r="AA422" i="17"/>
  <c r="AB422" i="17"/>
  <c r="AA11" i="17"/>
  <c r="AB11" i="17"/>
  <c r="AA375" i="17"/>
  <c r="AB375" i="17"/>
  <c r="AA52" i="17"/>
  <c r="AB52" i="17"/>
  <c r="AA197" i="17"/>
  <c r="AB197" i="17"/>
  <c r="AA411" i="17"/>
  <c r="AB411" i="17"/>
  <c r="AA192" i="17"/>
  <c r="AB192" i="17"/>
  <c r="AA449" i="17"/>
  <c r="AB449" i="17"/>
  <c r="AA434" i="17"/>
  <c r="AB434" i="17"/>
  <c r="AA68" i="17"/>
  <c r="AB68" i="17"/>
  <c r="AA579" i="17"/>
  <c r="AB579" i="17"/>
  <c r="AA301" i="17"/>
  <c r="AB301" i="17"/>
  <c r="AA81" i="17"/>
  <c r="AB81" i="17"/>
  <c r="AA221" i="17"/>
  <c r="AB221" i="17"/>
  <c r="AA165" i="17"/>
  <c r="AB165" i="17"/>
  <c r="AA44" i="17"/>
  <c r="AB44" i="17"/>
  <c r="AA111" i="17"/>
  <c r="AB111" i="17"/>
  <c r="AA355" i="17"/>
  <c r="AB355" i="17"/>
  <c r="AA212" i="17"/>
  <c r="AB212" i="17"/>
  <c r="AA390" i="17"/>
  <c r="AB390" i="17"/>
  <c r="AA133" i="17"/>
  <c r="AB133" i="17"/>
  <c r="AA491" i="17"/>
  <c r="AB491" i="17"/>
  <c r="AA414" i="17"/>
  <c r="AB414" i="17"/>
  <c r="AA496" i="17"/>
  <c r="AB496" i="17"/>
  <c r="AA532" i="17"/>
  <c r="AB532" i="17"/>
  <c r="AA20" i="17"/>
  <c r="AB20" i="17"/>
  <c r="AA71" i="17"/>
  <c r="AB71" i="17"/>
  <c r="AA452" i="17"/>
  <c r="AB452" i="17"/>
  <c r="AA547" i="17"/>
  <c r="AB547" i="17"/>
  <c r="AA179" i="17"/>
  <c r="AB179" i="17"/>
  <c r="AA99" i="17"/>
  <c r="AB99" i="17"/>
  <c r="AA77" i="17"/>
  <c r="AB77" i="17"/>
  <c r="AA269" i="17"/>
  <c r="AB269" i="17"/>
  <c r="AA207" i="17"/>
  <c r="AB207" i="17"/>
  <c r="AA468" i="17"/>
  <c r="AB468" i="17"/>
  <c r="AA272" i="17"/>
  <c r="AB272" i="17"/>
  <c r="AA275" i="17"/>
  <c r="AB275" i="17"/>
  <c r="AA148" i="17"/>
  <c r="AB148" i="17"/>
  <c r="AA311" i="17"/>
  <c r="AB311" i="17"/>
  <c r="AA249" i="17"/>
  <c r="AB249" i="17"/>
  <c r="AA567" i="17"/>
  <c r="AB567" i="17"/>
  <c r="AA460" i="17"/>
  <c r="AB460" i="17"/>
  <c r="AA181" i="17"/>
  <c r="AB181" i="17"/>
  <c r="AA84" i="17"/>
  <c r="AB84" i="17"/>
  <c r="AA360" i="17"/>
  <c r="AB360" i="17"/>
  <c r="AA570" i="17"/>
  <c r="AB570" i="17"/>
  <c r="AA526" i="17"/>
  <c r="AB526" i="17"/>
  <c r="AA495" i="17"/>
  <c r="AB495" i="17"/>
  <c r="AA35" i="17"/>
  <c r="AB35" i="17"/>
  <c r="AA432" i="17"/>
  <c r="AB432" i="17"/>
  <c r="AA484" i="17"/>
  <c r="AB484" i="17"/>
  <c r="AA564" i="17"/>
  <c r="AB564" i="17"/>
  <c r="AA268" i="17"/>
  <c r="AB268" i="17"/>
  <c r="AA441" i="17"/>
  <c r="AB441" i="17"/>
  <c r="AA335" i="17"/>
  <c r="AB335" i="17"/>
  <c r="AA119" i="17"/>
  <c r="AB119" i="17"/>
  <c r="AA577" i="17"/>
  <c r="AB577" i="17"/>
  <c r="AA213" i="17"/>
  <c r="AB213" i="17"/>
  <c r="AA463" i="17"/>
  <c r="AB463" i="17"/>
  <c r="AA403" i="17"/>
  <c r="AB403" i="17"/>
  <c r="P197" i="14"/>
  <c r="P98" i="14"/>
  <c r="P300" i="14"/>
  <c r="P554" i="14"/>
  <c r="P462" i="14"/>
  <c r="P405" i="14"/>
  <c r="P373" i="14"/>
  <c r="P286" i="14"/>
  <c r="P365" i="14"/>
  <c r="P215" i="14"/>
  <c r="P307" i="14"/>
  <c r="P234" i="14"/>
  <c r="P574" i="14"/>
  <c r="P219" i="14"/>
  <c r="AR25" i="14"/>
  <c r="T25" i="17" s="1"/>
  <c r="AR22" i="14"/>
  <c r="T22" i="17" s="1"/>
  <c r="P412" i="14"/>
  <c r="P426" i="14"/>
  <c r="P139" i="14"/>
  <c r="P362" i="14"/>
  <c r="P499" i="14"/>
  <c r="P430" i="14"/>
  <c r="P240" i="14"/>
  <c r="P27" i="14"/>
  <c r="P149" i="14"/>
  <c r="P238" i="14"/>
  <c r="P77" i="14"/>
  <c r="P384" i="14"/>
  <c r="P291" i="14"/>
  <c r="E2" i="15"/>
  <c r="P269" i="14"/>
  <c r="P192" i="14"/>
  <c r="P343" i="14"/>
  <c r="P320" i="14"/>
  <c r="P37" i="14"/>
  <c r="P80" i="14"/>
  <c r="P431" i="14"/>
  <c r="P12" i="14"/>
  <c r="P428" i="14"/>
  <c r="P496" i="14"/>
  <c r="P129" i="14"/>
  <c r="P568" i="14"/>
  <c r="P358" i="14"/>
  <c r="P488" i="14"/>
  <c r="P485" i="14"/>
  <c r="P288" i="14"/>
  <c r="P17" i="14"/>
  <c r="P90" i="14"/>
  <c r="P293" i="14"/>
  <c r="P443" i="14"/>
  <c r="P514" i="14"/>
  <c r="P36" i="14"/>
  <c r="P549" i="14"/>
  <c r="P458" i="14"/>
  <c r="P230" i="14"/>
  <c r="P14" i="14"/>
  <c r="P509" i="14"/>
  <c r="P403" i="14"/>
  <c r="P457" i="14"/>
  <c r="P277" i="14"/>
  <c r="P467" i="14"/>
  <c r="P491" i="14"/>
  <c r="P257" i="14"/>
  <c r="P526" i="14"/>
  <c r="P552" i="14"/>
  <c r="P498" i="14"/>
  <c r="P482" i="14"/>
  <c r="P429" i="14"/>
  <c r="P106" i="14"/>
  <c r="P432" i="14"/>
  <c r="P539" i="14"/>
  <c r="P461" i="14"/>
  <c r="P105" i="14"/>
  <c r="P47" i="14"/>
  <c r="P328" i="14"/>
  <c r="P541" i="14"/>
  <c r="P312" i="14"/>
  <c r="P10" i="14"/>
  <c r="P357" i="14"/>
  <c r="P191" i="14"/>
  <c r="P336" i="14"/>
  <c r="P318" i="14"/>
  <c r="P371" i="14"/>
  <c r="P62" i="14"/>
  <c r="P389" i="14"/>
  <c r="P469" i="14"/>
  <c r="P118" i="14"/>
  <c r="P134" i="14"/>
  <c r="P424" i="14"/>
  <c r="P492" i="14"/>
  <c r="P315" i="14"/>
  <c r="P416" i="14"/>
  <c r="P504" i="14"/>
  <c r="P309" i="14"/>
  <c r="P279" i="14"/>
  <c r="P221" i="14"/>
  <c r="P456" i="14"/>
  <c r="P406" i="14"/>
  <c r="P95" i="14"/>
  <c r="P101" i="14"/>
  <c r="P178" i="14"/>
  <c r="P246" i="14"/>
  <c r="P577" i="14"/>
  <c r="P534" i="14"/>
  <c r="P330" i="14"/>
  <c r="P531" i="14"/>
  <c r="P394" i="14"/>
  <c r="P350" i="14"/>
  <c r="P404" i="14"/>
  <c r="P352" i="14"/>
  <c r="P522" i="14"/>
  <c r="P284" i="14"/>
  <c r="P581" i="14"/>
  <c r="P206" i="14"/>
  <c r="P451" i="14"/>
  <c r="P444" i="14"/>
  <c r="P542" i="14"/>
  <c r="P349" i="14"/>
  <c r="P72" i="14"/>
  <c r="P495" i="14"/>
  <c r="P26" i="14"/>
  <c r="P448" i="14"/>
  <c r="P576" i="14"/>
  <c r="P427" i="14"/>
  <c r="P326" i="14"/>
  <c r="P524" i="14"/>
  <c r="P380" i="14"/>
  <c r="P536" i="14"/>
  <c r="P508" i="14"/>
  <c r="P494" i="14"/>
  <c r="P475" i="14"/>
  <c r="P126" i="14"/>
  <c r="P506" i="14"/>
  <c r="P434" i="14"/>
  <c r="P573" i="14"/>
  <c r="P285" i="14"/>
  <c r="P303" i="14"/>
  <c r="P82" i="14"/>
  <c r="P179" i="14"/>
  <c r="P390" i="14"/>
  <c r="P121" i="14"/>
  <c r="P301" i="14"/>
  <c r="P379" i="14"/>
  <c r="P334" i="14"/>
  <c r="P544" i="14"/>
  <c r="P572" i="14"/>
  <c r="P414" i="14"/>
  <c r="P578" i="14"/>
  <c r="P127" i="14"/>
  <c r="P67" i="14"/>
  <c r="P464" i="14"/>
  <c r="P489" i="14"/>
  <c r="P470" i="14"/>
  <c r="P339" i="14"/>
  <c r="P528" i="14"/>
  <c r="P532" i="14"/>
  <c r="P408" i="14"/>
  <c r="P366" i="14"/>
  <c r="P547" i="14"/>
  <c r="P323" i="14"/>
  <c r="P478" i="14"/>
  <c r="P30" i="14"/>
  <c r="P78" i="14"/>
  <c r="P331" i="14"/>
  <c r="P304" i="14"/>
  <c r="P264" i="14"/>
  <c r="P242" i="14"/>
  <c r="P582" i="14"/>
  <c r="P487" i="14"/>
  <c r="P18" i="14"/>
  <c r="P459" i="14"/>
  <c r="P58" i="14"/>
  <c r="P445" i="14"/>
  <c r="P74" i="14"/>
  <c r="P60" i="14"/>
  <c r="P453" i="14"/>
  <c r="P382" i="14"/>
  <c r="P61" i="14"/>
  <c r="P376" i="14"/>
  <c r="P560" i="14"/>
  <c r="P370" i="14"/>
  <c r="P472" i="14"/>
  <c r="P422" i="14"/>
  <c r="P517" i="14"/>
  <c r="P419" i="14"/>
  <c r="P247" i="14"/>
  <c r="P342" i="14"/>
  <c r="P450" i="14"/>
  <c r="P510" i="14"/>
  <c r="P102" i="14"/>
  <c r="P337" i="14"/>
  <c r="P402" i="14"/>
  <c r="P515" i="14"/>
  <c r="P446" i="14"/>
  <c r="P557" i="14"/>
  <c r="P308" i="14"/>
  <c r="P401" i="14"/>
  <c r="P440" i="14"/>
  <c r="P354" i="14"/>
  <c r="P397" i="14"/>
  <c r="P195" i="14"/>
  <c r="P474" i="14"/>
  <c r="P381" i="14"/>
  <c r="P48" i="14"/>
  <c r="P347" i="14"/>
  <c r="P411" i="14"/>
  <c r="P228" i="14"/>
  <c r="P503" i="14"/>
  <c r="P501" i="14"/>
  <c r="P396" i="14"/>
  <c r="P112" i="14"/>
  <c r="P190" i="14"/>
  <c r="P351" i="14"/>
  <c r="P138" i="14"/>
  <c r="P385" i="14"/>
  <c r="P73" i="14"/>
  <c r="P441" i="14"/>
  <c r="P150" i="14"/>
  <c r="P344" i="14"/>
  <c r="P254" i="14"/>
  <c r="P520" i="14"/>
  <c r="P442" i="14"/>
  <c r="P393" i="14"/>
  <c r="P152" i="14"/>
  <c r="P225" i="14"/>
  <c r="P157" i="14"/>
  <c r="P261" i="14"/>
  <c r="P201" i="14"/>
  <c r="P476" i="14"/>
  <c r="P319" i="14"/>
  <c r="P473" i="14"/>
  <c r="P172" i="14"/>
  <c r="P104" i="14"/>
  <c r="P481" i="14"/>
  <c r="P322" i="14"/>
  <c r="P283" i="14"/>
  <c r="P276" i="14"/>
  <c r="P256" i="14"/>
  <c r="P253" i="14"/>
  <c r="P559" i="14"/>
  <c r="P479" i="14"/>
  <c r="P24" i="14"/>
  <c r="P267" i="14"/>
  <c r="P569" i="14"/>
  <c r="P356" i="14"/>
  <c r="P512" i="14"/>
  <c r="P32" i="14"/>
  <c r="P250" i="14"/>
  <c r="P527" i="14"/>
  <c r="P166" i="14"/>
  <c r="P181" i="14"/>
  <c r="P545" i="14"/>
  <c r="P151" i="14"/>
  <c r="P327" i="14"/>
  <c r="P210" i="14"/>
  <c r="P418" i="14"/>
  <c r="P447" i="14"/>
  <c r="P359" i="14"/>
  <c r="P511" i="14"/>
  <c r="P329" i="14"/>
  <c r="P391" i="14"/>
  <c r="P551" i="14"/>
  <c r="P173" i="14"/>
  <c r="P6" i="14"/>
  <c r="P480" i="14"/>
  <c r="P93" i="14"/>
  <c r="P84" i="14"/>
  <c r="P436" i="14"/>
  <c r="P45" i="14"/>
  <c r="P265" i="14"/>
  <c r="P232" i="14"/>
  <c r="P413" i="14"/>
  <c r="P484" i="14"/>
  <c r="P289" i="14"/>
  <c r="P553" i="14"/>
  <c r="P439" i="14"/>
  <c r="P176" i="14"/>
  <c r="P50" i="14"/>
  <c r="P361" i="14"/>
  <c r="P153" i="14"/>
  <c r="P159" i="14"/>
  <c r="P314" i="14"/>
  <c r="P377" i="14"/>
  <c r="P226" i="14"/>
  <c r="P42" i="14"/>
  <c r="P268" i="14"/>
  <c r="P471" i="14"/>
  <c r="P548" i="14"/>
  <c r="P22" i="14"/>
  <c r="P505" i="14"/>
  <c r="P433" i="14"/>
  <c r="P490" i="14"/>
  <c r="P367" i="14"/>
  <c r="P316" i="14"/>
  <c r="P81" i="14"/>
  <c r="P546" i="14"/>
  <c r="P224" i="14"/>
  <c r="P324" i="14"/>
  <c r="P535" i="14"/>
  <c r="P335" i="14"/>
  <c r="P89" i="14"/>
  <c r="P115" i="14"/>
  <c r="P124" i="14"/>
  <c r="P409" i="14"/>
  <c r="P35" i="14"/>
  <c r="P202" i="14"/>
  <c r="P116" i="14"/>
  <c r="P290" i="14"/>
  <c r="P169" i="14"/>
  <c r="P217" i="14"/>
  <c r="P387" i="14"/>
  <c r="P435" i="14"/>
  <c r="P113" i="14"/>
  <c r="P236" i="14"/>
  <c r="P340" i="14"/>
  <c r="P88" i="14"/>
  <c r="P562" i="14"/>
  <c r="P252" i="14"/>
  <c r="P529" i="14"/>
  <c r="P296" i="14"/>
  <c r="P346" i="14"/>
  <c r="P209" i="14"/>
  <c r="P537" i="14"/>
  <c r="P263" i="14"/>
  <c r="P449" i="14"/>
  <c r="P372" i="14"/>
  <c r="P52" i="14"/>
  <c r="P108" i="14"/>
  <c r="P455" i="14"/>
  <c r="P543" i="14"/>
  <c r="P513" i="14"/>
  <c r="P460" i="14"/>
  <c r="P360" i="14"/>
  <c r="P516" i="14"/>
  <c r="P311" i="14"/>
  <c r="P583" i="14"/>
  <c r="P497" i="14"/>
  <c r="P452" i="14"/>
  <c r="P383" i="14"/>
  <c r="P15" i="14"/>
  <c r="P378" i="14"/>
  <c r="P420" i="14"/>
  <c r="P271" i="14"/>
  <c r="P297" i="14"/>
  <c r="P348" i="14"/>
  <c r="P295" i="14"/>
  <c r="P407" i="14"/>
  <c r="P540" i="14"/>
  <c r="P463" i="14"/>
  <c r="P580" i="14"/>
  <c r="P332" i="14"/>
  <c r="P500" i="14"/>
  <c r="P388" i="14"/>
  <c r="P175" i="14"/>
  <c r="P564" i="14"/>
  <c r="P140" i="14"/>
  <c r="P575" i="14"/>
  <c r="P570" i="14"/>
  <c r="P468" i="14"/>
  <c r="P255" i="14"/>
  <c r="P556" i="14"/>
  <c r="P156" i="14"/>
  <c r="P193" i="14"/>
  <c r="P465" i="14"/>
  <c r="P415" i="14"/>
  <c r="P154" i="14"/>
  <c r="P423" i="14"/>
  <c r="P521" i="14"/>
  <c r="P375" i="14"/>
  <c r="P321" i="14"/>
  <c r="P519" i="14"/>
  <c r="P305" i="14"/>
  <c r="P425" i="14"/>
  <c r="P258" i="14"/>
  <c r="P338" i="14"/>
  <c r="P567" i="14"/>
  <c r="P313" i="14"/>
  <c r="P185" i="14"/>
  <c r="P561" i="14"/>
  <c r="P241" i="14"/>
  <c r="P177" i="14"/>
  <c r="P399" i="14"/>
  <c r="P369" i="14"/>
  <c r="P59" i="14"/>
  <c r="P188" i="14"/>
  <c r="P345" i="14"/>
  <c r="P41" i="14"/>
  <c r="P97" i="14"/>
  <c r="P87" i="14"/>
  <c r="P204" i="14"/>
  <c r="P143" i="14"/>
  <c r="P31" i="14"/>
  <c r="P25" i="14"/>
  <c r="P137" i="14"/>
  <c r="P44" i="14"/>
  <c r="P39" i="14"/>
  <c r="P103" i="14"/>
  <c r="P65" i="14"/>
  <c r="P68" i="14"/>
  <c r="P233" i="14"/>
  <c r="P273" i="14"/>
  <c r="P186" i="14"/>
  <c r="P100" i="14"/>
  <c r="P292" i="14"/>
  <c r="AA22" i="17" l="1"/>
  <c r="AB22" i="17"/>
  <c r="AA25" i="17"/>
  <c r="AB25" i="17"/>
  <c r="T2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Employee</author>
    <author>James Martin</author>
  </authors>
  <commentList>
    <comment ref="M32" authorId="0" shapeId="0" xr:uid="{00000000-0006-0000-0100-000001000000}">
      <text>
        <r>
          <rPr>
            <sz val="8"/>
            <color indexed="81"/>
            <rFont val="Tahoma"/>
            <family val="2"/>
          </rPr>
          <t>Some units removed since length exceeded 255 character maximum: 
inH2O(60F)_g</t>
        </r>
      </text>
    </comment>
    <comment ref="M89" authorId="0" shapeId="0" xr:uid="{00000000-0006-0000-0100-000002000000}">
      <text>
        <r>
          <rPr>
            <sz val="8"/>
            <color indexed="81"/>
            <rFont val="Tahoma"/>
            <family val="2"/>
          </rPr>
          <t>Some units removed since length exceeded 255 character maximum: 
lbmole/h-psia,lbmole/min-psia,lbmole/s-psia,lbmole/h-atm,lbmole/h-inH2O(60F),lbmole/h-inHg(32F),lbmole/h-lbf/ft2,lbmole/s-atm,MMSCF/h-psia,MMSCF/min-psia,MMSCF/h-inH2O(60F),MMSCF/h-inHg(32F),MSCF/h-psia,SCF/h-psia</t>
        </r>
      </text>
    </comment>
    <comment ref="M90" authorId="0" shapeId="0" xr:uid="{00000000-0006-0000-0100-000003000000}">
      <text>
        <r>
          <rPr>
            <sz val="8"/>
            <color indexed="81"/>
            <rFont val="Tahoma"/>
            <family val="2"/>
          </rPr>
          <t>Some units removed since length exceeded 255 character maximum: 
lb/h-inHg(32F),lb/h-lbf/ft2,lb/s-atm</t>
        </r>
      </text>
    </comment>
    <comment ref="M199" authorId="1" shapeId="0" xr:uid="{00000000-0006-0000-0100-000004000000}">
      <text>
        <r>
          <rPr>
            <sz val="8"/>
            <color indexed="81"/>
            <rFont val="Tahoma"/>
            <family val="2"/>
          </rPr>
          <t>Some units removed since length exceeded 255 character maximum: 
F/(tn(short)/d),R/(lb/hr),R/(Mlb/hr),R/(lb/day),R/(klb/day),R/(tn(short)/h),R/(tn(short)/d)</t>
        </r>
      </text>
    </comment>
    <comment ref="M200" authorId="1" shapeId="0" xr:uid="{00000000-0006-0000-0100-000005000000}">
      <text>
        <r>
          <rPr>
            <sz val="8"/>
            <color indexed="81"/>
            <rFont val="Tahoma"/>
            <family val="2"/>
          </rPr>
          <t>Some units removed since length exceeded 255 character maximum: 
(tn(short)/d)/F,(lb/hr)/R,(Mlb/hr)/R,(lb/day)/R,(klb/day)/R,(tn(short)/h)/R,(tn(short)/d)/R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James Martin</author>
  </authors>
  <commentList>
    <comment ref="F5" authorId="0" shapeId="0" xr:uid="{00000000-0006-0000-0200-000001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I5" authorId="0" shapeId="0" xr:uid="{00000000-0006-0000-0200-000002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L5" authorId="0" shapeId="0" xr:uid="{00000000-0006-0000-0200-000003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F19" authorId="0" shapeId="0" xr:uid="{00000000-0006-0000-0200-000004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L20" authorId="0" shapeId="0" xr:uid="{00000000-0006-0000-0200-000005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F29" authorId="0" shapeId="0" xr:uid="{00000000-0006-0000-0200-000006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L35" authorId="0" shapeId="0" xr:uid="{00000000-0006-0000-0200-000007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F41" authorId="0" shapeId="0" xr:uid="{00000000-0006-0000-0200-000008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L50" authorId="0" shapeId="0" xr:uid="{00000000-0006-0000-0200-000009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I127" authorId="0" shapeId="0" xr:uid="{00000000-0006-0000-0200-00000A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I179" authorId="0" shapeId="0" xr:uid="{00000000-0006-0000-0200-00000B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I232" authorId="0" shapeId="0" xr:uid="{00000000-0006-0000-0200-00000C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I285" authorId="0" shapeId="0" xr:uid="{00000000-0006-0000-0200-00000D000000}">
      <text>
        <r>
          <rPr>
            <sz val="8"/>
            <color indexed="81"/>
            <rFont val="Tahoma"/>
            <family val="2"/>
          </rPr>
          <t>Enter the label text</t>
        </r>
      </text>
    </comment>
    <comment ref="I337" authorId="0" shapeId="0" xr:uid="{00000000-0006-0000-0200-00000E000000}">
      <text>
        <r>
          <rPr>
            <sz val="8"/>
            <color indexed="81"/>
            <rFont val="Tahoma"/>
            <family val="2"/>
          </rPr>
          <t>Enter the label text</t>
        </r>
      </text>
    </comment>
  </commentList>
</comments>
</file>

<file path=xl/sharedStrings.xml><?xml version="1.0" encoding="utf-8"?>
<sst xmlns="http://schemas.openxmlformats.org/spreadsheetml/2006/main" count="3734" uniqueCount="1352">
  <si>
    <t>Unit</t>
  </si>
  <si>
    <t>Setup Data - These are named cells - best not to edit directly</t>
  </si>
  <si>
    <t>Possible Phases</t>
  </si>
  <si>
    <t>Comparison Sheet Lookup Table</t>
  </si>
  <si>
    <t>Setup Streams Start</t>
  </si>
  <si>
    <t>B23</t>
  </si>
  <si>
    <t>Cell on setup sheet where streams start</t>
  </si>
  <si>
    <t>Phase Name</t>
  </si>
  <si>
    <t>Range Name for Props</t>
  </si>
  <si>
    <t>Include in All Props List</t>
  </si>
  <si>
    <t>Case, Sheet, Stream</t>
  </si>
  <si>
    <t>Col</t>
  </si>
  <si>
    <t>Properties Start</t>
  </si>
  <si>
    <t>F23</t>
  </si>
  <si>
    <t>Cell on setup sheet where properties start</t>
  </si>
  <si>
    <t>Overall</t>
  </si>
  <si>
    <t>OverallProps</t>
  </si>
  <si>
    <t>Comp Ref Streams Start</t>
  </si>
  <si>
    <t>B16</t>
  </si>
  <si>
    <t>Cell on comparision sheet where ref streams start</t>
  </si>
  <si>
    <t>Vapour</t>
  </si>
  <si>
    <t>VapourProps</t>
  </si>
  <si>
    <t>Comp Comp Streams Start</t>
  </si>
  <si>
    <t>F16</t>
  </si>
  <si>
    <t>Cell on comparision sheet where comparison streams start</t>
  </si>
  <si>
    <t>Light Liquid</t>
  </si>
  <si>
    <t>LiqProps</t>
  </si>
  <si>
    <t>Output Start</t>
  </si>
  <si>
    <t>E1</t>
  </si>
  <si>
    <t>Cell on output spreadsheets where first case name will appear</t>
  </si>
  <si>
    <t>Heavy Liquid</t>
  </si>
  <si>
    <t>Comp Streams Lookup Start</t>
  </si>
  <si>
    <t>N4</t>
  </si>
  <si>
    <t>Combined Liquid</t>
  </si>
  <si>
    <t>CombLiqProps</t>
  </si>
  <si>
    <t>Stream Sort Order</t>
  </si>
  <si>
    <t>0-Asc, 1-Dsc, 2-Added to flowsheet, 3--Workbook</t>
  </si>
  <si>
    <t>Solid</t>
  </si>
  <si>
    <t>SolidProps</t>
  </si>
  <si>
    <t>Visible Streams Only</t>
  </si>
  <si>
    <t>0-No, 1-Yes</t>
  </si>
  <si>
    <t>Correlation</t>
  </si>
  <si>
    <t>Establish Link on Startup</t>
  </si>
  <si>
    <t>User Variable</t>
  </si>
  <si>
    <t>Open HYSYS if not open</t>
  </si>
  <si>
    <t>User Property</t>
  </si>
  <si>
    <t>Default Ouput Sheet Font Name</t>
  </si>
  <si>
    <t>Arial</t>
  </si>
  <si>
    <t>Name exactly as it appears in Windows</t>
  </si>
  <si>
    <t>Formula</t>
  </si>
  <si>
    <t>Default Ouput Sheet Font Size</t>
  </si>
  <si>
    <t>Label</t>
  </si>
  <si>
    <t>Cur Case</t>
  </si>
  <si>
    <t>Cur Flowsheet</t>
  </si>
  <si>
    <t>Cur Output Sheet</t>
  </si>
  <si>
    <t>Cur Reference Sheet</t>
  </si>
  <si>
    <t>Cur Comp Sheet</t>
  </si>
  <si>
    <t>Cur Comp Output Sheet</t>
  </si>
  <si>
    <t>Options Settings</t>
  </si>
  <si>
    <t>0,1,1,1 = Default behaviour (prior to HSR 1.5 was 1,1,1,1)</t>
  </si>
  <si>
    <t>Combined Liq Phase Behaviour</t>
  </si>
  <si>
    <t>0=Display Single Phase props, 1=Only display if two phases present</t>
  </si>
  <si>
    <t>Stream Sorting</t>
  </si>
  <si>
    <t>0=Text Only, 1=Intelligent</t>
  </si>
  <si>
    <t>Note Format</t>
  </si>
  <si>
    <t>0=Raw RTF, 1=Plain Text</t>
  </si>
  <si>
    <t>Note Strip Mod Time/Date</t>
  </si>
  <si>
    <t>0=Leave Modified Date/Time, 1=Strip it</t>
  </si>
  <si>
    <t>Build no from which these units were obtained:</t>
  </si>
  <si>
    <t>Liquid</t>
  </si>
  <si>
    <t>Unit Type LookUp List</t>
  </si>
  <si>
    <t>Possible Parameters</t>
  </si>
  <si>
    <t>Parameter</t>
  </si>
  <si>
    <t>Unit Type</t>
  </si>
  <si>
    <t>Unit Types</t>
  </si>
  <si>
    <t>Unit Conv Type No</t>
  </si>
  <si>
    <t>Actual Gas Flow</t>
  </si>
  <si>
    <t>Actual Volume Flow</t>
  </si>
  <si>
    <t>Act. Gas Flow</t>
  </si>
  <si>
    <t>Vapour Fraction</t>
  </si>
  <si>
    <t>&lt;none&gt;</t>
  </si>
  <si>
    <t>Actual Liquid Flow</t>
  </si>
  <si>
    <t>Component Ideal Liquid Volume Flow</t>
  </si>
  <si>
    <t>Temperature</t>
  </si>
  <si>
    <t>C,K,F,R</t>
  </si>
  <si>
    <t>Component Ideal Liquid Volume Fraction</t>
  </si>
  <si>
    <t>Act. Vol. Flow</t>
  </si>
  <si>
    <t>Pressure</t>
  </si>
  <si>
    <t>kPa,MPa,kg/m-s2,bar,mbar,N/m2,atm,at,kg/cm2,psia,lbf/ft2,torr,mmHg(0C),inHg(32F),inHg(60F),cmH2O(4C),inH2O(60F),kPag,MPag,bar_g,mbar_g,N/m2_g,atm_g,ate,kg/cm2_g,psig,lbf/ft2_g,torr_g,mmHg(0C)_g,inHg(32F)_g,inHg(60F)_g,cmH2O(4C)_g</t>
  </si>
  <si>
    <t>Avg Liq Density</t>
  </si>
  <si>
    <t>Component Mass Flow</t>
  </si>
  <si>
    <t>Molar Density</t>
  </si>
  <si>
    <t>Flow</t>
  </si>
  <si>
    <t>kgmole/h,kgmole/min,kgmole/s,m3/h_(gas),m3/d_(gas),Nm3/h(gas),Nm3/d(gas),gmole/h,gmole/min,gmole/s,lbmole/hr,lbmole/h,MMSCFH,MMSCFD,ft3/d</t>
  </si>
  <si>
    <t>Black Oil - Heat Capacity</t>
  </si>
  <si>
    <t>Component Mass Fraction</t>
  </si>
  <si>
    <t>Heat Capacity</t>
  </si>
  <si>
    <t>Mass Flow</t>
  </si>
  <si>
    <t>kg/h,kg/min,kg/s,kg/d,tonne/d,tonne/h,g/h,g/min,g/s,lb/hr,Mlb/hr,lb/day,klb/day,tn(short)/h,tn(short)/d</t>
  </si>
  <si>
    <t>Black Oil - Mass Density</t>
  </si>
  <si>
    <t>Component Molar Flow</t>
  </si>
  <si>
    <t>Mass Density</t>
  </si>
  <si>
    <t>Liq. Vol. Flow</t>
  </si>
  <si>
    <t>m3/h,m3/min,m3/s,m3/d,L/h,L/d,L/min,L/s,mL/h,mL/min,mL/s,cm3/h,cm3/min,cm3/s,barrel/day,kbpd,barrel/hr,USGPM,USGPH,ft3/hr,ft3/day</t>
  </si>
  <si>
    <t>Black Oil - Mass Flow Rate</t>
  </si>
  <si>
    <t>Component Molar Fraction</t>
  </si>
  <si>
    <t>Energy</t>
  </si>
  <si>
    <t>kJ/h,kJ/min,kJ/s,MJ/h,GJ/h,kW,MW,kcal/h,cal/h,kcal/min,cal/min,kcal/s,cal/s,Btu/hr,Btu/h,Btu(tc)/hr,MMBtu/hr,MMBtu(tc)/hr,hp,Mkcal/h</t>
  </si>
  <si>
    <t>Black Oil - Mass Fraction</t>
  </si>
  <si>
    <t>Compressibility</t>
  </si>
  <si>
    <t>Unitless</t>
  </si>
  <si>
    <t>kgmole/m3,gmole/L,gmole/cm3,gmole/mL,lbmole/ft3</t>
  </si>
  <si>
    <t>Black Oil - Oil Formation Volume Factor</t>
  </si>
  <si>
    <t>Cp/Cv (Gamma)</t>
  </si>
  <si>
    <t>kJ/gmole-C,kJ/gmole-K,kJ/kgmole-C,kJ/kgmole-K,J/gmole-C,J/gmole-K,J/kgmole-C,J/kgmole-K,kcal/gmol-C,kcal/gmol-K,kcal/kgmol-C,kcal/kgmol-K,cal/gmole-C,cal/gmole-K,cal/kgmole-C,cal/kgmole-K,Btu/lbmole-F,Btu/lbmole-F,Btu/lbmole-R</t>
  </si>
  <si>
    <t>Black Oil - Solution GOR</t>
  </si>
  <si>
    <t>Heat Flow</t>
  </si>
  <si>
    <t>Entropy</t>
  </si>
  <si>
    <t>Black Oil - Visc. Coeff. A</t>
  </si>
  <si>
    <t>Is At Equilibrium</t>
  </si>
  <si>
    <t>Thermal Cond.</t>
  </si>
  <si>
    <t>W/m-K,Btu/hr-ft-F,Btu/h-ft-F,Kcal/m-hr-C,cal/cm-s-C</t>
  </si>
  <si>
    <t>Black Oil - Visc. Coeff. B</t>
  </si>
  <si>
    <t>Is Valid</t>
  </si>
  <si>
    <t>Viscosity</t>
  </si>
  <si>
    <t>cP,mP,microP,P,Pa-s,lbf-s/ft2,lbm/s-ft,lbm/h-ft,slug/h-ft,poundals/ft2</t>
  </si>
  <si>
    <t>Black Oil - Viscosity</t>
  </si>
  <si>
    <t>K Value</t>
  </si>
  <si>
    <t>Liquid Mass Density @Std Cond</t>
  </si>
  <si>
    <t>Surf Tension</t>
  </si>
  <si>
    <t>dyne/cm,dyn/cm,lbf/ft</t>
  </si>
  <si>
    <t>Black Oil - Vol. Fraction</t>
  </si>
  <si>
    <t>Kinematic Viscosity</t>
  </si>
  <si>
    <t>Liquid Vol Flow @Std Cond</t>
  </si>
  <si>
    <t>SG</t>
  </si>
  <si>
    <t>Black Oil - Volumetric Flow</t>
  </si>
  <si>
    <t>SG Air</t>
  </si>
  <si>
    <t>rel_to_air</t>
  </si>
  <si>
    <t>Case Name</t>
  </si>
  <si>
    <t>Mass Enthalpy</t>
  </si>
  <si>
    <t>Mass Cp</t>
  </si>
  <si>
    <t>kJ/g-C,kJ/g-K,kJ/kg-C,kJ/kg-K,J/g-C,J/g-K,J/kg-C,J/kg-K,kcal/g-C,kcal/g-K,kcal/kg-C,kcal/kg-K,cal/g-C,cal/g-K,cal/kg-C,cal/kg-K,Btu/lb-F,Btu/lb-F,Btu/lb-R</t>
  </si>
  <si>
    <t>Mass Entropy</t>
  </si>
  <si>
    <t>Comp. Vol. Flow</t>
  </si>
  <si>
    <t>kg/m3,g/L,g/cm3,g/mL,lb/ft3,API,SG_60/60api,SG_H2O60nbs,SG_H2O4</t>
  </si>
  <si>
    <t>UA</t>
  </si>
  <si>
    <t>kJ/C-h,kJ/C-s,W/C,Btu/F-hr,Btu/F-h,kcal/C-h</t>
  </si>
  <si>
    <t>Mass Heat Capacity</t>
  </si>
  <si>
    <t>Comp. Mass Flow</t>
  </si>
  <si>
    <t>Std. Gas Flow</t>
  </si>
  <si>
    <t>STD_m3/h,STD_m3/d,STD_m3/min,STD_m3/s,Nm3/h,Nm3/d,MMSCFD,kn_m3/h,kn_m3/d,MSCFD,MMSCFH,MSCFH,Mn_m3/h,Mn_m3/d</t>
  </si>
  <si>
    <t>Mass Flow (Dry Basis)</t>
  </si>
  <si>
    <t>Molar Enthalpy</t>
  </si>
  <si>
    <t>Comp. Mole Flow</t>
  </si>
  <si>
    <t>ACT_m3/h,ACT_m3/min,ACT_m3/s,ACFM,ft3/min</t>
  </si>
  <si>
    <t>Molar Entropy</t>
  </si>
  <si>
    <t>kJ/gmole,kJ/kgmole,J/gmole,J/kgmole,kcal/gmole,kcal/kgmole,cal/gmole,cal/kgmole,Btu/lbmole,kkcal/kgmole</t>
  </si>
  <si>
    <t>Molar Flow</t>
  </si>
  <si>
    <t>Component Volume Flow</t>
  </si>
  <si>
    <t>Length</t>
  </si>
  <si>
    <t>m,cm,kJ/kg,m2/s2,mm,micron,ft,lbf-ft/lbm,in,miles</t>
  </si>
  <si>
    <t>Cost Based on Flow</t>
  </si>
  <si>
    <t>Molar Heat Capacity</t>
  </si>
  <si>
    <t>Component Volume Fraction</t>
  </si>
  <si>
    <t>Small Length</t>
  </si>
  <si>
    <t>Cp/(Cp-R) (Ideal Gamma)</t>
  </si>
  <si>
    <t>Molar Volume</t>
  </si>
  <si>
    <t>Delta Temp.</t>
  </si>
  <si>
    <t>Cp/Cv (Ent Method)</t>
  </si>
  <si>
    <t>Molecular Weight</t>
  </si>
  <si>
    <t>Cost Index per Time</t>
  </si>
  <si>
    <t>m3/gmole,m3/kgmole,L/gmole,cm3/gmole,mL/gmole,kJ/kgmole-kPa,kJ/kgmole-atm,cal/gmole-atm,ft3/lbmole</t>
  </si>
  <si>
    <t>Molar Flow (Dry Basis)</t>
  </si>
  <si>
    <t>Name</t>
  </si>
  <si>
    <t>Cp/(Cp - R)</t>
  </si>
  <si>
    <t>Ht. Tran. Coeff</t>
  </si>
  <si>
    <t>kJ/h-m2-C,kJ/s-m2-C,W/m2-C,Btu/hr-ft2-F,Btu/h-ft2-F,kcal/h-m2-C,cal/s-m2-C,cal/s-cm2-C</t>
  </si>
  <si>
    <t>Cv</t>
  </si>
  <si>
    <t>Large Heat Flow</t>
  </si>
  <si>
    <t>Cv (Ent Method)</t>
  </si>
  <si>
    <t>Pseudo Critical Pressure</t>
  </si>
  <si>
    <t>Standard Density</t>
  </si>
  <si>
    <t>kg/m3,g/L,g/cm3,g/mL,lb/ft3,API_60,SG_60/60api,SG_60/60nbs,SG_15/4</t>
  </si>
  <si>
    <t>Cv (Semi-Ideal)</t>
  </si>
  <si>
    <t>Pseudo Critical Temperature</t>
  </si>
  <si>
    <t>Description</t>
  </si>
  <si>
    <t>Pseudo Critical Volume</t>
  </si>
  <si>
    <t>kJ/g,kJ/kg,J/g,J/kg,kcal/g,kcal/kg,cal/g,cal/kg,Btu/lb</t>
  </si>
  <si>
    <t>Downstream Operation(s)</t>
  </si>
  <si>
    <t>Enth. Coeff. CA</t>
  </si>
  <si>
    <t>Electrolytes - Heat Capacity</t>
  </si>
  <si>
    <t>Specific Heat</t>
  </si>
  <si>
    <t>Enth. Coeff. CB</t>
  </si>
  <si>
    <t>Electrolytes - Ionic Strength</t>
  </si>
  <si>
    <t>Standard Ideal Liquid Volume Flow</t>
  </si>
  <si>
    <t>Enth. Coeff. CC</t>
  </si>
  <si>
    <t>kJ/g-K^2,kJ/kg-K^2,Btu/lb-R^2,Btu/lb-R2,kcal/kg-K^2</t>
  </si>
  <si>
    <t>Electrolytes - Molar Electrical Conductivity</t>
  </si>
  <si>
    <t>Std Gas Flow</t>
  </si>
  <si>
    <t>Enth. Coeff. CD</t>
  </si>
  <si>
    <t>kJ/g-K^3,kJ/kg-K^3,Btu/lb-R^3,Btu/lb-R3,kcal/kg-K^3</t>
  </si>
  <si>
    <t>Electrolytes - Osmotic Pressure</t>
  </si>
  <si>
    <t>Tagged Name</t>
  </si>
  <si>
    <t>Enth. Coeff. CE</t>
  </si>
  <si>
    <t>kJ/g-K^4,kJ/kg-K^4,Btu/lb-R^4,Btu/lb-R4,kcal/kg-K^4</t>
  </si>
  <si>
    <t>Electrolytes - pH</t>
  </si>
  <si>
    <t>Moles Per Mass</t>
  </si>
  <si>
    <t>Enth. Coeff. CF</t>
  </si>
  <si>
    <t>kJ/g-K^5,kJ/kg-K^5,Btu/lb-R^5,Btu/lb-R5,kcal/kg-K^5</t>
  </si>
  <si>
    <t>Electrolytes - Specific Electrical Conductivity</t>
  </si>
  <si>
    <t>Standard Ideal Liquid Mass Density</t>
  </si>
  <si>
    <t>Type Name</t>
  </si>
  <si>
    <t>Molar Electrical Conductivity</t>
  </si>
  <si>
    <t>Gibbs. Coeff. CA</t>
  </si>
  <si>
    <t>Electrolytes - Viscosity</t>
  </si>
  <si>
    <t>Standard Ideal Liquid Mass Density (Dry Basis)</t>
  </si>
  <si>
    <t>Unique ID</t>
  </si>
  <si>
    <t>Gibbs. Coeff. CB</t>
  </si>
  <si>
    <t>Flowsheet Name</t>
  </si>
  <si>
    <t>Visible Type Name</t>
  </si>
  <si>
    <t>Gibbs. Coeff. CC</t>
  </si>
  <si>
    <t>kJ/gmol-K^2,kJ/kgmol-K^2,Btu/lbmolR^2,Btu/lbmole-R2,kcal/kgmol-K^2</t>
  </si>
  <si>
    <t>Fluid Package</t>
  </si>
  <si>
    <t>Standard Ideal Liquid Volume Flow (Dry Basis)</t>
  </si>
  <si>
    <t>Watson K</t>
  </si>
  <si>
    <t>Electrical Conductivity</t>
  </si>
  <si>
    <t>Kinematic Visc.</t>
  </si>
  <si>
    <t>cSt</t>
  </si>
  <si>
    <t>HC Dew Point (Gas)</t>
  </si>
  <si>
    <t>Z Factor</t>
  </si>
  <si>
    <t>Area</t>
  </si>
  <si>
    <t>m2,cm2,mm2,ft2,in2</t>
  </si>
  <si>
    <t>Surface Tension</t>
  </si>
  <si>
    <t>Volume</t>
  </si>
  <si>
    <t>m3,cm3,mm3,L,mL,ft3,in3,gal,bbl</t>
  </si>
  <si>
    <t>Heat Of Vapourisation</t>
  </si>
  <si>
    <t>Velocity</t>
  </si>
  <si>
    <t>m/s,m/min,m/h,km/h,cm/s,ft/s,MPH,ft/min,ft/hr</t>
  </si>
  <si>
    <t>Heavy Liquid Fraction</t>
  </si>
  <si>
    <t>Thermal Conductivity</t>
  </si>
  <si>
    <t>Time</t>
  </si>
  <si>
    <t>seconds,minutes,hours,days,weeks,months,years</t>
  </si>
  <si>
    <t>Higher Heating Value</t>
  </si>
  <si>
    <t>Delta Pressure</t>
  </si>
  <si>
    <t>kPa,MPa,kg/m-s2,bar,mbar,N/m2,atm,at,kg/cm2,psi,lbf/ft2,torr,mmHg(0C),inHg(32F),inHg(60F),cmH2O(4C),inH2O(60F)</t>
  </si>
  <si>
    <t>Higher Heating Value (Gas)</t>
  </si>
  <si>
    <t>Heat Of Vap.</t>
  </si>
  <si>
    <t>Heat Flux</t>
  </si>
  <si>
    <t>kJ/h-m2,kJ/s-m2,W/m2,Btu/hr-ft2,Btu/h-ft2,kcal/h-m2</t>
  </si>
  <si>
    <t>Is Energy Stream</t>
  </si>
  <si>
    <t>Fouling</t>
  </si>
  <si>
    <t>C-h-m2/J,C-h-m2/kJ,C-h-m2/kcal,C-m2/W,C-m2/kW,F-hr-ft2/Btu,F-h-ft2/Btu</t>
  </si>
  <si>
    <t>Heating Value</t>
  </si>
  <si>
    <t>Cake Loading</t>
  </si>
  <si>
    <t>m/g,m/kg,ft/lb</t>
  </si>
  <si>
    <t>Volume Specific Energy</t>
  </si>
  <si>
    <t>Permeability</t>
  </si>
  <si>
    <t>m3/s2,ft3/s2</t>
  </si>
  <si>
    <t>Light Liquid Fraction</t>
  </si>
  <si>
    <t>Mass Velocity</t>
  </si>
  <si>
    <t>kg/s-m2,kg/h-m2,lb/s-ft2,lb/hr-ft2</t>
  </si>
  <si>
    <t>Liq Vol Flow - Sum (Std Cond)</t>
  </si>
  <si>
    <t>Mass</t>
  </si>
  <si>
    <t>kg,g,tonne,lb,ton(long),tn(short),oz</t>
  </si>
  <si>
    <t>Liquid Fraction</t>
  </si>
  <si>
    <t>Rho-V-Sqr</t>
  </si>
  <si>
    <t>kg/m-s2,kg/m-h2,lb/ft-s2,lb/ft-hr2,lb/in-s2</t>
  </si>
  <si>
    <t>AreaPerVolume</t>
  </si>
  <si>
    <t>m2/m3,cm2/cm3,mm2/mm3,ft2/ft3,in2/in3</t>
  </si>
  <si>
    <t>PressPerLength</t>
  </si>
  <si>
    <t>kPa/m,mmH2O/m,cmH2O/m,kPa/km,bar/m,bar/km,Pa/m,N/m2-m,atm/m,at/m,psi/ft,inH2O/ft,psi/100_ft,lbf/ft2-ft,torr/ft,mmHg(0C)/ft,inHg(32F)/ft</t>
  </si>
  <si>
    <t>Lower Heat Value</t>
  </si>
  <si>
    <t>VFlowPerLength</t>
  </si>
  <si>
    <t>m3/h-m,m3/min-m,m3/s-m,L/h-m,L/min-m,L/s-m,USGPM/ft,USGPH/ft,ft3/hr-ft,barrel/hr-ft</t>
  </si>
  <si>
    <t>Lower Heating Value (Gas)</t>
  </si>
  <si>
    <t>VFlowPerArea</t>
  </si>
  <si>
    <t>m3/h-m2,m3/min-m2,m3/s-m2,L/h-m2,L/min-m2,L/s-m2,USGPM/ft2,USGPH/ft2,ft3/hr-ft2,bbl/hr-ft2</t>
  </si>
  <si>
    <t>Mass Cv</t>
  </si>
  <si>
    <t>Moles</t>
  </si>
  <si>
    <t>kgmole,gmole,m3_(gas),lbmole,MMSCF,MSCF,SCF</t>
  </si>
  <si>
    <t>Mass Cv (Ent Method)</t>
  </si>
  <si>
    <t>Reaction Rate</t>
  </si>
  <si>
    <t>kgmole/m3-s,kgmole/m3-h,gmole/L-s,gmole/L-h,gmole/cm3-s,gmole/cm3-h,gmole/mL-s,gmole/mL-h,lbmole/ft3-hr,lbmole/ft3-h,lbmole/ft3-min,lbmole/ft3-s</t>
  </si>
  <si>
    <t>Mass Cv (Semi-Ideal)</t>
  </si>
  <si>
    <t>Valve CV Mole</t>
  </si>
  <si>
    <t>kgmole/h-kPa,kgmole/h-Pa,kgmole/min-kPa,kgmole/s-kPa,kgmole/h-atm,kgmole/s-atm,kgmole/h-bar,kgmole/s-bar,kgmole/h-mmHg(OC),kgmole/h-mmH2O,kgmole/h-cmH2O(4C),gmole/h-kPa,gmole/min-kPa,gmole/s-kPa,gmole/h-atm,gmole/h-bar,gmole/h-mmHg(OC)</t>
  </si>
  <si>
    <t>Std. Vol. Flow</t>
  </si>
  <si>
    <t>Valve CV Mass</t>
  </si>
  <si>
    <t>kg/h-kPa,kg/h-Pa,kg/min-kPa,kg/s-kPa,kg/h-atm,kg/s-atm,kg/h-bar,kg/s-bar,kg/h-mmHg(OC),kg/h-mmH2O,kg/h-cmH2O(4C),g/h-kPa,g/min-kPa,g/s-kPa,g/h-atm,g/h-bar,g/h-mmHg(OC),lb/h-psia,lb/min-psia,lb/s-psia,lb/h-atm,lb/h-inH2O(60F)</t>
  </si>
  <si>
    <t>Mass Density (Std Cond) (Gas)</t>
  </si>
  <si>
    <t>Valve CV Volume</t>
  </si>
  <si>
    <t>m3/h-kPa,m3/min-kPa,m3/s-kPa,cm3/h-kPa,L/h-kPa,L/h-atm,L/h-mmHg(OC),mL/h-kPa,mL/h-atm,ft3/h-psia,ft3/min-psia,ft3/s-psia,in3/h-psia,barrel/h-psia,USGPM/psia,USGPH/psia</t>
  </si>
  <si>
    <t>Frequency</t>
  </si>
  <si>
    <t>Hz,kHz,MHz,per sec,rpm,1/min,per min,per hr</t>
  </si>
  <si>
    <t>Percent</t>
  </si>
  <si>
    <t>%,fract.</t>
  </si>
  <si>
    <t>Work</t>
  </si>
  <si>
    <t>kW,hp</t>
  </si>
  <si>
    <t>Mass Heat Of Vapourisation</t>
  </si>
  <si>
    <t>Mass Higher Heating Value</t>
  </si>
  <si>
    <t>Mass Lower Heating Value</t>
  </si>
  <si>
    <t>Mass Heating Value</t>
  </si>
  <si>
    <t>Mass Heat Of Vap.</t>
  </si>
  <si>
    <t>Enthalpy Per Length</t>
  </si>
  <si>
    <t>kJ/h-m,kJ/s-m,kW/m,kcal/h-m,cal/h-m,Btu/hr-ft,Btu/h-ft,Btu(tc)/hr-ft,MMBtu/hr-ft,MMBtu(tc)/hr-ft,hp-ft</t>
  </si>
  <si>
    <t>BWR 'A'</t>
  </si>
  <si>
    <t>kPa m9/mol3,Pa m9/mol3,bar m9/mol3,psi ft9/lbmol3,psi-ft9/lbmole3</t>
  </si>
  <si>
    <t>BWR 'A0'</t>
  </si>
  <si>
    <t>kPa m6/mol2,Pa m6/mol2,bar m6/mol2,psi ft6/lbmol2,psi-ft6/lbmole2</t>
  </si>
  <si>
    <t>BWR  'B'</t>
  </si>
  <si>
    <t>m6/mol2,ft6/lbmol2,ft6/lbmole2</t>
  </si>
  <si>
    <t>Notes</t>
  </si>
  <si>
    <t>BWR  'B0'</t>
  </si>
  <si>
    <t>m3/mol,ft3/lbmol</t>
  </si>
  <si>
    <t>Partial Pressure of CO2</t>
  </si>
  <si>
    <t>BWR  'C'</t>
  </si>
  <si>
    <t>kPa m9 K2/mol3,bar m9 K2/mol3,psi ft9 F2/lbmol3,psi-ft9-F2/lbmole3</t>
  </si>
  <si>
    <t>Partial Pressure of H2S</t>
  </si>
  <si>
    <t>BWR  'C0'</t>
  </si>
  <si>
    <t>kPa m6 K2/mol2,bar m6 K2/mol2,psi ft6 F2/lbmol2,psi-ft6-F2/lbmole2</t>
  </si>
  <si>
    <t>Phase Fraction (Mass Basis)</t>
  </si>
  <si>
    <t>BWR  'Alpha'</t>
  </si>
  <si>
    <t>m9/mol3,ft9/lbmol3</t>
  </si>
  <si>
    <t>Phase Fraction (Molar Basis)</t>
  </si>
  <si>
    <t>Power Per Flow</t>
  </si>
  <si>
    <t>kW/kgmole/s,kJ/kgmole,kW/kgmole/h,hp/lbmole/s,hp-s/lbmole,hp/lbmole/h,hp/MMSCFH,hp/MMSCFD,Btu/lbmole</t>
  </si>
  <si>
    <t>Phase Fraction (Vol. Basis)</t>
  </si>
  <si>
    <t>Power</t>
  </si>
  <si>
    <t>Property Package</t>
  </si>
  <si>
    <t>Per Volume</t>
  </si>
  <si>
    <t>per m3,per L,per mL,per cm3,per m3,1/bbl,per ft3,1/ft3,1/gal</t>
  </si>
  <si>
    <t>Per Mass Volume</t>
  </si>
  <si>
    <t>per kg-m3,per kg-m3,per lb-ft3,1/lb-ft3</t>
  </si>
  <si>
    <t>Gas Oil Ratio</t>
  </si>
  <si>
    <t>STD_m3/m3,SCF/bbl</t>
  </si>
  <si>
    <t>Oil Volume</t>
  </si>
  <si>
    <t>m3,cm3,L,bbl,ft3</t>
  </si>
  <si>
    <t>Specific Volume</t>
  </si>
  <si>
    <t>m3/kg,L/g,cm3/g,mL/g,ft3/lb,bbl/lb</t>
  </si>
  <si>
    <t>Reid VP at 37.8 C</t>
  </si>
  <si>
    <t>1/kPa,1/MPa,1/bar,m2/N,1/atm,cm2/kg,1/psia,ft2/lbf,1/torr</t>
  </si>
  <si>
    <t>RVP - API 5B1.1</t>
  </si>
  <si>
    <t>Volumetric Enthalpy Flow</t>
  </si>
  <si>
    <t>kJ/m3-s,cal/cm3-s,cal/L-s,BTU/ft3-h</t>
  </si>
  <si>
    <t>RVP - API 5B1.2</t>
  </si>
  <si>
    <t>Mass Transfer Coefficient</t>
  </si>
  <si>
    <t>kgmol/m2-s-Pa,kgmol-s/kg-m,kgmol/m2-s-kPa,gmol/m2-s-torr,lbmol/ft2-s-psi,lbmol/ft2-s-atm</t>
  </si>
  <si>
    <t>RVP - ASTM D323-73/79</t>
  </si>
  <si>
    <t>Diffusivity</t>
  </si>
  <si>
    <t>m2/s,cm2/s</t>
  </si>
  <si>
    <t>RVP - ASTM D323-82</t>
  </si>
  <si>
    <t>Mass Reaction Rate</t>
  </si>
  <si>
    <t>kgmol/kg-s,gmol/g-s,gmol/kg-s,lbmol/lb-s</t>
  </si>
  <si>
    <t>RVP - ASTM D4953-91</t>
  </si>
  <si>
    <t>Molar Yield From Reaction</t>
  </si>
  <si>
    <t>kgmol/kg,gmol/g,gmol/kg,lbmol/lb</t>
  </si>
  <si>
    <t>RVP - ASTM D5191-91</t>
  </si>
  <si>
    <t>Mass Yield From Reaction</t>
  </si>
  <si>
    <t>kg/kg,g/kg,lb/lb</t>
  </si>
  <si>
    <t>Mass Enthalpy Flow</t>
  </si>
  <si>
    <t>kJ/kg-s,kW/kg,cal/g-s,cal/kg-s,kcal/kg-s,BTU/lb-h</t>
  </si>
  <si>
    <t>Cost Index</t>
  </si>
  <si>
    <t>Cost</t>
  </si>
  <si>
    <t>Cost/s,Cost/min,Cost/hr,Cost/day,Cost/year</t>
  </si>
  <si>
    <t>Cost Index per Energy</t>
  </si>
  <si>
    <t>Cost/kJ,Cost/J,Cost/MJ,Cost/kW-h,Cost/kcal,Cost/cal,Cost/Btu,Cost/Btu(tc),Cost/MMBtu,Cost/MMBtu(tc)</t>
  </si>
  <si>
    <t>Dynamics Cv</t>
  </si>
  <si>
    <t>USGPM</t>
  </si>
  <si>
    <t>Dynamics k - Turbulent</t>
  </si>
  <si>
    <t>kg/hr/sqrt(kPa-kg/m3),kg/s/sqrt(kPa-kg/m3),kg/hr/sqrt(bar-kg/m3),kg/s/sqrt(bar-kg/m3),lb/hr/sqrt(psia-lb/ft3),lb/s/sqrt(psia-lb/ft3)</t>
  </si>
  <si>
    <t>Dynamics k - Laminar</t>
  </si>
  <si>
    <t>sqrt(kg/s/(kPa-kg/m3)),sqrt(lb/s/(psia-lb/ft3))</t>
  </si>
  <si>
    <t>Surge Control Para. A</t>
  </si>
  <si>
    <t>m,ft</t>
  </si>
  <si>
    <t>Surge Control Para. C</t>
  </si>
  <si>
    <t>m/(m6/s2),ft/(ft6/s2),ft-s2/ft6</t>
  </si>
  <si>
    <t>Quick Opening Rate</t>
  </si>
  <si>
    <t>%/s</t>
  </si>
  <si>
    <t>Rotational Inertia</t>
  </si>
  <si>
    <t>kg-m2,lb-ft2</t>
  </si>
  <si>
    <t>True VP at 37.8 C</t>
  </si>
  <si>
    <t>Friction Power Loss Factor</t>
  </si>
  <si>
    <t>kg-m2/s,lb-ft2/s</t>
  </si>
  <si>
    <t>Small Area</t>
  </si>
  <si>
    <t>Force</t>
  </si>
  <si>
    <t>newton,kg-m/s2,kN,dyn,kgf,tonf,lbf,pdl</t>
  </si>
  <si>
    <t>Upstream Operation(s)</t>
  </si>
  <si>
    <t>Actual Mass Density</t>
  </si>
  <si>
    <t>kg/m3,lb/ft3</t>
  </si>
  <si>
    <t>Electrical Flow</t>
  </si>
  <si>
    <t>kW-h/h,kW-h/d</t>
  </si>
  <si>
    <t>Emissions</t>
  </si>
  <si>
    <t>mg/mile,mg/km</t>
  </si>
  <si>
    <t>Energy (Lrg)</t>
  </si>
  <si>
    <t>kJ,MJ,GJ,kW-hr,MW-hr,J,kW-yr,cal,kcal,Mcal,Gcal,MMkcal,lbf-ft,Btu,MMBtu,Btu(tc),MMBtu(tc)</t>
  </si>
  <si>
    <t>Water Content In Mg/m3 (Gas)</t>
  </si>
  <si>
    <t>Electrical Fuel Oil Factor</t>
  </si>
  <si>
    <t>teFOE/kW-h,bblFOE/kW-h</t>
  </si>
  <si>
    <t>Water Dew Point (Gas)</t>
  </si>
  <si>
    <t>Fuel Oil eqv Factor</t>
  </si>
  <si>
    <t>teFOE/te,bblFOE/lb,teFOE/lb,bblFOE/te</t>
  </si>
  <si>
    <t>Fuel Oil eqv Mass Flowrate</t>
  </si>
  <si>
    <t>teFOE/h,teFOE/d,bblFOE/h,bblFOE/d,lbFOE/h,lbFOE/d</t>
  </si>
  <si>
    <t>Wobbe Index (Gas)</t>
  </si>
  <si>
    <t>Lead Level in Gasoline</t>
  </si>
  <si>
    <t>kgPb/m3,gPb/l,ccTEL/gal,lTEL/m3,ccTEL/Impgal,ccTEL/l</t>
  </si>
  <si>
    <t>Reciprocal FOE</t>
  </si>
  <si>
    <t>1/teFOE,1/bblFOE,1/lbFOE</t>
  </si>
  <si>
    <t>Reciprocal Mass</t>
  </si>
  <si>
    <t>1/kg,1/g,1/tonne,1/lb,1/ton,1/tn,1/oz</t>
  </si>
  <si>
    <t>Reciprocal Moles</t>
  </si>
  <si>
    <t>1/kgmole,1/gmole,1/lbmole</t>
  </si>
  <si>
    <t>Reciprocal Time</t>
  </si>
  <si>
    <t>1/seconds,1/minutes,1/hours,1/days,1/years</t>
  </si>
  <si>
    <t>Reciprocal Vapour Volume</t>
  </si>
  <si>
    <t>1/nm3,1/knm3,1/nft3,1/knft3</t>
  </si>
  <si>
    <t>Steam Ratio</t>
  </si>
  <si>
    <t>kgsteam/m3,lbsteam/gal,gsteam/l,lbsteam/impgal</t>
  </si>
  <si>
    <t>Vapour Volume</t>
  </si>
  <si>
    <t>nm3,knm3,nft3,knft3</t>
  </si>
  <si>
    <t>Volume Ratio</t>
  </si>
  <si>
    <t>nm3/m3,nft3/bbl,SCF/bbl</t>
  </si>
  <si>
    <t>MJ/m3,Mkcal/m3,MMBtu/gal,MMBtu/Impgal,MMBtu/bbl</t>
  </si>
  <si>
    <t>Volume Concentration</t>
  </si>
  <si>
    <t>vol %,ppmvol,vol/vol</t>
  </si>
  <si>
    <t>Mass Concentration</t>
  </si>
  <si>
    <t>wt %,ppmwt,wt/wt</t>
  </si>
  <si>
    <t>Molar Concentration</t>
  </si>
  <si>
    <t>mol %,ppmmol,mol/mol</t>
  </si>
  <si>
    <t>Concentration</t>
  </si>
  <si>
    <t>%,ppm,%/%</t>
  </si>
  <si>
    <t>Volume Concentration ppm</t>
  </si>
  <si>
    <t>Mass Concentration ppm</t>
  </si>
  <si>
    <t>Molar Concentration ppm</t>
  </si>
  <si>
    <t>Deactivation Rate</t>
  </si>
  <si>
    <t>C/(bbl/lb),F/(bbl/lb)</t>
  </si>
  <si>
    <t>Acidity</t>
  </si>
  <si>
    <t>mg KOH/g</t>
  </si>
  <si>
    <t>Electric Potential</t>
  </si>
  <si>
    <t>V,mV</t>
  </si>
  <si>
    <t>S/m,S/cm,S/ft,S/in,1/ohm-m,1/ohm-cm</t>
  </si>
  <si>
    <t>S-m2/kgmole,S-cm2/kgmole,S-m2/gmole,S-cm2/gmole,S-ft2/lbmole,S-in2/lbmole,cm2/ohm-kgmole,cm2/ohm-gmole</t>
  </si>
  <si>
    <t>Mass Ratio Concentration</t>
  </si>
  <si>
    <t>Volume Ratio Concentration</t>
  </si>
  <si>
    <t>Molar Ratio Concentration</t>
  </si>
  <si>
    <t>Cost Per FOE</t>
  </si>
  <si>
    <t>Cost/teFOE,Cost/bblFOE,Cost/lbFOE</t>
  </si>
  <si>
    <t>Cost Per Mass</t>
  </si>
  <si>
    <t>Cost/kg,Cost/g,Cost/tonne,Cost/lb,Cost/ton,Cost/tn,Cost/oz</t>
  </si>
  <si>
    <t>Cost Per Mole</t>
  </si>
  <si>
    <t>Cost/kgmole,Cost/gmole,Cost/lbmole</t>
  </si>
  <si>
    <t>Cost Per Volume</t>
  </si>
  <si>
    <t>Cost/m3,Cost/L,Cost/mL,Cost/cm3,Cost/m3,Cost/bbl,Cost/ft3,Cost/ft3,Cost/gal</t>
  </si>
  <si>
    <t>API Fire Equation Constant</t>
  </si>
  <si>
    <t>kJ/h-m1.64,kJ/s-m1.64,W/m1.64,Btu/hr-ft1.64,Btu/h-ft1.64</t>
  </si>
  <si>
    <t>Radiusgy</t>
  </si>
  <si>
    <t>Angstrom,m,Angstrom</t>
  </si>
  <si>
    <t>Dipmoment</t>
  </si>
  <si>
    <t>Debye,coulomb meter,Debye</t>
  </si>
  <si>
    <t>Distributed Gas Specific Productivity Index</t>
  </si>
  <si>
    <t>sm3/s-Pa2-m</t>
  </si>
  <si>
    <t>Distributed Liquid Specific Productivity Index</t>
  </si>
  <si>
    <t>sm3/s-Pa-m</t>
  </si>
  <si>
    <t>Gas Specific Productivity Index</t>
  </si>
  <si>
    <t>sm3/s-Pa2</t>
  </si>
  <si>
    <t>Reciprocal Gas Volume Flow</t>
  </si>
  <si>
    <t>s/sm3</t>
  </si>
  <si>
    <t>Jones Gas A</t>
  </si>
  <si>
    <t>Pa2/sm6-s2</t>
  </si>
  <si>
    <t>Jones Gas B</t>
  </si>
  <si>
    <t>Pa2/sm3-s</t>
  </si>
  <si>
    <t>Jones Liq A</t>
  </si>
  <si>
    <t>Pa-s2/sm6</t>
  </si>
  <si>
    <t>Jones Liquid B</t>
  </si>
  <si>
    <t>Pa/sm3-s</t>
  </si>
  <si>
    <t>Liquid Specific Productivity Index</t>
  </si>
  <si>
    <t>Reciprocal Liquid Volume Flow</t>
  </si>
  <si>
    <t>Reservoir Permeability</t>
  </si>
  <si>
    <t>m2</t>
  </si>
  <si>
    <t>Shots</t>
  </si>
  <si>
    <t>Shots/m2</t>
  </si>
  <si>
    <t>Angle</t>
  </si>
  <si>
    <t>deg,rad</t>
  </si>
  <si>
    <t>Std Gas Den</t>
  </si>
  <si>
    <t>kg/m3,g/cm3,lb/ft3,SG_rel_to_air</t>
  </si>
  <si>
    <t>Fluid Potential</t>
  </si>
  <si>
    <t>kJ/kg,m2/s2,lbf-ft/lbm</t>
  </si>
  <si>
    <t>Torque</t>
  </si>
  <si>
    <t>N-m,kg-m2/s2,kgf-m,tonf-ft,lbf-ft,lbf-in</t>
  </si>
  <si>
    <t>Surge Control Para. B</t>
  </si>
  <si>
    <t>m/(m3/s),ft/(ft3/s),ft-s/ft3</t>
  </si>
  <si>
    <t>Surge Control Para. D</t>
  </si>
  <si>
    <t>m/(m9/s3),ft/(ft9/s3),ft-s3/ft9</t>
  </si>
  <si>
    <t>Flow To Temp Link Coeff</t>
  </si>
  <si>
    <t>C/(Kg/h),C/(Kg/min),C/(Kg/s),C/(Kg/d),C/(tonne/d),C/(tonne/h),C/(g/h),C/(g/min),C/(g/s),K/(Kg/h),K/(Kg/min),K/(Kg/s),K/(Kg/d),K/(tonne/d),K/(tonne/h),K/(g/h),K/(g/min),K/(g/s),F/(lb/hr),F/(Mlb/hr),F/(lb/day),F/(klb/day),F/(tn(short)/h)</t>
  </si>
  <si>
    <t>Temp To Flow Link Coeff</t>
  </si>
  <si>
    <t>(Kg/h)/C,(Kg/min)/C,(Kg/s)/C,(Kg/d)/C,(tonne/d)/C,(tonne/h)/C,(g/h)/C,(g/min)/C,(g/s)/C,(Kg/h)/K,(Kg/min)/K,(Kg/s)/K,(Kg/d)/K,(tonne/d)/K,(tonne/h)/K,(g/h)/K,(g/min)/K,(g/s)/K,(lb/hr)/F,(Mlb/hr)/F,(lb/day)/F,(klb/day)/F,(tn(short)/h)/F</t>
  </si>
  <si>
    <t>Start Row</t>
  </si>
  <si>
    <t>Start Col</t>
  </si>
  <si>
    <t>Order</t>
  </si>
  <si>
    <t>Offset</t>
  </si>
  <si>
    <t>Refinery</t>
  </si>
  <si>
    <t>********** Refinery Stream Summary ***********</t>
  </si>
  <si>
    <t>*******Overall********</t>
  </si>
  <si>
    <t>******* Overall ********</t>
  </si>
  <si>
    <t>All Properties</t>
  </si>
  <si>
    <t>Cur. HYSYS Unit</t>
  </si>
  <si>
    <t>HYSIM Stream Summary</t>
  </si>
  <si>
    <t>Default HYSYS Workbook</t>
  </si>
  <si>
    <t>HYSYS Worksheet ... Conditions page</t>
  </si>
  <si>
    <t>******* Vapour ********</t>
  </si>
  <si>
    <t>******* Liquid ********</t>
  </si>
  <si>
    <t>******* Light Liquid ********</t>
  </si>
  <si>
    <t>******* Aqueous Liquid ********</t>
  </si>
  <si>
    <t>SG_60/60api</t>
  </si>
  <si>
    <t>******* Heavy Liquid ********</t>
  </si>
  <si>
    <t>*******Vapour********</t>
  </si>
  <si>
    <t>*******Light Liquid********</t>
  </si>
  <si>
    <t>*******Heavy Liquid********</t>
  </si>
  <si>
    <t>*******Combined Liquid********</t>
  </si>
  <si>
    <t>*******Solid********</t>
  </si>
  <si>
    <t>Output Sheet Template - Can't edit</t>
  </si>
  <si>
    <t>Comparison Output Sheet Template - Can't edit</t>
  </si>
  <si>
    <t>Case (Main)</t>
  </si>
  <si>
    <t>Output (1)</t>
  </si>
  <si>
    <t>kgmol/kg,gmol/g,gmol/kg,STD_m3/kg,kgmol/kg,STD_m3/kg,lbmol/lb,lbmole/lb,SCF/lb</t>
  </si>
  <si>
    <t>sm3/s/Pa,sm3/s/Pa,stb/d/psi</t>
  </si>
  <si>
    <t>Hydrogen</t>
  </si>
  <si>
    <t>Methane</t>
  </si>
  <si>
    <t>Ethane</t>
  </si>
  <si>
    <t>Ethylene</t>
  </si>
  <si>
    <t>Propane</t>
  </si>
  <si>
    <t>Propene</t>
  </si>
  <si>
    <t>i-Butane</t>
  </si>
  <si>
    <t>n-Butane</t>
  </si>
  <si>
    <t>1-Butene</t>
  </si>
  <si>
    <t>i-Pentane</t>
  </si>
  <si>
    <t>n-Pentane</t>
  </si>
  <si>
    <t>Cyclopentane</t>
  </si>
  <si>
    <t>22-Mbutane</t>
  </si>
  <si>
    <t>23-Mbutane</t>
  </si>
  <si>
    <t>2-Mpentane</t>
  </si>
  <si>
    <t>3-Mpentane</t>
  </si>
  <si>
    <t>n-Hexane</t>
  </si>
  <si>
    <t>Mcyclopentan</t>
  </si>
  <si>
    <t>Benzene</t>
  </si>
  <si>
    <t>Cyclohexane</t>
  </si>
  <si>
    <t>22-Mpentane</t>
  </si>
  <si>
    <t>23-Mpentane</t>
  </si>
  <si>
    <t>24-Mpentane</t>
  </si>
  <si>
    <t>2-Mhexane</t>
  </si>
  <si>
    <t>3-Mhexane</t>
  </si>
  <si>
    <t>3-Epentane</t>
  </si>
  <si>
    <t>n-Heptane</t>
  </si>
  <si>
    <t>11Mcycpentan</t>
  </si>
  <si>
    <t>Ecyclopentan</t>
  </si>
  <si>
    <t>Toluene</t>
  </si>
  <si>
    <t>Mcyclohexane</t>
  </si>
  <si>
    <t>n-Octane</t>
  </si>
  <si>
    <t>E-Benzene</t>
  </si>
  <si>
    <t>o-Xylene</t>
  </si>
  <si>
    <t>m-Xylene</t>
  </si>
  <si>
    <t>p-Xylene</t>
  </si>
  <si>
    <t>n-Nonane</t>
  </si>
  <si>
    <t>n-Decane</t>
  </si>
  <si>
    <t>n-C11</t>
  </si>
  <si>
    <t>22-Mpropane</t>
  </si>
  <si>
    <t>223-Mbutane</t>
  </si>
  <si>
    <t>33-Mpentane</t>
  </si>
  <si>
    <t>22-Mhexane</t>
  </si>
  <si>
    <t>25-Mhexane</t>
  </si>
  <si>
    <t>24-Mhexane</t>
  </si>
  <si>
    <t>33-Mhexane</t>
  </si>
  <si>
    <t>23-Mhexane</t>
  </si>
  <si>
    <t>234-Mpentane</t>
  </si>
  <si>
    <t>2M-3Epentane</t>
  </si>
  <si>
    <t>2-Mheptane</t>
  </si>
  <si>
    <t>4-Mheptane</t>
  </si>
  <si>
    <t>34-Mhexane</t>
  </si>
  <si>
    <t>3M-3Epentane</t>
  </si>
  <si>
    <t>3-Mheptane</t>
  </si>
  <si>
    <t>235-Mhexane</t>
  </si>
  <si>
    <t>22-Mheptane</t>
  </si>
  <si>
    <t>24-Mheptane</t>
  </si>
  <si>
    <t>25-Mheptane</t>
  </si>
  <si>
    <t>26-Mheptane</t>
  </si>
  <si>
    <t>35-Mheptane</t>
  </si>
  <si>
    <t>1-ci3-MCC5</t>
  </si>
  <si>
    <t>1-tr3-MCC5</t>
  </si>
  <si>
    <t>1-tr2-MCC5</t>
  </si>
  <si>
    <t>112-MCC5</t>
  </si>
  <si>
    <t>1tr2ci4-MCC5</t>
  </si>
  <si>
    <t>1tr2ci3-MCC5</t>
  </si>
  <si>
    <t>1-tr2-MCC6</t>
  </si>
  <si>
    <t>1-tr4-MCC6</t>
  </si>
  <si>
    <t>1-ci2-MCC6</t>
  </si>
  <si>
    <t>1-ci3-MCC6</t>
  </si>
  <si>
    <t>1-ci4-MCC6</t>
  </si>
  <si>
    <t>11-Mcychexan</t>
  </si>
  <si>
    <t>1M-ci2-ECC5</t>
  </si>
  <si>
    <t>1M-ci3-ECC5</t>
  </si>
  <si>
    <t>1M-tr3-ECC5</t>
  </si>
  <si>
    <t>1M-tr2-ECC5</t>
  </si>
  <si>
    <t>1-M-1-ECC5</t>
  </si>
  <si>
    <t>Ecyclohexane</t>
  </si>
  <si>
    <t>113-MCC6</t>
  </si>
  <si>
    <t>i-Pcycpentan</t>
  </si>
  <si>
    <t>tr2-Butene</t>
  </si>
  <si>
    <t>1-Pentene</t>
  </si>
  <si>
    <t>1-Hexene</t>
  </si>
  <si>
    <t>cis3-Hexene</t>
  </si>
  <si>
    <t>44M1-pentene</t>
  </si>
  <si>
    <t>cis2-Octene</t>
  </si>
  <si>
    <t>2M-2-pentene</t>
  </si>
  <si>
    <t>C:\DOCUMENTS AND SETTINGS\ANDERM\DESKTOP\RYAZAN\REFORMER\35_11_300\35_11_300_95.HSC</t>
  </si>
  <si>
    <t>ANTA</t>
  </si>
  <si>
    <t>ANTB</t>
  </si>
  <si>
    <t>ANTC</t>
  </si>
  <si>
    <t>ANTD</t>
  </si>
  <si>
    <t>ANTE</t>
  </si>
  <si>
    <t>n-C12</t>
  </si>
  <si>
    <t>n-C13</t>
  </si>
  <si>
    <t>n-C14</t>
  </si>
  <si>
    <t>n-C15</t>
  </si>
  <si>
    <t>n-C16</t>
  </si>
  <si>
    <t>n-C17</t>
  </si>
  <si>
    <t>n-C18</t>
  </si>
  <si>
    <t>n-C19</t>
  </si>
  <si>
    <t>n-C20</t>
  </si>
  <si>
    <t>n-C21</t>
  </si>
  <si>
    <t>n-C22</t>
  </si>
  <si>
    <t>n-C23</t>
  </si>
  <si>
    <t>n-C24</t>
  </si>
  <si>
    <t>n-C25</t>
  </si>
  <si>
    <t>n-C26</t>
  </si>
  <si>
    <t>n-C27</t>
  </si>
  <si>
    <t>n-C28</t>
  </si>
  <si>
    <t>n-C29</t>
  </si>
  <si>
    <t>n-C30</t>
  </si>
  <si>
    <t>3-Ehexane</t>
  </si>
  <si>
    <t>223-Mpentane</t>
  </si>
  <si>
    <t>224-Mpentane</t>
  </si>
  <si>
    <t>233-Mpentane</t>
  </si>
  <si>
    <t>2233-Mbutane</t>
  </si>
  <si>
    <t>33-Epentane</t>
  </si>
  <si>
    <t>2-Moctane</t>
  </si>
  <si>
    <t>3-Moctane</t>
  </si>
  <si>
    <t>4-Moctane</t>
  </si>
  <si>
    <t>3-Eheptane</t>
  </si>
  <si>
    <t>4-Eheptane</t>
  </si>
  <si>
    <t>23-Mheptane</t>
  </si>
  <si>
    <t>33-Mheptane</t>
  </si>
  <si>
    <t>34-Mheptane</t>
  </si>
  <si>
    <t>44-Mheptane</t>
  </si>
  <si>
    <t>2M-3Ehexane</t>
  </si>
  <si>
    <t>2M-4Ehexane</t>
  </si>
  <si>
    <t>3M-3Ehexane</t>
  </si>
  <si>
    <t>3M-4Ehexane</t>
  </si>
  <si>
    <t>223-Mhexane</t>
  </si>
  <si>
    <t>224-Mhexane</t>
  </si>
  <si>
    <t>225-Mhexane</t>
  </si>
  <si>
    <t>233-Mhexane</t>
  </si>
  <si>
    <t>234-Mhexane</t>
  </si>
  <si>
    <t>244-Mhexane</t>
  </si>
  <si>
    <t>334-Mhexane</t>
  </si>
  <si>
    <t>22M3Epentane</t>
  </si>
  <si>
    <t>23M3Epentane</t>
  </si>
  <si>
    <t>24M3Epentane</t>
  </si>
  <si>
    <t>2233Mpentane</t>
  </si>
  <si>
    <t>2234Mpentane</t>
  </si>
  <si>
    <t>2244Mpentane</t>
  </si>
  <si>
    <t>2334Mpentane</t>
  </si>
  <si>
    <t>33-Ehexane</t>
  </si>
  <si>
    <t>34-Ehexane</t>
  </si>
  <si>
    <t>2-Mnonane</t>
  </si>
  <si>
    <t>3-Mnonane</t>
  </si>
  <si>
    <t>4-Mnonane</t>
  </si>
  <si>
    <t>5-Mnonane</t>
  </si>
  <si>
    <t>3-Eoctane</t>
  </si>
  <si>
    <t>4-Eoctane</t>
  </si>
  <si>
    <t>22-Moctane</t>
  </si>
  <si>
    <t>23-Moctane</t>
  </si>
  <si>
    <t>24-Moctane</t>
  </si>
  <si>
    <t>25-Moctane</t>
  </si>
  <si>
    <t>26-Moctane</t>
  </si>
  <si>
    <t>27-Moctane</t>
  </si>
  <si>
    <t>33-Moctane</t>
  </si>
  <si>
    <t>34-Moctane</t>
  </si>
  <si>
    <t>35-Moctane</t>
  </si>
  <si>
    <t>36-Moctane</t>
  </si>
  <si>
    <t>44-Moctane</t>
  </si>
  <si>
    <t>45-Moctane</t>
  </si>
  <si>
    <t>4n-Pheptane</t>
  </si>
  <si>
    <t>4-i-Pheptane</t>
  </si>
  <si>
    <t>2M-3Eheptane</t>
  </si>
  <si>
    <t>2M-4Eheptane</t>
  </si>
  <si>
    <t>2M-5Eheptane</t>
  </si>
  <si>
    <t>3M-3Eheptane</t>
  </si>
  <si>
    <t>3M-4Eheptane</t>
  </si>
  <si>
    <t>3M-5Eheptane</t>
  </si>
  <si>
    <t>4M-3Eheptane</t>
  </si>
  <si>
    <t>4M-4Eheptane</t>
  </si>
  <si>
    <t>223-Mheptane</t>
  </si>
  <si>
    <t>224-Mheptane</t>
  </si>
  <si>
    <t>225-Mheptane</t>
  </si>
  <si>
    <t>226-Mheptane</t>
  </si>
  <si>
    <t>233-Mheptane</t>
  </si>
  <si>
    <t>234-Mheptane</t>
  </si>
  <si>
    <t>235-Mheptane</t>
  </si>
  <si>
    <t>236-Mheptane</t>
  </si>
  <si>
    <t>244-Mheptane</t>
  </si>
  <si>
    <t>245-Mheptane</t>
  </si>
  <si>
    <t>246-Mheptane</t>
  </si>
  <si>
    <t>255-Mheptane</t>
  </si>
  <si>
    <t>334-Mheptane</t>
  </si>
  <si>
    <t>335-Mheptane</t>
  </si>
  <si>
    <t>344-Mheptane</t>
  </si>
  <si>
    <t>345-Mheptane</t>
  </si>
  <si>
    <t>2M3i-Phexane</t>
  </si>
  <si>
    <t>22M-3Ehexane</t>
  </si>
  <si>
    <t>22M-4Ehexane</t>
  </si>
  <si>
    <t>23M-3Ehexane</t>
  </si>
  <si>
    <t>23M-4Ehexane</t>
  </si>
  <si>
    <t>24M-3Ehexane</t>
  </si>
  <si>
    <t>24M-4Ehexane</t>
  </si>
  <si>
    <t>25M-3Ehexane</t>
  </si>
  <si>
    <t>33M-4Ehexane</t>
  </si>
  <si>
    <t>34M-3Ehexane</t>
  </si>
  <si>
    <t>2233-Mhexane</t>
  </si>
  <si>
    <t>2234-Mhexane</t>
  </si>
  <si>
    <t>2235-Mhexane</t>
  </si>
  <si>
    <t>2244-Mhexane</t>
  </si>
  <si>
    <t>2245-Mhexane</t>
  </si>
  <si>
    <t>2255-Mhexane</t>
  </si>
  <si>
    <t>2334-Mhexane</t>
  </si>
  <si>
    <t>2335-Mhexane</t>
  </si>
  <si>
    <t>2344-Mhexane</t>
  </si>
  <si>
    <t>2345-Mhexane</t>
  </si>
  <si>
    <t>3344-Mhexane</t>
  </si>
  <si>
    <t>24M3iPpentan</t>
  </si>
  <si>
    <t>2M33Epentane</t>
  </si>
  <si>
    <t>223M3Epentan</t>
  </si>
  <si>
    <t>224M3Epentan</t>
  </si>
  <si>
    <t>234M3Epentan</t>
  </si>
  <si>
    <t>22334Mpentan</t>
  </si>
  <si>
    <t>22344Mpentan</t>
  </si>
  <si>
    <t>Cyclopropane</t>
  </si>
  <si>
    <t>Cyclobutane</t>
  </si>
  <si>
    <t>Spiro-C5</t>
  </si>
  <si>
    <t>1Mcycpentene</t>
  </si>
  <si>
    <t>3Mcycpentene</t>
  </si>
  <si>
    <t>Cycloheptane</t>
  </si>
  <si>
    <t>Cyclooctane</t>
  </si>
  <si>
    <t>Cyclononane</t>
  </si>
  <si>
    <t>Cyclodecane</t>
  </si>
  <si>
    <t>1-ci2-MCC5</t>
  </si>
  <si>
    <t>1-ci2-ECC5</t>
  </si>
  <si>
    <t>1-tr2-ECC5</t>
  </si>
  <si>
    <t>113-MCC5</t>
  </si>
  <si>
    <t>1ci2ci3-MCC5</t>
  </si>
  <si>
    <t>1ci2tr3-MCC5</t>
  </si>
  <si>
    <t>1ci2ci4-MCC5</t>
  </si>
  <si>
    <t>1ci2tr4-MCC5</t>
  </si>
  <si>
    <t>1-tr3-MCC6</t>
  </si>
  <si>
    <t>1c3c5MCC6</t>
  </si>
  <si>
    <t>1c3t5MCC6</t>
  </si>
  <si>
    <t>Ecycheptane</t>
  </si>
  <si>
    <t>Mcycoctane</t>
  </si>
  <si>
    <t>n-Pcycpentan</t>
  </si>
  <si>
    <t>112-MCC6</t>
  </si>
  <si>
    <t>1tr2tr4-MCC6</t>
  </si>
  <si>
    <t>n-Bcycpentan</t>
  </si>
  <si>
    <t>i-Bcycpentan</t>
  </si>
  <si>
    <t>sec-BCC5</t>
  </si>
  <si>
    <t>tert-BCC5</t>
  </si>
  <si>
    <t>1Mci2n-PCC5</t>
  </si>
  <si>
    <t>1Mtr2n-PCC5</t>
  </si>
  <si>
    <t>1Mci3i-PCC5</t>
  </si>
  <si>
    <t>1Mtr3i-PCC5</t>
  </si>
  <si>
    <t>diCycloC5</t>
  </si>
  <si>
    <t>n-Bcychexane</t>
  </si>
  <si>
    <t>i-Bcychexane</t>
  </si>
  <si>
    <t>sec-BCC6</t>
  </si>
  <si>
    <t>tert-BCC6</t>
  </si>
  <si>
    <t>Pent-CC6</t>
  </si>
  <si>
    <t>n-Hex-CC5</t>
  </si>
  <si>
    <t>Phenyl-CC6</t>
  </si>
  <si>
    <t>1-CC6-Octane</t>
  </si>
  <si>
    <t>n-Pcychexane</t>
  </si>
  <si>
    <t>i-Pcychexane</t>
  </si>
  <si>
    <t>1M-4i-PCC6</t>
  </si>
  <si>
    <t>Propadiene</t>
  </si>
  <si>
    <t>cis2-Butene</t>
  </si>
  <si>
    <t>i-Butene</t>
  </si>
  <si>
    <t>12-Butadiene</t>
  </si>
  <si>
    <t>13-Butadiene</t>
  </si>
  <si>
    <t>Cyclobutene</t>
  </si>
  <si>
    <t>2E1C4=</t>
  </si>
  <si>
    <t>3M1C5=</t>
  </si>
  <si>
    <t>Cyclopentene</t>
  </si>
  <si>
    <t>cis2-Pentene</t>
  </si>
  <si>
    <t>tr2-Pentene</t>
  </si>
  <si>
    <t>12Pentadiene</t>
  </si>
  <si>
    <t>1-ci3-C5==</t>
  </si>
  <si>
    <t>1-tr3-C5==</t>
  </si>
  <si>
    <t>23Pentadiene</t>
  </si>
  <si>
    <t>14Pentadiene</t>
  </si>
  <si>
    <t>2M1C5=</t>
  </si>
  <si>
    <t>cis2-hexene</t>
  </si>
  <si>
    <t>tr2-Hexene</t>
  </si>
  <si>
    <t>tr3-Hexene</t>
  </si>
  <si>
    <t>15-Hexadiene</t>
  </si>
  <si>
    <t>1-Heptene</t>
  </si>
  <si>
    <t>1-Octene</t>
  </si>
  <si>
    <t>tr2-Octene</t>
  </si>
  <si>
    <t>tr3-Octene</t>
  </si>
  <si>
    <t>cis4-Octene</t>
  </si>
  <si>
    <t>tr4-Octene</t>
  </si>
  <si>
    <t>26-Octadiene</t>
  </si>
  <si>
    <t>1-Nonene</t>
  </si>
  <si>
    <t>1-Decene</t>
  </si>
  <si>
    <t>2M-1-butene</t>
  </si>
  <si>
    <t>3M-1-butene</t>
  </si>
  <si>
    <t>2M-2-butene</t>
  </si>
  <si>
    <t>4Mci2pentene</t>
  </si>
  <si>
    <t>4Mtr2pentene</t>
  </si>
  <si>
    <t>3Mci2pentene</t>
  </si>
  <si>
    <t>3Mtr2pentene</t>
  </si>
  <si>
    <t>23M-1-butene</t>
  </si>
  <si>
    <t>33M-1-butene</t>
  </si>
  <si>
    <t>23M-2-butene</t>
  </si>
  <si>
    <t>4M-1-pentene</t>
  </si>
  <si>
    <t>233M1-butene</t>
  </si>
  <si>
    <t>23M2-pentene</t>
  </si>
  <si>
    <t>2M-1-heptene</t>
  </si>
  <si>
    <t>23M-2-hexene</t>
  </si>
  <si>
    <t>233M1pentene</t>
  </si>
  <si>
    <t>244M1pentene</t>
  </si>
  <si>
    <t>244M2pentene</t>
  </si>
  <si>
    <t>23M2-heptene</t>
  </si>
  <si>
    <t>3M-12-C4==</t>
  </si>
  <si>
    <t>2M-13-C4==</t>
  </si>
  <si>
    <t>4M-13-C5==</t>
  </si>
  <si>
    <t>23M-13-C4==</t>
  </si>
  <si>
    <t>2M-15-C6==</t>
  </si>
  <si>
    <t>2M-24-C6==</t>
  </si>
  <si>
    <t>24-M-13-C5==</t>
  </si>
  <si>
    <t>3-M-15-C7==</t>
  </si>
  <si>
    <t>25-M-15-C6==</t>
  </si>
  <si>
    <t>25-M-24-C6==</t>
  </si>
  <si>
    <t>2-E-1-C6=</t>
  </si>
  <si>
    <t>2M3E-15-C6==</t>
  </si>
  <si>
    <t>37-M-16-C8==</t>
  </si>
  <si>
    <t>13-CC5==</t>
  </si>
  <si>
    <t>DicycloC5==</t>
  </si>
  <si>
    <t>1357CyOcttrn</t>
  </si>
  <si>
    <t>1-Undecene</t>
  </si>
  <si>
    <t>1-Dodecene</t>
  </si>
  <si>
    <t>1-Tridecene</t>
  </si>
  <si>
    <t>1-Tetradecen</t>
  </si>
  <si>
    <t>1-Pentadecen</t>
  </si>
  <si>
    <t>1-Hexadecene</t>
  </si>
  <si>
    <t>1-Heptadecen</t>
  </si>
  <si>
    <t>1-Octadecene</t>
  </si>
  <si>
    <t>1-Nonadecene</t>
  </si>
  <si>
    <t>1-Eicosene</t>
  </si>
  <si>
    <t>1-C21=</t>
  </si>
  <si>
    <t>1-C22=</t>
  </si>
  <si>
    <t>1-C23=</t>
  </si>
  <si>
    <t>1-C24=</t>
  </si>
  <si>
    <t>1-C25=</t>
  </si>
  <si>
    <t>1-C26=</t>
  </si>
  <si>
    <t>1-C27=</t>
  </si>
  <si>
    <t>1-C28=</t>
  </si>
  <si>
    <t>1-C29=</t>
  </si>
  <si>
    <t>1-C30=</t>
  </si>
  <si>
    <t>n-PBenzene</t>
  </si>
  <si>
    <t>Cumene</t>
  </si>
  <si>
    <t>14-EBenzene</t>
  </si>
  <si>
    <t>1M2-EBenzene</t>
  </si>
  <si>
    <t>1M3-EBenzene</t>
  </si>
  <si>
    <t>1M4-EBenzene</t>
  </si>
  <si>
    <t>123-MBenzene</t>
  </si>
  <si>
    <t>124-MBenzene</t>
  </si>
  <si>
    <t>135-MBenzene</t>
  </si>
  <si>
    <t>n-BBenzene</t>
  </si>
  <si>
    <t>i-BBenzene</t>
  </si>
  <si>
    <t>sec-BBenzene</t>
  </si>
  <si>
    <t>tert-Bbenzen</t>
  </si>
  <si>
    <t>o-Cymene</t>
  </si>
  <si>
    <t>m-Cymene</t>
  </si>
  <si>
    <t>p-Cymene</t>
  </si>
  <si>
    <t>1234-M-BZ</t>
  </si>
  <si>
    <t>1235-M-BZ</t>
  </si>
  <si>
    <t>1245-M-BZ</t>
  </si>
  <si>
    <t>135-iP-BZ</t>
  </si>
  <si>
    <t>n-Pentyl-BZ</t>
  </si>
  <si>
    <t>n-Hexyl-BZ</t>
  </si>
  <si>
    <t>n-Heptyl-BZ</t>
  </si>
  <si>
    <t>n-Octyl-BZ</t>
  </si>
  <si>
    <t>n-Nonyl-BZ</t>
  </si>
  <si>
    <t>n-Decyl-BZ</t>
  </si>
  <si>
    <t>n-Undecyl-BZ</t>
  </si>
  <si>
    <t>n-Dodecyl-BZ</t>
  </si>
  <si>
    <t>n-TridecylBZ</t>
  </si>
  <si>
    <t>n-TtrdecylBZ</t>
  </si>
  <si>
    <t>n-Pentdec-BZ</t>
  </si>
  <si>
    <t>n-HexdecylBZ</t>
  </si>
  <si>
    <t>13-iP-BZ</t>
  </si>
  <si>
    <t>14-iP-BZ</t>
  </si>
  <si>
    <t>Ethynyl-BZ</t>
  </si>
  <si>
    <t>cis-C3=BZ</t>
  </si>
  <si>
    <t>trans-C3=BZ</t>
  </si>
  <si>
    <t>12-E-BZ</t>
  </si>
  <si>
    <t>13-E-BZ</t>
  </si>
  <si>
    <t>14-DiethylBZ</t>
  </si>
  <si>
    <t>124-E-BZ</t>
  </si>
  <si>
    <t>135-E-BZ</t>
  </si>
  <si>
    <t>1234-E-BZ</t>
  </si>
  <si>
    <t>1245-E-BZ</t>
  </si>
  <si>
    <t>Penta-M-BZ</t>
  </si>
  <si>
    <t>Penta-E-BZ</t>
  </si>
  <si>
    <t>ci1-PH-1-C3=</t>
  </si>
  <si>
    <t>tr1-PH-1-C3=</t>
  </si>
  <si>
    <t>1-M-Naphtln</t>
  </si>
  <si>
    <t>2-M-Naphtln</t>
  </si>
  <si>
    <t>BiPhenyl</t>
  </si>
  <si>
    <t>1BNaphthalen</t>
  </si>
  <si>
    <t>Naphthalene</t>
  </si>
  <si>
    <t>1PNaphthalen</t>
  </si>
  <si>
    <t>c-Decalin</t>
  </si>
  <si>
    <t>t-Decalin</t>
  </si>
  <si>
    <t>12MNaphthaln</t>
  </si>
  <si>
    <t>13MNaphthaln</t>
  </si>
  <si>
    <t>14MNaphthaln</t>
  </si>
  <si>
    <t>16MNaphthlen</t>
  </si>
  <si>
    <t>17MNaphthlen</t>
  </si>
  <si>
    <t>23MNaphthlen</t>
  </si>
  <si>
    <t>1ENaphthalen</t>
  </si>
  <si>
    <t>2ENaphthalen</t>
  </si>
  <si>
    <t>2BNaphthalen</t>
  </si>
  <si>
    <t>1234THyNapht</t>
  </si>
  <si>
    <t>Styrene</t>
  </si>
  <si>
    <t>o-MStyrene</t>
  </si>
  <si>
    <t>AMS</t>
  </si>
  <si>
    <t>123MIndene</t>
  </si>
  <si>
    <t>c-Stilbene</t>
  </si>
  <si>
    <t>t-Stilbene</t>
  </si>
  <si>
    <t>Chrysene</t>
  </si>
  <si>
    <t>m-MStyrene</t>
  </si>
  <si>
    <t>p-MStyrene</t>
  </si>
  <si>
    <t>D-Limonene</t>
  </si>
  <si>
    <t>A-Pinene</t>
  </si>
  <si>
    <t>B-Pinene</t>
  </si>
  <si>
    <t>Terpinolene</t>
  </si>
  <si>
    <t>Anthracene</t>
  </si>
  <si>
    <t>Phenanthrene</t>
  </si>
  <si>
    <t>Acenaphthene</t>
  </si>
  <si>
    <t>Fluoranthene</t>
  </si>
  <si>
    <t>Pyrene</t>
  </si>
  <si>
    <t>o-Terphenyl</t>
  </si>
  <si>
    <t>m-Terphenyl</t>
  </si>
  <si>
    <t>p-Terphenyl</t>
  </si>
  <si>
    <t>Indene</t>
  </si>
  <si>
    <t>Indane</t>
  </si>
  <si>
    <t>1MIndene</t>
  </si>
  <si>
    <t>2MIndene</t>
  </si>
  <si>
    <t>DiPhenylC1</t>
  </si>
  <si>
    <t>DiPhenylC2</t>
  </si>
  <si>
    <t>DiPhenylC3</t>
  </si>
  <si>
    <t>c-PhenylC3=</t>
  </si>
  <si>
    <t>t-PhenylC3=</t>
  </si>
  <si>
    <t>1PhNaphthln</t>
  </si>
  <si>
    <t>2PhNaphthln</t>
  </si>
  <si>
    <t>11DiPhnylC2=</t>
  </si>
  <si>
    <t>Acetylene</t>
  </si>
  <si>
    <t>M-Acetylene</t>
  </si>
  <si>
    <t>VnylAcetlen</t>
  </si>
  <si>
    <t>DMAcetylene</t>
  </si>
  <si>
    <t>EAcetylene</t>
  </si>
  <si>
    <t>Biacetylene</t>
  </si>
  <si>
    <t>3-M-1-Butyne</t>
  </si>
  <si>
    <t>1-Pentyne</t>
  </si>
  <si>
    <t>2-Pentyne</t>
  </si>
  <si>
    <t>1-Hexyne</t>
  </si>
  <si>
    <t>1-Heptyne</t>
  </si>
  <si>
    <t>1-Octyne</t>
  </si>
  <si>
    <t>1-Nonyne</t>
  </si>
  <si>
    <t xml:space="preserve">C4H10        </t>
  </si>
  <si>
    <t xml:space="preserve">C5H12        </t>
  </si>
  <si>
    <t xml:space="preserve">C6H14        </t>
  </si>
  <si>
    <t xml:space="preserve">C7H16        </t>
  </si>
  <si>
    <t xml:space="preserve">C8H18        </t>
  </si>
  <si>
    <t xml:space="preserve">C9H20        </t>
  </si>
  <si>
    <t xml:space="preserve">C10H22       </t>
  </si>
  <si>
    <t xml:space="preserve">C11H24       </t>
  </si>
  <si>
    <t xml:space="preserve">C12H26       </t>
  </si>
  <si>
    <t xml:space="preserve">C13H28       </t>
  </si>
  <si>
    <t xml:space="preserve">C14H30       </t>
  </si>
  <si>
    <t xml:space="preserve">C15H32       </t>
  </si>
  <si>
    <t xml:space="preserve">C16H34       </t>
  </si>
  <si>
    <t xml:space="preserve">C17H36       </t>
  </si>
  <si>
    <t xml:space="preserve">C18H38       </t>
  </si>
  <si>
    <t xml:space="preserve">C19H40       </t>
  </si>
  <si>
    <t xml:space="preserve">C20H42       </t>
  </si>
  <si>
    <t xml:space="preserve">C21H44       </t>
  </si>
  <si>
    <t xml:space="preserve">C22H46       </t>
  </si>
  <si>
    <t xml:space="preserve">C23H48       </t>
  </si>
  <si>
    <t xml:space="preserve">C24H50       </t>
  </si>
  <si>
    <t xml:space="preserve">C25H52       </t>
  </si>
  <si>
    <t xml:space="preserve">C26H54       </t>
  </si>
  <si>
    <t xml:space="preserve">C27H56       </t>
  </si>
  <si>
    <t xml:space="preserve">C28H58       </t>
  </si>
  <si>
    <t xml:space="preserve">C29H60       </t>
  </si>
  <si>
    <t xml:space="preserve">C30H62       </t>
  </si>
  <si>
    <t xml:space="preserve">C3H6         </t>
  </si>
  <si>
    <t xml:space="preserve">C4H8         </t>
  </si>
  <si>
    <t xml:space="preserve">C5H8         </t>
  </si>
  <si>
    <t xml:space="preserve">C5H10        </t>
  </si>
  <si>
    <t xml:space="preserve">C6H12        </t>
  </si>
  <si>
    <t xml:space="preserve">C6H10        </t>
  </si>
  <si>
    <t xml:space="preserve">C7H14        </t>
  </si>
  <si>
    <t xml:space="preserve">C8H16        </t>
  </si>
  <si>
    <t xml:space="preserve">C9H18        </t>
  </si>
  <si>
    <t xml:space="preserve">C10H20       </t>
  </si>
  <si>
    <t xml:space="preserve">C10H18       </t>
  </si>
  <si>
    <t xml:space="preserve">C11H22       </t>
  </si>
  <si>
    <t xml:space="preserve">C12H16       </t>
  </si>
  <si>
    <t xml:space="preserve">C14H28       </t>
  </si>
  <si>
    <t xml:space="preserve">C2H4         </t>
  </si>
  <si>
    <t xml:space="preserve">C3H4         </t>
  </si>
  <si>
    <t xml:space="preserve">C4H6         </t>
  </si>
  <si>
    <t xml:space="preserve">C8H14        </t>
  </si>
  <si>
    <t xml:space="preserve">C7H12        </t>
  </si>
  <si>
    <t xml:space="preserve">C9H16        </t>
  </si>
  <si>
    <t xml:space="preserve">C5H6         </t>
  </si>
  <si>
    <t xml:space="preserve">C10H12       </t>
  </si>
  <si>
    <t xml:space="preserve">C8H8         </t>
  </si>
  <si>
    <t xml:space="preserve">C12H24       </t>
  </si>
  <si>
    <t xml:space="preserve">C13H26       </t>
  </si>
  <si>
    <t xml:space="preserve">C15H30       </t>
  </si>
  <si>
    <t xml:space="preserve">C16H32       </t>
  </si>
  <si>
    <t xml:space="preserve">C17H34       </t>
  </si>
  <si>
    <t xml:space="preserve">C18H36       </t>
  </si>
  <si>
    <t xml:space="preserve">C19H38       </t>
  </si>
  <si>
    <t xml:space="preserve">C20H40       </t>
  </si>
  <si>
    <t xml:space="preserve">C21H42       </t>
  </si>
  <si>
    <t xml:space="preserve">C22H44       </t>
  </si>
  <si>
    <t xml:space="preserve">C23H46       </t>
  </si>
  <si>
    <t xml:space="preserve">C24H48       </t>
  </si>
  <si>
    <t xml:space="preserve">C25H50       </t>
  </si>
  <si>
    <t xml:space="preserve">C26H52       </t>
  </si>
  <si>
    <t xml:space="preserve">C27H54       </t>
  </si>
  <si>
    <t xml:space="preserve">C28H56       </t>
  </si>
  <si>
    <t xml:space="preserve">C29H58       </t>
  </si>
  <si>
    <t xml:space="preserve">C30H60       </t>
  </si>
  <si>
    <t xml:space="preserve">C6H6         </t>
  </si>
  <si>
    <t xml:space="preserve">C7H8         </t>
  </si>
  <si>
    <t xml:space="preserve">C8H10        </t>
  </si>
  <si>
    <t xml:space="preserve">C9H12        </t>
  </si>
  <si>
    <t xml:space="preserve">C10H14       </t>
  </si>
  <si>
    <t xml:space="preserve">C15H24       </t>
  </si>
  <si>
    <t xml:space="preserve">C11H16       </t>
  </si>
  <si>
    <t xml:space="preserve">C12H18       </t>
  </si>
  <si>
    <t xml:space="preserve">C13H20       </t>
  </si>
  <si>
    <t xml:space="preserve">C14H22       </t>
  </si>
  <si>
    <t xml:space="preserve">C16H26       </t>
  </si>
  <si>
    <t xml:space="preserve">C17H28       </t>
  </si>
  <si>
    <t xml:space="preserve">C18H30       </t>
  </si>
  <si>
    <t xml:space="preserve">C19H32       </t>
  </si>
  <si>
    <t xml:space="preserve">C20H34       </t>
  </si>
  <si>
    <t xml:space="preserve">C21H36       </t>
  </si>
  <si>
    <t xml:space="preserve">C22H38       </t>
  </si>
  <si>
    <t xml:space="preserve">C8H6         </t>
  </si>
  <si>
    <t xml:space="preserve">C9H10        </t>
  </si>
  <si>
    <t xml:space="preserve">C11H10       </t>
  </si>
  <si>
    <t xml:space="preserve">C12H10       </t>
  </si>
  <si>
    <t xml:space="preserve">C14H16       </t>
  </si>
  <si>
    <t xml:space="preserve">C10H8        </t>
  </si>
  <si>
    <t xml:space="preserve">C13H14       </t>
  </si>
  <si>
    <t xml:space="preserve">C12H12       </t>
  </si>
  <si>
    <t xml:space="preserve">C12H14       </t>
  </si>
  <si>
    <t xml:space="preserve">C14H12       </t>
  </si>
  <si>
    <t xml:space="preserve">C18H12       </t>
  </si>
  <si>
    <t xml:space="preserve">C10H16       </t>
  </si>
  <si>
    <t xml:space="preserve">C14H10       </t>
  </si>
  <si>
    <t xml:space="preserve">C16H10       </t>
  </si>
  <si>
    <t xml:space="preserve">C18H14       </t>
  </si>
  <si>
    <t xml:space="preserve">C9H8         </t>
  </si>
  <si>
    <t xml:space="preserve">C10H10       </t>
  </si>
  <si>
    <t xml:space="preserve">C13H12       </t>
  </si>
  <si>
    <t xml:space="preserve">C14H14       </t>
  </si>
  <si>
    <t xml:space="preserve">C15H16       </t>
  </si>
  <si>
    <t xml:space="preserve">C16H12       </t>
  </si>
  <si>
    <t xml:space="preserve">C2H2         </t>
  </si>
  <si>
    <t xml:space="preserve">C4H4         </t>
  </si>
  <si>
    <t xml:space="preserve">C4H2         </t>
  </si>
  <si>
    <t xml:space="preserve">H2           </t>
  </si>
  <si>
    <t xml:space="preserve">CH4          </t>
  </si>
  <si>
    <t xml:space="preserve">C2H6         </t>
  </si>
  <si>
    <t xml:space="preserve">C3H8         </t>
  </si>
  <si>
    <t>1-Decyne</t>
  </si>
  <si>
    <t>1-Undecyne</t>
  </si>
  <si>
    <t xml:space="preserve">C11H20       </t>
  </si>
  <si>
    <t>1-Tridecyne</t>
  </si>
  <si>
    <t xml:space="preserve">C13H24       </t>
  </si>
  <si>
    <t>1-Pentadecyn</t>
  </si>
  <si>
    <t xml:space="preserve">C15H28       </t>
  </si>
  <si>
    <t>1-Hexadecyne</t>
  </si>
  <si>
    <t xml:space="preserve">C16H30       </t>
  </si>
  <si>
    <t>1-Octadecyne</t>
  </si>
  <si>
    <t xml:space="preserve">C18H34       </t>
  </si>
  <si>
    <t>1-Nonadecyn</t>
  </si>
  <si>
    <t xml:space="preserve">C19H36       </t>
  </si>
  <si>
    <t>1-Eicosyne</t>
  </si>
  <si>
    <t xml:space="preserve">C20H38       </t>
  </si>
  <si>
    <t>C3=Carbonate</t>
  </si>
  <si>
    <t xml:space="preserve">C4H6O3       </t>
  </si>
  <si>
    <t>2M1Buten3yne</t>
  </si>
  <si>
    <t>1Pentene3yne</t>
  </si>
  <si>
    <t>1Pentene4yne</t>
  </si>
  <si>
    <t>13CC6==</t>
  </si>
  <si>
    <t xml:space="preserve">C6H8         </t>
  </si>
  <si>
    <t>14CC6==</t>
  </si>
  <si>
    <t>MCC5==</t>
  </si>
  <si>
    <t>CC6=</t>
  </si>
  <si>
    <t>14C6==</t>
  </si>
  <si>
    <t>cstrns24C6==</t>
  </si>
  <si>
    <t>trstrs24C6==</t>
  </si>
  <si>
    <t>2Norbornene</t>
  </si>
  <si>
    <t xml:space="preserve">C7H10        </t>
  </si>
  <si>
    <t>CC7=</t>
  </si>
  <si>
    <t>cis2C7=</t>
  </si>
  <si>
    <t>trans2C7=</t>
  </si>
  <si>
    <t>cis3C7=</t>
  </si>
  <si>
    <t>trans3C7=</t>
  </si>
  <si>
    <t>2M1C6=</t>
  </si>
  <si>
    <t>3M1C6=</t>
  </si>
  <si>
    <t>4M1C6=</t>
  </si>
  <si>
    <t>15CC8==</t>
  </si>
  <si>
    <t xml:space="preserve">C8H12        </t>
  </si>
  <si>
    <t>VinylCC6=</t>
  </si>
  <si>
    <t>CC8=</t>
  </si>
  <si>
    <t>23M1C6=</t>
  </si>
  <si>
    <t>nBCC5</t>
  </si>
  <si>
    <t>iPCC6</t>
  </si>
  <si>
    <t>mDiVinylBZ</t>
  </si>
  <si>
    <t>2PHButene1</t>
  </si>
  <si>
    <t>cis2PHC4=2</t>
  </si>
  <si>
    <t>trn2PHC4=2</t>
  </si>
  <si>
    <t>mDiEBenzene</t>
  </si>
  <si>
    <t>2EmXylene</t>
  </si>
  <si>
    <t>2EpXylene</t>
  </si>
  <si>
    <t>3EoXylene</t>
  </si>
  <si>
    <t>4EmXylene</t>
  </si>
  <si>
    <t>4EoXylene</t>
  </si>
  <si>
    <t>5EmXylene</t>
  </si>
  <si>
    <t>1M2nPropylBZ</t>
  </si>
  <si>
    <t>1M3nPropylBZ</t>
  </si>
  <si>
    <t>1M4nPropylBZ</t>
  </si>
  <si>
    <t>Camphene</t>
  </si>
  <si>
    <t>aPhellandren</t>
  </si>
  <si>
    <t>bPhellandren</t>
  </si>
  <si>
    <t>aTerpinene</t>
  </si>
  <si>
    <t>gTerpinene</t>
  </si>
  <si>
    <t>LMenthol</t>
  </si>
  <si>
    <t xml:space="preserve">C10H20O      </t>
  </si>
  <si>
    <t>Acebaphthlne</t>
  </si>
  <si>
    <t xml:space="preserve">C12H8        </t>
  </si>
  <si>
    <t>26DMNaphthal</t>
  </si>
  <si>
    <t>BiCycloHexyl</t>
  </si>
  <si>
    <t xml:space="preserve">C12H22       </t>
  </si>
  <si>
    <t>Fluorene</t>
  </si>
  <si>
    <t xml:space="preserve">C13H10       </t>
  </si>
  <si>
    <t>DiPhenylC2#</t>
  </si>
  <si>
    <t>11DiPHEthane</t>
  </si>
  <si>
    <t>1PHIndene</t>
  </si>
  <si>
    <t xml:space="preserve">C15H12       </t>
  </si>
  <si>
    <t>1nHxNaphthal</t>
  </si>
  <si>
    <t xml:space="preserve">C16H20       </t>
  </si>
  <si>
    <t>1C61234THyNa</t>
  </si>
  <si>
    <t xml:space="preserve">C16H24       </t>
  </si>
  <si>
    <t>24DiPH4MC5=1</t>
  </si>
  <si>
    <t xml:space="preserve">C18H20       </t>
  </si>
  <si>
    <t>23MDiPHC4</t>
  </si>
  <si>
    <t xml:space="preserve">C18H22       </t>
  </si>
  <si>
    <t>1nC9Naphthal</t>
  </si>
  <si>
    <t xml:space="preserve">C19H26       </t>
  </si>
  <si>
    <t>TriPHC2=</t>
  </si>
  <si>
    <t xml:space="preserve">C20H16       </t>
  </si>
  <si>
    <t>112TriPHC2</t>
  </si>
  <si>
    <t xml:space="preserve">C20H18       </t>
  </si>
  <si>
    <t>1C10Naphthal</t>
  </si>
  <si>
    <t xml:space="preserve">C20H28       </t>
  </si>
  <si>
    <t>Refrig-50</t>
  </si>
  <si>
    <t>Refrig-170</t>
  </si>
  <si>
    <t>Refrig-290</t>
  </si>
  <si>
    <t>Refrig-600</t>
  </si>
  <si>
    <t>Refrig-600a</t>
  </si>
  <si>
    <t>Refrig-1150</t>
  </si>
  <si>
    <t>Refrig-1270</t>
  </si>
  <si>
    <t>n-DotriC32</t>
  </si>
  <si>
    <t xml:space="preserve">C32H66       </t>
  </si>
  <si>
    <t>n-HexatriC30</t>
  </si>
  <si>
    <t xml:space="preserve">C36H74       </t>
  </si>
  <si>
    <t>n-C7C10==BZ</t>
  </si>
  <si>
    <t xml:space="preserve">C23H40       </t>
  </si>
  <si>
    <t>n-C8C10==BZ</t>
  </si>
  <si>
    <t xml:space="preserve">C24H42       </t>
  </si>
  <si>
    <t>cis-3-Octene</t>
  </si>
  <si>
    <t>cis-2-Decene</t>
  </si>
  <si>
    <t>trans-2-C10=</t>
  </si>
  <si>
    <t>p-t-B_C2Benz</t>
  </si>
  <si>
    <t>Hex-M-Benz</t>
  </si>
  <si>
    <t>123-EBenzene</t>
  </si>
  <si>
    <t>1235-E-Benz</t>
  </si>
  <si>
    <t>1-E-2-i-P-BZ</t>
  </si>
  <si>
    <t>4-M-Cyc-C5=</t>
  </si>
  <si>
    <t>1-M-4-V-CC6=</t>
  </si>
  <si>
    <t xml:space="preserve">C9H14        </t>
  </si>
  <si>
    <t>159-CC12Tri=</t>
  </si>
  <si>
    <t>12-Hexdiene</t>
  </si>
  <si>
    <t>27-DiM-Napth</t>
  </si>
  <si>
    <t>26-DiE-Napth</t>
  </si>
  <si>
    <t>1-n-P-Napth</t>
  </si>
  <si>
    <t xml:space="preserve">C15H18       </t>
  </si>
  <si>
    <t>2-Eth-1-C5=</t>
  </si>
  <si>
    <t>3-Eth-1-C5=</t>
  </si>
  <si>
    <t>2-EC6Acetate</t>
  </si>
  <si>
    <t xml:space="preserve">C10H20O2     </t>
  </si>
  <si>
    <t>CC6_Acetate</t>
  </si>
  <si>
    <t xml:space="preserve">C8H14O2      </t>
  </si>
  <si>
    <t>1234-T-M-CC6</t>
  </si>
  <si>
    <t>11-Di-E-CC6</t>
  </si>
  <si>
    <t>n-C10-CC6</t>
  </si>
  <si>
    <t>Adamantane</t>
  </si>
  <si>
    <t>V-Norbornene</t>
  </si>
  <si>
    <t>DiaMantane</t>
  </si>
  <si>
    <t xml:space="preserve">C14H20       </t>
  </si>
  <si>
    <t>M-Norbornene</t>
  </si>
  <si>
    <t>E-Norbornene</t>
  </si>
  <si>
    <t>5-Eid=-2Norb</t>
  </si>
  <si>
    <t>4-i-BStyrene</t>
  </si>
  <si>
    <t>p-i-PStyrene</t>
  </si>
  <si>
    <t xml:space="preserve">C11H12       </t>
  </si>
  <si>
    <t>p-t-BStyrene</t>
  </si>
  <si>
    <t>SQUALANE</t>
  </si>
  <si>
    <t>2244688-C10</t>
  </si>
  <si>
    <t>TriPhenylC1</t>
  </si>
  <si>
    <t xml:space="preserve">C19H16       </t>
  </si>
  <si>
    <t>TetraPhnylC1</t>
  </si>
  <si>
    <t xml:space="preserve">C25H20       </t>
  </si>
  <si>
    <t>1122-TetPhC2</t>
  </si>
  <si>
    <t xml:space="preserve">C26H22       </t>
  </si>
  <si>
    <t>1(4EPh)2PhC2</t>
  </si>
  <si>
    <t xml:space="preserve">C16H18       </t>
  </si>
  <si>
    <t>TetPhenylC2=</t>
  </si>
  <si>
    <t xml:space="preserve">C26H20       </t>
  </si>
  <si>
    <t>n-C4Stearate</t>
  </si>
  <si>
    <t xml:space="preserve">C22H44O2     </t>
  </si>
  <si>
    <t>DiC4Sebacate</t>
  </si>
  <si>
    <t xml:space="preserve">C18H34O4     </t>
  </si>
  <si>
    <t>iC3Myristate</t>
  </si>
  <si>
    <t xml:space="preserve">C17H34O2     </t>
  </si>
  <si>
    <t>DiCCC6DiCate</t>
  </si>
  <si>
    <t xml:space="preserve">C10H16O4     </t>
  </si>
  <si>
    <t>Di2C2C6Adipa</t>
  </si>
  <si>
    <t xml:space="preserve">C22H42O4     </t>
  </si>
  <si>
    <t>3-Hexyne</t>
  </si>
  <si>
    <t>2-Hexyne</t>
  </si>
  <si>
    <t>MW</t>
  </si>
  <si>
    <t>LIQDEN</t>
  </si>
  <si>
    <t>VCPA</t>
  </si>
  <si>
    <t>VCPB</t>
  </si>
  <si>
    <t>VCPC</t>
  </si>
  <si>
    <t>VCPD</t>
  </si>
  <si>
    <t>VCPE</t>
  </si>
  <si>
    <t>VCPF</t>
  </si>
  <si>
    <t>TB</t>
  </si>
  <si>
    <t>OMEGA</t>
  </si>
  <si>
    <t>DIPM</t>
  </si>
  <si>
    <t>Tc</t>
  </si>
  <si>
    <t>Pc</t>
  </si>
  <si>
    <t>Vc</t>
  </si>
  <si>
    <t>Lee Kesler Ideal Gas enthalpy</t>
  </si>
  <si>
    <t>Parameters</t>
  </si>
  <si>
    <t>Omega</t>
  </si>
  <si>
    <t>A0</t>
  </si>
  <si>
    <t>A1</t>
  </si>
  <si>
    <t>A2</t>
  </si>
  <si>
    <t>B0</t>
  </si>
  <si>
    <t>B1</t>
  </si>
  <si>
    <t>B2</t>
  </si>
  <si>
    <t>C</t>
  </si>
  <si>
    <t>Wk</t>
  </si>
  <si>
    <t>alpha</t>
  </si>
  <si>
    <t>B</t>
  </si>
  <si>
    <t>C'</t>
  </si>
  <si>
    <t>D</t>
  </si>
  <si>
    <t>B3</t>
  </si>
  <si>
    <t>NBP</t>
  </si>
  <si>
    <t>CP LK</t>
  </si>
  <si>
    <t>CP Ideal</t>
  </si>
  <si>
    <t>A3</t>
  </si>
  <si>
    <t>D1</t>
  </si>
  <si>
    <t>D2</t>
  </si>
  <si>
    <t>D4</t>
  </si>
  <si>
    <t>CritT</t>
  </si>
  <si>
    <t>NBPK</t>
  </si>
  <si>
    <t>LK CritP</t>
  </si>
  <si>
    <t>LK CritT</t>
  </si>
  <si>
    <t>CritP, bar</t>
  </si>
  <si>
    <t>RD0-P</t>
  </si>
  <si>
    <t>RD1-P</t>
  </si>
  <si>
    <t>RD2-P</t>
  </si>
  <si>
    <t>NBPR</t>
  </si>
  <si>
    <t>Tcrit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</si>
  <si>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</si>
  <si>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</si>
  <si>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</si>
  <si>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</si>
  <si>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</si>
  <si>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</si>
  <si>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</si>
  <si>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</si>
  <si>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</si>
  <si>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Tc, K</t>
  </si>
  <si>
    <t>Pc, Bar</t>
  </si>
  <si>
    <t>Pcrit</t>
  </si>
  <si>
    <t>Vetere</t>
  </si>
  <si>
    <t>RD0-T</t>
  </si>
  <si>
    <t>RD1-T</t>
  </si>
  <si>
    <t>RD2-T</t>
  </si>
  <si>
    <t>Tr</t>
  </si>
  <si>
    <t>VP</t>
  </si>
  <si>
    <t>Tbr</t>
  </si>
  <si>
    <t>LK</t>
  </si>
  <si>
    <t>Edmister</t>
  </si>
  <si>
    <t>RD</t>
  </si>
  <si>
    <t>CritP</t>
  </si>
  <si>
    <t>BP</t>
  </si>
  <si>
    <t>LK VP</t>
  </si>
  <si>
    <t>VP Antoine</t>
  </si>
  <si>
    <t>f0</t>
  </si>
  <si>
    <t>Kelvin</t>
  </si>
  <si>
    <t>f1</t>
  </si>
  <si>
    <t>fug</t>
  </si>
  <si>
    <t>Pr</t>
  </si>
  <si>
    <t>VPlk</t>
  </si>
  <si>
    <t>A</t>
  </si>
  <si>
    <t>Vpma</t>
  </si>
  <si>
    <t>CritT 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</si>
</sst>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0000"/>
    <numFmt numFmtId="165" formatCode="0.000"/>
    <numFmt numFmtId="166" formatCode="_-* #,##0.0000_-;\-* #,##0.0000_-;_-* &quot;-&quot;??_-;_-@_-"/>
    <numFmt numFmtId="167" formatCode="_-* #,##0.0_-;\-* #,##0.0_-;_-* &quot;-&quot;??_-;_-@_-"/>
    <numFmt numFmtId="168" formatCode="_-* #,##0_-;\-* #,##0_-;_-* &quot;-&quot;??_-;_-@_-"/>
    <numFmt numFmtId="169" formatCode="_-* #,##0.000_-;\-* #,##0.000_-;_-* &quot;-&quot;??_-;_-@_-"/>
    <numFmt numFmtId="170" formatCode="0.0000"/>
  </numFmts>
  <fonts count="11" x14ac:knownFonts="1">
    <font>
      <sz val="10"/>
      <name val="Arial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0"/>
      <color rgb="FFFF000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5" fillId="0" borderId="0"/>
    <xf numFmtId="9" fontId="10" fillId="0" borderId="0" applyFont="0" applyFill="0" applyBorder="0" applyAlignment="0" applyProtection="0"/>
  </cellStyleXfs>
  <cellXfs count="93">
    <xf numFmtId="0" fontId="0" fillId="0" borderId="0" xfId="0"/>
    <xf numFmtId="0" fontId="4" fillId="2" borderId="0" xfId="2" applyFont="1" applyFill="1"/>
    <xf numFmtId="0" fontId="3" fillId="0" borderId="0" xfId="2" applyFont="1"/>
    <xf numFmtId="0" fontId="1" fillId="0" borderId="0" xfId="2"/>
    <xf numFmtId="0" fontId="4" fillId="0" borderId="0" xfId="2" applyFont="1"/>
    <xf numFmtId="0" fontId="1" fillId="0" borderId="0" xfId="2" applyAlignment="1">
      <alignment horizontal="left"/>
    </xf>
    <xf numFmtId="0" fontId="1" fillId="0" borderId="0" xfId="2" applyAlignment="1">
      <alignment horizontal="right"/>
    </xf>
    <xf numFmtId="0" fontId="4" fillId="0" borderId="0" xfId="2" applyFont="1" applyAlignment="1">
      <alignment horizontal="left"/>
    </xf>
    <xf numFmtId="0" fontId="5" fillId="0" borderId="0" xfId="2" applyFont="1"/>
    <xf numFmtId="0" fontId="2" fillId="2" borderId="0" xfId="2" applyFont="1" applyFill="1"/>
    <xf numFmtId="166" fontId="0" fillId="0" borderId="0" xfId="1" applyNumberFormat="1" applyFont="1"/>
    <xf numFmtId="43" fontId="0" fillId="0" borderId="0" xfId="1" applyFont="1" applyBorder="1"/>
    <xf numFmtId="166" fontId="0" fillId="0" borderId="0" xfId="1" applyNumberFormat="1" applyFont="1" applyBorder="1"/>
    <xf numFmtId="0" fontId="8" fillId="3" borderId="0" xfId="3" applyFont="1" applyFill="1" applyAlignment="1">
      <alignment horizontal="center"/>
    </xf>
    <xf numFmtId="43" fontId="8" fillId="3" borderId="0" xfId="1" applyFont="1" applyFill="1" applyBorder="1" applyAlignment="1">
      <alignment horizontal="center"/>
    </xf>
    <xf numFmtId="166" fontId="8" fillId="3" borderId="0" xfId="1" applyNumberFormat="1" applyFont="1" applyFill="1" applyBorder="1" applyAlignment="1">
      <alignment horizontal="center"/>
    </xf>
    <xf numFmtId="2" fontId="8" fillId="0" borderId="0" xfId="3" applyNumberFormat="1" applyFont="1" applyAlignment="1">
      <alignment horizontal="right" wrapText="1"/>
    </xf>
    <xf numFmtId="165" fontId="8" fillId="0" borderId="0" xfId="3" applyNumberFormat="1" applyFont="1" applyAlignment="1">
      <alignment horizontal="right" wrapText="1"/>
    </xf>
    <xf numFmtId="43" fontId="8" fillId="0" borderId="0" xfId="1" applyFont="1" applyFill="1" applyBorder="1" applyAlignment="1">
      <alignment horizontal="right" wrapText="1"/>
    </xf>
    <xf numFmtId="164" fontId="8" fillId="0" borderId="0" xfId="3" applyNumberFormat="1" applyFont="1" applyAlignment="1">
      <alignment horizontal="right" wrapText="1"/>
    </xf>
    <xf numFmtId="0" fontId="8" fillId="0" borderId="0" xfId="3" applyFont="1" applyAlignment="1">
      <alignment horizontal="right" wrapText="1"/>
    </xf>
    <xf numFmtId="166" fontId="8" fillId="0" borderId="0" xfId="1" applyNumberFormat="1" applyFont="1" applyFill="1" applyBorder="1" applyAlignment="1">
      <alignment horizontal="right" wrapText="1"/>
    </xf>
    <xf numFmtId="43" fontId="0" fillId="0" borderId="0" xfId="0" applyNumberFormat="1"/>
    <xf numFmtId="165" fontId="0" fillId="0" borderId="0" xfId="0" applyNumberFormat="1"/>
    <xf numFmtId="43" fontId="0" fillId="0" borderId="0" xfId="1" applyFont="1"/>
    <xf numFmtId="0" fontId="0" fillId="4" borderId="0" xfId="0" applyFill="1"/>
    <xf numFmtId="0" fontId="0" fillId="4" borderId="0" xfId="0" applyFill="1" applyAlignment="1">
      <alignment horizontal="right"/>
    </xf>
    <xf numFmtId="2" fontId="0" fillId="0" borderId="0" xfId="1" applyNumberFormat="1" applyFont="1"/>
    <xf numFmtId="2" fontId="4" fillId="0" borderId="0" xfId="1" applyNumberFormat="1" applyFont="1" applyBorder="1" applyAlignment="1">
      <alignment horizontal="center"/>
    </xf>
    <xf numFmtId="2" fontId="8" fillId="3" borderId="0" xfId="1" applyNumberFormat="1" applyFont="1" applyFill="1" applyBorder="1" applyAlignment="1">
      <alignment horizontal="center"/>
    </xf>
    <xf numFmtId="2" fontId="0" fillId="0" borderId="0" xfId="0" applyNumberFormat="1"/>
    <xf numFmtId="2" fontId="0" fillId="0" borderId="0" xfId="1" applyNumberFormat="1" applyFont="1" applyFill="1"/>
    <xf numFmtId="0" fontId="0" fillId="0" borderId="0" xfId="0" applyAlignment="1">
      <alignment horizontal="center"/>
    </xf>
    <xf numFmtId="2" fontId="8" fillId="0" borderId="0" xfId="3" applyNumberFormat="1" applyFont="1" applyAlignment="1">
      <alignment horizontal="center" wrapText="1"/>
    </xf>
    <xf numFmtId="167" fontId="4" fillId="0" borderId="0" xfId="1" applyNumberFormat="1" applyFont="1" applyBorder="1" applyAlignment="1">
      <alignment horizontal="center"/>
    </xf>
    <xf numFmtId="0" fontId="1" fillId="0" borderId="0" xfId="0" applyFont="1"/>
    <xf numFmtId="2" fontId="1" fillId="0" borderId="0" xfId="1" applyNumberFormat="1" applyFont="1" applyBorder="1" applyAlignment="1">
      <alignment horizontal="center"/>
    </xf>
    <xf numFmtId="2" fontId="0" fillId="5" borderId="0" xfId="1" applyNumberFormat="1" applyFont="1" applyFill="1"/>
    <xf numFmtId="165" fontId="8" fillId="5" borderId="0" xfId="3" applyNumberFormat="1" applyFont="1" applyFill="1" applyAlignment="1">
      <alignment horizontal="right" wrapText="1"/>
    </xf>
    <xf numFmtId="2" fontId="8" fillId="5" borderId="0" xfId="3" applyNumberFormat="1" applyFont="1" applyFill="1" applyAlignment="1">
      <alignment horizontal="right" wrapText="1"/>
    </xf>
    <xf numFmtId="43" fontId="8" fillId="5" borderId="0" xfId="1" applyFont="1" applyFill="1" applyBorder="1" applyAlignment="1">
      <alignment horizontal="right" wrapText="1"/>
    </xf>
    <xf numFmtId="0" fontId="8" fillId="5" borderId="0" xfId="3" applyFont="1" applyFill="1" applyAlignment="1">
      <alignment horizontal="right" wrapText="1"/>
    </xf>
    <xf numFmtId="164" fontId="8" fillId="5" borderId="0" xfId="3" applyNumberFormat="1" applyFont="1" applyFill="1" applyAlignment="1">
      <alignment horizontal="right" wrapText="1"/>
    </xf>
    <xf numFmtId="166" fontId="8" fillId="5" borderId="0" xfId="1" applyNumberFormat="1" applyFont="1" applyFill="1" applyBorder="1" applyAlignment="1">
      <alignment horizontal="right" wrapText="1"/>
    </xf>
    <xf numFmtId="2" fontId="8" fillId="5" borderId="0" xfId="3" applyNumberFormat="1" applyFont="1" applyFill="1" applyAlignment="1">
      <alignment horizontal="center" wrapText="1"/>
    </xf>
    <xf numFmtId="43" fontId="0" fillId="5" borderId="0" xfId="0" applyNumberFormat="1" applyFill="1"/>
    <xf numFmtId="0" fontId="0" fillId="5" borderId="0" xfId="0" applyFill="1"/>
    <xf numFmtId="2" fontId="0" fillId="0" borderId="0" xfId="0" applyNumberFormat="1" applyAlignment="1">
      <alignment horizontal="center"/>
    </xf>
    <xf numFmtId="2" fontId="1" fillId="0" borderId="0" xfId="0" applyNumberFormat="1" applyFont="1" applyAlignment="1">
      <alignment horizontal="center"/>
    </xf>
    <xf numFmtId="2" fontId="8" fillId="3" borderId="0" xfId="3" applyNumberFormat="1" applyFont="1" applyFill="1" applyAlignment="1">
      <alignment horizontal="center"/>
    </xf>
    <xf numFmtId="2" fontId="1" fillId="0" borderId="0" xfId="0" quotePrefix="1" applyNumberFormat="1" applyFont="1" applyAlignment="1">
      <alignment wrapText="1"/>
    </xf>
    <xf numFmtId="43" fontId="0" fillId="0" borderId="0" xfId="1" applyFont="1" applyBorder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/>
    <xf numFmtId="0" fontId="1" fillId="0" borderId="0" xfId="0" applyFont="1" applyAlignment="1">
      <alignment horizontal="right"/>
    </xf>
    <xf numFmtId="2" fontId="1" fillId="0" borderId="0" xfId="0" applyNumberFormat="1" applyFont="1"/>
    <xf numFmtId="0" fontId="8" fillId="0" borderId="0" xfId="3" quotePrefix="1" applyFont="1" applyAlignment="1">
      <alignment horizontal="right" wrapText="1"/>
    </xf>
    <xf numFmtId="2" fontId="9" fillId="0" borderId="0" xfId="0" applyNumberFormat="1" applyFont="1"/>
    <xf numFmtId="43" fontId="1" fillId="0" borderId="0" xfId="1" applyFont="1" applyAlignment="1">
      <alignment horizontal="center"/>
    </xf>
    <xf numFmtId="168" fontId="0" fillId="0" borderId="0" xfId="1" applyNumberFormat="1" applyFont="1"/>
    <xf numFmtId="169" fontId="0" fillId="0" borderId="0" xfId="1" applyNumberFormat="1" applyFont="1"/>
    <xf numFmtId="169" fontId="1" fillId="0" borderId="0" xfId="0" applyNumberFormat="1" applyFont="1" applyAlignment="1">
      <alignment horizontal="center"/>
    </xf>
    <xf numFmtId="169" fontId="0" fillId="0" borderId="0" xfId="0" applyNumberFormat="1"/>
    <xf numFmtId="9" fontId="0" fillId="0" borderId="0" xfId="4" applyFont="1"/>
    <xf numFmtId="9" fontId="0" fillId="0" borderId="0" xfId="0" applyNumberFormat="1"/>
    <xf numFmtId="10" fontId="0" fillId="0" borderId="0" xfId="0" applyNumberFormat="1"/>
    <xf numFmtId="170" fontId="0" fillId="0" borderId="0" xfId="0" applyNumberFormat="1"/>
    <xf numFmtId="170" fontId="1" fillId="0" borderId="0" xfId="0" applyNumberFormat="1" applyFont="1" applyAlignment="1">
      <alignment horizontal="center"/>
    </xf>
    <xf numFmtId="170" fontId="0" fillId="0" borderId="0" xfId="0" applyNumberFormat="1" applyAlignment="1">
      <alignment horizontal="center"/>
    </xf>
    <xf numFmtId="0" fontId="0" fillId="6" borderId="0" xfId="0" applyFill="1"/>
    <xf numFmtId="2" fontId="0" fillId="6" borderId="0" xfId="1" applyNumberFormat="1" applyFont="1" applyFill="1"/>
    <xf numFmtId="2" fontId="0" fillId="6" borderId="0" xfId="0" applyNumberFormat="1" applyFill="1" applyAlignment="1">
      <alignment horizontal="center"/>
    </xf>
    <xf numFmtId="170" fontId="0" fillId="6" borderId="0" xfId="0" applyNumberFormat="1" applyFill="1" applyAlignment="1">
      <alignment horizontal="center"/>
    </xf>
    <xf numFmtId="10" fontId="0" fillId="6" borderId="0" xfId="0" applyNumberFormat="1" applyFill="1"/>
    <xf numFmtId="169" fontId="1" fillId="7" borderId="0" xfId="0" applyNumberFormat="1" applyFont="1" applyFill="1" applyAlignment="1">
      <alignment horizontal="center"/>
    </xf>
    <xf numFmtId="169" fontId="0" fillId="7" borderId="0" xfId="0" applyNumberFormat="1" applyFill="1"/>
    <xf numFmtId="169" fontId="0" fillId="7" borderId="0" xfId="1" applyNumberFormat="1" applyFont="1" applyFill="1"/>
    <xf numFmtId="2" fontId="0" fillId="7" borderId="0" xfId="1" applyNumberFormat="1" applyFont="1" applyFill="1"/>
    <xf numFmtId="165" fontId="8" fillId="6" borderId="0" xfId="3" applyNumberFormat="1" applyFont="1" applyFill="1" applyAlignment="1">
      <alignment horizontal="right" wrapText="1"/>
    </xf>
    <xf numFmtId="2" fontId="8" fillId="6" borderId="0" xfId="3" applyNumberFormat="1" applyFont="1" applyFill="1" applyAlignment="1">
      <alignment horizontal="right" wrapText="1"/>
    </xf>
    <xf numFmtId="43" fontId="8" fillId="6" borderId="0" xfId="1" applyFont="1" applyFill="1" applyBorder="1" applyAlignment="1">
      <alignment horizontal="right" wrapText="1"/>
    </xf>
    <xf numFmtId="0" fontId="8" fillId="6" borderId="0" xfId="3" applyFont="1" applyFill="1" applyAlignment="1">
      <alignment horizontal="right" wrapText="1"/>
    </xf>
    <xf numFmtId="164" fontId="8" fillId="6" borderId="0" xfId="3" applyNumberFormat="1" applyFont="1" applyFill="1" applyAlignment="1">
      <alignment horizontal="right" wrapText="1"/>
    </xf>
    <xf numFmtId="166" fontId="8" fillId="6" borderId="0" xfId="1" applyNumberFormat="1" applyFont="1" applyFill="1" applyBorder="1" applyAlignment="1">
      <alignment horizontal="right" wrapText="1"/>
    </xf>
    <xf numFmtId="2" fontId="8" fillId="6" borderId="0" xfId="3" applyNumberFormat="1" applyFont="1" applyFill="1" applyAlignment="1">
      <alignment horizontal="center" wrapText="1"/>
    </xf>
    <xf numFmtId="2" fontId="0" fillId="6" borderId="0" xfId="0" applyNumberFormat="1" applyFill="1"/>
    <xf numFmtId="2" fontId="1" fillId="6" borderId="0" xfId="0" quotePrefix="1" applyNumberFormat="1" applyFont="1" applyFill="1" applyAlignment="1">
      <alignment wrapText="1"/>
    </xf>
    <xf numFmtId="2" fontId="1" fillId="6" borderId="0" xfId="0" applyNumberFormat="1" applyFont="1" applyFill="1"/>
    <xf numFmtId="43" fontId="0" fillId="6" borderId="0" xfId="1" applyFont="1" applyFill="1"/>
    <xf numFmtId="9" fontId="0" fillId="6" borderId="0" xfId="4" applyFont="1" applyFill="1"/>
    <xf numFmtId="166" fontId="0" fillId="6" borderId="0" xfId="1" applyNumberFormat="1" applyFont="1" applyFill="1"/>
    <xf numFmtId="43" fontId="0" fillId="6" borderId="0" xfId="0" applyNumberFormat="1" applyFill="1"/>
    <xf numFmtId="0" fontId="1" fillId="0" borderId="0" xfId="0" applyFont="1" applyAlignment="1">
      <alignment horizontal="center"/>
    </xf>
  </cellXfs>
  <cellStyles count="5">
    <cellStyle name="Comma" xfId="1" builtinId="3"/>
    <cellStyle name="Normal" xfId="0" builtinId="0"/>
    <cellStyle name="Normal_HSR 13 Beta3" xfId="2" xr:uid="{00000000-0005-0000-0000-000002000000}"/>
    <cellStyle name="Normal_Sheet2" xfId="3" xr:uid="{00000000-0005-0000-0000-000003000000}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22</xdr:row>
          <xdr:rowOff>95250</xdr:rowOff>
        </xdr:from>
        <xdr:to>
          <xdr:col>10</xdr:col>
          <xdr:colOff>1162050</xdr:colOff>
          <xdr:row>24</xdr:row>
          <xdr:rowOff>66675</xdr:rowOff>
        </xdr:to>
        <xdr:sp macro="" textlink="">
          <xdr:nvSpPr>
            <xdr:cNvPr id="3073" name="cbGetPossibleUnit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0</xdr:row>
          <xdr:rowOff>28575</xdr:rowOff>
        </xdr:from>
        <xdr:to>
          <xdr:col>5</xdr:col>
          <xdr:colOff>333375</xdr:colOff>
          <xdr:row>2</xdr:row>
          <xdr:rowOff>0</xdr:rowOff>
        </xdr:to>
        <xdr:sp macro="" textlink="">
          <xdr:nvSpPr>
            <xdr:cNvPr id="4105" name="CommandButton1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0</xdr:row>
          <xdr:rowOff>38100</xdr:rowOff>
        </xdr:from>
        <xdr:to>
          <xdr:col>8</xdr:col>
          <xdr:colOff>285750</xdr:colOff>
          <xdr:row>2</xdr:row>
          <xdr:rowOff>9525</xdr:rowOff>
        </xdr:to>
        <xdr:sp macro="" textlink="">
          <xdr:nvSpPr>
            <xdr:cNvPr id="4106" name="CommandButton2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133350</xdr:rowOff>
        </xdr:from>
        <xdr:to>
          <xdr:col>1</xdr:col>
          <xdr:colOff>466725</xdr:colOff>
          <xdr:row>2</xdr:row>
          <xdr:rowOff>57150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495300</xdr:colOff>
      <xdr:row>0</xdr:row>
      <xdr:rowOff>85725</xdr:rowOff>
    </xdr:from>
    <xdr:to>
      <xdr:col>35</xdr:col>
      <xdr:colOff>163830</xdr:colOff>
      <xdr:row>3</xdr:row>
      <xdr:rowOff>4445</xdr:rowOff>
    </xdr:to>
    <xdr:pic>
      <xdr:nvPicPr>
        <xdr:cNvPr id="2" name="Picture 1" descr=" f^{(0)}=5.92714 - \frac{6.09648}{T_r} - 1.28862 \cdot \ln T_r + 0.169347 \cdot T_r^6 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0" y="85725"/>
          <a:ext cx="464058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552450</xdr:colOff>
      <xdr:row>3</xdr:row>
      <xdr:rowOff>66675</xdr:rowOff>
    </xdr:from>
    <xdr:to>
      <xdr:col>35</xdr:col>
      <xdr:colOff>121920</xdr:colOff>
      <xdr:row>5</xdr:row>
      <xdr:rowOff>150495</xdr:rowOff>
    </xdr:to>
    <xdr:pic>
      <xdr:nvPicPr>
        <xdr:cNvPr id="3" name="Picture 2" descr=" f^{(1)}=15.2518 - \frac{15.6875}{T_r}-13.4721 \cdot \ln T_r + 0.43577 \cdot T_r^6 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49900" y="581025"/>
          <a:ext cx="454152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P\JAMESM~3\HSRUPD~1\OLE\Mass%20Bal%20Table\hs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Comparison"/>
      <sheetName val="PropSets"/>
      <sheetName val="Settings"/>
      <sheetName val="Comparison Output Template"/>
      <sheetName val="Output Template"/>
    </sheetNames>
    <sheetDataSet>
      <sheetData sheetId="0"/>
      <sheetData sheetId="1" refreshError="1"/>
      <sheetData sheetId="2"/>
      <sheetData sheetId="3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Y581"/>
  <sheetViews>
    <sheetView showGridLines="0" zoomScale="60" zoomScaleNormal="60" workbookViewId="0">
      <pane ySplit="1" topLeftCell="A2" activePane="bottomLeft" state="frozen"/>
      <selection pane="bottomLeft" activeCell="E28" sqref="E28"/>
    </sheetView>
  </sheetViews>
  <sheetFormatPr defaultRowHeight="12.75" x14ac:dyDescent="0.2"/>
  <cols>
    <col min="1" max="1" width="18.7109375" customWidth="1"/>
    <col min="2" max="2" width="10" customWidth="1"/>
    <col min="3" max="3" width="10.85546875" customWidth="1"/>
    <col min="4" max="4" width="11.7109375" customWidth="1"/>
    <col min="8" max="8" width="9.28515625" bestFit="1" customWidth="1"/>
    <col min="10" max="10" width="8.42578125" customWidth="1"/>
    <col min="11" max="11" width="9.28515625" customWidth="1"/>
    <col min="12" max="12" width="9.28515625" bestFit="1" customWidth="1"/>
    <col min="13" max="13" width="11.85546875" customWidth="1"/>
    <col min="14" max="15" width="9.28515625" bestFit="1" customWidth="1"/>
    <col min="16" max="16" width="12.42578125" bestFit="1" customWidth="1"/>
    <col min="17" max="22" width="9.28515625" bestFit="1" customWidth="1"/>
  </cols>
  <sheetData>
    <row r="1" spans="1:25" x14ac:dyDescent="0.2">
      <c r="A1" s="25" t="s">
        <v>173</v>
      </c>
      <c r="B1" s="25" t="s">
        <v>49</v>
      </c>
      <c r="C1" s="26" t="s">
        <v>1270</v>
      </c>
      <c r="D1" s="26" t="s">
        <v>1271</v>
      </c>
      <c r="E1" s="26" t="s">
        <v>1278</v>
      </c>
      <c r="F1" s="26" t="s">
        <v>1272</v>
      </c>
      <c r="G1" s="26" t="s">
        <v>1273</v>
      </c>
      <c r="H1" s="26" t="s">
        <v>1274</v>
      </c>
      <c r="I1" s="26" t="s">
        <v>1275</v>
      </c>
      <c r="J1" s="26" t="s">
        <v>1276</v>
      </c>
      <c r="K1" s="26" t="s">
        <v>1277</v>
      </c>
      <c r="L1" s="26" t="s">
        <v>615</v>
      </c>
      <c r="M1" s="26" t="s">
        <v>616</v>
      </c>
      <c r="N1" s="26" t="s">
        <v>617</v>
      </c>
      <c r="O1" s="26" t="s">
        <v>618</v>
      </c>
      <c r="P1" s="26" t="s">
        <v>619</v>
      </c>
      <c r="Q1" s="26"/>
      <c r="R1" s="26" t="s">
        <v>1281</v>
      </c>
      <c r="S1" s="26" t="s">
        <v>1282</v>
      </c>
      <c r="T1" s="26" t="s">
        <v>1283</v>
      </c>
      <c r="U1" s="26" t="s">
        <v>1279</v>
      </c>
      <c r="V1" s="26" t="s">
        <v>1280</v>
      </c>
      <c r="Y1">
        <v>353.15</v>
      </c>
    </row>
    <row r="2" spans="1:25" x14ac:dyDescent="0.2">
      <c r="A2" t="s">
        <v>527</v>
      </c>
      <c r="B2" t="s">
        <v>1097</v>
      </c>
      <c r="C2" s="30">
        <v>2.0160000324249268</v>
      </c>
      <c r="D2" s="30">
        <v>69.859100341796875</v>
      </c>
      <c r="E2" s="30">
        <v>-252.59519996643064</v>
      </c>
      <c r="F2" s="30">
        <v>-49.683120000000002</v>
      </c>
      <c r="G2" s="30">
        <v>13.83761</v>
      </c>
      <c r="H2" s="30">
        <v>2.9998060000000003E-4</v>
      </c>
      <c r="I2" s="30">
        <v>3.458931E-7</v>
      </c>
      <c r="J2" s="30">
        <v>-9.7129269999999997E-11</v>
      </c>
      <c r="K2" s="30">
        <v>7.7312010000000005E-15</v>
      </c>
      <c r="L2" s="30">
        <v>9.1827000000000005</v>
      </c>
      <c r="M2" s="30">
        <v>-107.929</v>
      </c>
      <c r="N2" s="30">
        <v>0</v>
      </c>
      <c r="O2" s="30">
        <v>0.16409899999999999</v>
      </c>
      <c r="P2" s="30">
        <v>6.0218000000000001E-4</v>
      </c>
      <c r="Q2" s="30"/>
      <c r="R2" s="30">
        <v>-239.71000137329099</v>
      </c>
      <c r="S2" s="30">
        <v>1315.5</v>
      </c>
      <c r="T2" s="30">
        <v>5.1500000059604645E-2</v>
      </c>
      <c r="U2" s="30">
        <v>-0.12009000033140182</v>
      </c>
      <c r="V2" s="30">
        <v>0</v>
      </c>
      <c r="Y2">
        <f t="shared" ref="Y2:Y30" si="0">EXP((L2+M2/($Y$1+N2)+O2*LN($Y$1)+P2*$Y$1^2))/100</f>
        <v>7.749295463030285E+34</v>
      </c>
    </row>
    <row r="3" spans="1:25" x14ac:dyDescent="0.2">
      <c r="A3" t="s">
        <v>1194</v>
      </c>
      <c r="B3" t="s">
        <v>1098</v>
      </c>
      <c r="C3" s="30">
        <v>16.042600631713867</v>
      </c>
      <c r="D3" s="30">
        <v>422.29501342773438</v>
      </c>
      <c r="E3" s="30">
        <v>-161.5169967651367</v>
      </c>
      <c r="F3" s="30">
        <v>0</v>
      </c>
      <c r="G3" s="30">
        <v>2.31237</v>
      </c>
      <c r="H3" s="30">
        <v>-1.6851500000000001E-3</v>
      </c>
      <c r="I3" s="30">
        <v>4.1785599999999999E-6</v>
      </c>
      <c r="J3" s="30">
        <v>-1.74E-9</v>
      </c>
      <c r="K3" s="30">
        <v>0</v>
      </c>
      <c r="L3" s="30">
        <v>20.8977</v>
      </c>
      <c r="M3" s="30">
        <v>-1162.5</v>
      </c>
      <c r="N3" s="30">
        <v>0</v>
      </c>
      <c r="O3" s="30">
        <v>-1.2458</v>
      </c>
      <c r="P3" s="30">
        <v>3.7080899999999999E-15</v>
      </c>
      <c r="Q3" s="30"/>
      <c r="R3" s="30">
        <v>-82.612005615234352</v>
      </c>
      <c r="S3" s="30">
        <v>4594.66015625</v>
      </c>
      <c r="T3" s="30">
        <v>9.8918803036212921E-2</v>
      </c>
      <c r="U3" s="30">
        <v>-1.5007900074124336E-2</v>
      </c>
      <c r="V3" s="30">
        <v>0</v>
      </c>
      <c r="Y3">
        <f t="shared" si="0"/>
        <v>296.412567958495</v>
      </c>
    </row>
    <row r="4" spans="1:25" x14ac:dyDescent="0.2">
      <c r="A4" t="s">
        <v>528</v>
      </c>
      <c r="B4" t="s">
        <v>1098</v>
      </c>
      <c r="C4" s="30">
        <v>16.042900085449219</v>
      </c>
      <c r="D4" s="30">
        <v>299.39401245117188</v>
      </c>
      <c r="E4" s="30">
        <v>-161.52500000000001</v>
      </c>
      <c r="F4" s="30">
        <v>-12.98</v>
      </c>
      <c r="G4" s="30">
        <v>2.3645900000000002</v>
      </c>
      <c r="H4" s="30">
        <v>-2.13247E-3</v>
      </c>
      <c r="I4" s="30">
        <v>5.6617999999999997E-6</v>
      </c>
      <c r="J4" s="30">
        <v>-3.7247599999999999E-9</v>
      </c>
      <c r="K4" s="30">
        <v>8.6089600000000001E-13</v>
      </c>
      <c r="L4" s="30">
        <v>31.35</v>
      </c>
      <c r="M4" s="30">
        <v>-1307.52</v>
      </c>
      <c r="N4" s="30">
        <v>0</v>
      </c>
      <c r="O4" s="30">
        <v>-3.2613400000000001</v>
      </c>
      <c r="P4" s="30">
        <v>2.9417999999999999E-5</v>
      </c>
      <c r="Q4" s="30"/>
      <c r="R4" s="30">
        <v>-82.450994873046852</v>
      </c>
      <c r="S4" s="30">
        <v>4640.68017578125</v>
      </c>
      <c r="T4" s="30">
        <v>9.8999902606010437E-2</v>
      </c>
      <c r="U4" s="30">
        <v>1.1498400010168552E-2</v>
      </c>
      <c r="V4" s="30">
        <v>0</v>
      </c>
      <c r="Y4">
        <f t="shared" si="0"/>
        <v>1953.3703476552771</v>
      </c>
    </row>
    <row r="5" spans="1:25" x14ac:dyDescent="0.2">
      <c r="A5" t="s">
        <v>975</v>
      </c>
      <c r="B5" t="s">
        <v>1094</v>
      </c>
      <c r="C5" s="30">
        <v>26.038000106811523</v>
      </c>
      <c r="D5" s="30">
        <v>417.05300903320313</v>
      </c>
      <c r="E5" s="30">
        <v>-83.799993896484352</v>
      </c>
      <c r="F5" s="30">
        <v>5.4205500000000005E-10</v>
      </c>
      <c r="G5" s="30">
        <v>1.0300199999999999</v>
      </c>
      <c r="H5" s="30">
        <v>1.45516E-3</v>
      </c>
      <c r="I5" s="30">
        <v>-6.4098200000000002E-7</v>
      </c>
      <c r="J5" s="30">
        <v>1.35567E-10</v>
      </c>
      <c r="K5" s="30">
        <v>-3.32651E-24</v>
      </c>
      <c r="L5" s="30">
        <v>61.559899999999999</v>
      </c>
      <c r="M5" s="30">
        <v>-3243.67</v>
      </c>
      <c r="N5" s="30">
        <v>0</v>
      </c>
      <c r="O5" s="30">
        <v>-7.7215800000000003</v>
      </c>
      <c r="P5" s="30">
        <v>2.0358000000000001E-5</v>
      </c>
      <c r="Q5" s="30"/>
      <c r="R5" s="30">
        <v>35.170007324218773</v>
      </c>
      <c r="S5" s="30">
        <v>6139.10009765625</v>
      </c>
      <c r="T5" s="30">
        <v>0.11296000331640244</v>
      </c>
      <c r="U5" s="30">
        <v>0.18727000057697296</v>
      </c>
      <c r="V5" s="30">
        <v>0</v>
      </c>
      <c r="Y5">
        <f t="shared" si="0"/>
        <v>149.46009933532056</v>
      </c>
    </row>
    <row r="6" spans="1:25" x14ac:dyDescent="0.2">
      <c r="A6" t="s">
        <v>1199</v>
      </c>
      <c r="B6" t="s">
        <v>1029</v>
      </c>
      <c r="C6" s="30">
        <v>28.053600311279297</v>
      </c>
      <c r="D6" s="30">
        <v>567.95001220703125</v>
      </c>
      <c r="E6" s="30">
        <v>-103.73900451660154</v>
      </c>
      <c r="F6" s="30">
        <v>0</v>
      </c>
      <c r="G6" s="30">
        <v>0.307253</v>
      </c>
      <c r="H6" s="30">
        <v>2.3528400000000001E-3</v>
      </c>
      <c r="I6" s="30">
        <v>-5.3231700000000001E-7</v>
      </c>
      <c r="J6" s="30">
        <v>0</v>
      </c>
      <c r="K6" s="30">
        <v>0</v>
      </c>
      <c r="L6" s="30">
        <v>30.8325</v>
      </c>
      <c r="M6" s="30">
        <v>-2135.04</v>
      </c>
      <c r="N6" s="30">
        <v>0</v>
      </c>
      <c r="O6" s="30">
        <v>-2.6545200000000002</v>
      </c>
      <c r="P6" s="30">
        <v>4.7237500000000001E-16</v>
      </c>
      <c r="Q6" s="30"/>
      <c r="R6" s="30">
        <v>9.1660095214843977</v>
      </c>
      <c r="S6" s="30">
        <v>5040.06005859375</v>
      </c>
      <c r="T6" s="30">
        <v>0.13099899888038635</v>
      </c>
      <c r="U6" s="30">
        <v>8.615729957818985E-2</v>
      </c>
      <c r="V6" s="30">
        <v>0</v>
      </c>
      <c r="Y6">
        <f t="shared" si="0"/>
        <v>100.26757124411409</v>
      </c>
    </row>
    <row r="7" spans="1:25" x14ac:dyDescent="0.2">
      <c r="A7" t="s">
        <v>530</v>
      </c>
      <c r="B7" t="s">
        <v>1029</v>
      </c>
      <c r="C7" s="30">
        <v>28.053800582885742</v>
      </c>
      <c r="D7" s="30">
        <v>383.22601318359375</v>
      </c>
      <c r="E7" s="30">
        <v>-103.75099792480466</v>
      </c>
      <c r="F7" s="30">
        <v>1.1200799999999999E-9</v>
      </c>
      <c r="G7" s="30">
        <v>1.137</v>
      </c>
      <c r="H7" s="30">
        <v>-2.4462000000000003E-4</v>
      </c>
      <c r="I7" s="30">
        <v>2.92095E-6</v>
      </c>
      <c r="J7" s="30">
        <v>-2.1076099999999999E-9</v>
      </c>
      <c r="K7" s="30">
        <v>4.8535599999999998E-13</v>
      </c>
      <c r="L7" s="30">
        <v>48.110100000000003</v>
      </c>
      <c r="M7" s="30">
        <v>-2473.65</v>
      </c>
      <c r="N7" s="30">
        <v>0</v>
      </c>
      <c r="O7" s="30">
        <v>-5.7361800000000001</v>
      </c>
      <c r="P7" s="30">
        <v>1.93705E-5</v>
      </c>
      <c r="Q7" s="30"/>
      <c r="R7" s="30">
        <v>9.2090087890625227</v>
      </c>
      <c r="S7" s="30">
        <v>5031.7900390625</v>
      </c>
      <c r="T7" s="30">
        <v>0.12894000113010406</v>
      </c>
      <c r="U7" s="30">
        <v>8.5000000894069672E-2</v>
      </c>
      <c r="V7" s="30">
        <v>0</v>
      </c>
      <c r="Y7">
        <f t="shared" si="0"/>
        <v>192.9895179433949</v>
      </c>
    </row>
    <row r="8" spans="1:25" x14ac:dyDescent="0.2">
      <c r="A8" t="s">
        <v>1195</v>
      </c>
      <c r="B8" t="s">
        <v>1099</v>
      </c>
      <c r="C8" s="30">
        <v>30.069400787353516</v>
      </c>
      <c r="D8" s="30">
        <v>355.83401489257813</v>
      </c>
      <c r="E8" s="30">
        <v>-88.599996948242165</v>
      </c>
      <c r="F8" s="30">
        <v>0</v>
      </c>
      <c r="G8" s="30">
        <v>1.34517</v>
      </c>
      <c r="H8" s="30">
        <v>-1.52746E-3</v>
      </c>
      <c r="I8" s="30">
        <v>7.4139500000000004E-6</v>
      </c>
      <c r="J8" s="30">
        <v>-7.06499E-9</v>
      </c>
      <c r="K8" s="30">
        <v>2.4070300000000001E-12</v>
      </c>
      <c r="L8" s="30">
        <v>35.166200000000003</v>
      </c>
      <c r="M8" s="30">
        <v>-2434.2600000000002</v>
      </c>
      <c r="N8" s="30">
        <v>0</v>
      </c>
      <c r="O8" s="30">
        <v>-3.32863</v>
      </c>
      <c r="P8" s="30">
        <v>4.4781599999999998E-16</v>
      </c>
      <c r="Q8" s="30"/>
      <c r="R8" s="30">
        <v>32.166009521484398</v>
      </c>
      <c r="S8" s="30">
        <v>4871.14013671875</v>
      </c>
      <c r="T8" s="30">
        <v>0.21024300158023834</v>
      </c>
      <c r="U8" s="30">
        <v>9.8349601030349731E-2</v>
      </c>
      <c r="V8" s="30">
        <v>0</v>
      </c>
      <c r="Y8">
        <f t="shared" si="0"/>
        <v>62.760284909974182</v>
      </c>
    </row>
    <row r="9" spans="1:25" x14ac:dyDescent="0.2">
      <c r="A9" t="s">
        <v>529</v>
      </c>
      <c r="B9" t="s">
        <v>1099</v>
      </c>
      <c r="C9" s="30">
        <v>30.069900512695313</v>
      </c>
      <c r="D9" s="27">
        <v>355.68301391601563</v>
      </c>
      <c r="E9" s="27">
        <v>-88.599996948242165</v>
      </c>
      <c r="F9" s="27">
        <v>-1.7675000000000001</v>
      </c>
      <c r="G9" s="27">
        <v>1.1429</v>
      </c>
      <c r="H9" s="27">
        <v>-3.2360000000000001E-4</v>
      </c>
      <c r="I9" s="27">
        <v>4.2431000000000001E-6</v>
      </c>
      <c r="J9" s="30">
        <v>-3.3931599999999999E-9</v>
      </c>
      <c r="K9" s="30">
        <v>8.8209599999999996E-13</v>
      </c>
      <c r="L9" s="30">
        <v>44.010300000000001</v>
      </c>
      <c r="M9" s="30">
        <v>-2568.8200000000002</v>
      </c>
      <c r="N9" s="30">
        <v>0</v>
      </c>
      <c r="O9" s="30">
        <v>-4.9763500000000001</v>
      </c>
      <c r="P9" s="30">
        <v>1.4644700000000001E-5</v>
      </c>
      <c r="Q9" s="30"/>
      <c r="R9" s="30">
        <v>32.278009033203148</v>
      </c>
      <c r="S9" s="30">
        <v>4883.85009765625</v>
      </c>
      <c r="T9" s="30">
        <v>0.14800000190734863</v>
      </c>
      <c r="U9" s="30">
        <v>9.8600000143051147E-2</v>
      </c>
      <c r="V9" s="30">
        <v>0</v>
      </c>
      <c r="Y9">
        <f t="shared" si="0"/>
        <v>116.95747869925636</v>
      </c>
    </row>
    <row r="10" spans="1:25" x14ac:dyDescent="0.2">
      <c r="A10" t="s">
        <v>791</v>
      </c>
      <c r="B10" t="s">
        <v>1030</v>
      </c>
      <c r="C10" s="30">
        <v>40.064800262451172</v>
      </c>
      <c r="D10" s="30">
        <v>655.593017578125</v>
      </c>
      <c r="E10" s="30">
        <v>-34.450994873046852</v>
      </c>
      <c r="F10" s="30">
        <v>13.85</v>
      </c>
      <c r="G10" s="30">
        <v>0.53700000000000003</v>
      </c>
      <c r="H10" s="30">
        <v>1.655E-3</v>
      </c>
      <c r="I10" s="30">
        <v>-1.8249500000000001E-8</v>
      </c>
      <c r="J10" s="30">
        <v>-3.32996E-10</v>
      </c>
      <c r="K10" s="30">
        <v>9.6638600000000005E-14</v>
      </c>
      <c r="L10" s="30">
        <v>11.1411</v>
      </c>
      <c r="M10" s="30">
        <v>-1054.72</v>
      </c>
      <c r="N10" s="30">
        <v>-77.069900000000004</v>
      </c>
      <c r="O10" s="30">
        <v>0</v>
      </c>
      <c r="P10" s="30">
        <v>0</v>
      </c>
      <c r="Q10" s="30"/>
      <c r="R10" s="30">
        <v>119.99801025390627</v>
      </c>
      <c r="S10" s="30">
        <v>5471.5400390625</v>
      </c>
      <c r="T10" s="30">
        <v>0.16200000047683716</v>
      </c>
      <c r="U10" s="30">
        <v>0.15960000455379486</v>
      </c>
      <c r="V10" s="30">
        <v>0.20000000298023224</v>
      </c>
      <c r="Y10">
        <f t="shared" si="0"/>
        <v>15.113513356958604</v>
      </c>
    </row>
    <row r="11" spans="1:25" x14ac:dyDescent="0.2">
      <c r="A11" t="s">
        <v>976</v>
      </c>
      <c r="B11" t="s">
        <v>1030</v>
      </c>
      <c r="C11" s="30">
        <v>40.064800262451172</v>
      </c>
      <c r="D11" s="30">
        <v>620.5360107421875</v>
      </c>
      <c r="E11" s="30">
        <v>-23.209997558593727</v>
      </c>
      <c r="F11" s="30">
        <v>-9.8254100000000003E-9</v>
      </c>
      <c r="G11" s="30">
        <v>0.367149</v>
      </c>
      <c r="H11" s="30">
        <v>2.32621E-3</v>
      </c>
      <c r="I11" s="30">
        <v>-9.767459999999999E-7</v>
      </c>
      <c r="J11" s="30">
        <v>2.0116999999999999E-10</v>
      </c>
      <c r="K11" s="30">
        <v>5.6159000000000002E-23</v>
      </c>
      <c r="L11" s="30">
        <v>40.356400000000001</v>
      </c>
      <c r="M11" s="30">
        <v>-3616.3</v>
      </c>
      <c r="N11" s="30">
        <v>0</v>
      </c>
      <c r="O11" s="30">
        <v>-3.8983500000000002</v>
      </c>
      <c r="P11" s="30">
        <v>3.8681000000000003E-6</v>
      </c>
      <c r="Q11" s="30"/>
      <c r="R11" s="30">
        <v>129.24001464843752</v>
      </c>
      <c r="S11" s="30">
        <v>5627.60009765625</v>
      </c>
      <c r="T11" s="30">
        <v>0.164000004529953</v>
      </c>
      <c r="U11" s="30">
        <v>0.21610000729560852</v>
      </c>
      <c r="V11" s="30">
        <v>0</v>
      </c>
      <c r="Y11">
        <f t="shared" si="0"/>
        <v>22.698823438225496</v>
      </c>
    </row>
    <row r="12" spans="1:25" x14ac:dyDescent="0.2">
      <c r="A12" t="s">
        <v>1200</v>
      </c>
      <c r="B12" t="s">
        <v>1015</v>
      </c>
      <c r="C12" s="30">
        <v>42.080299377441406</v>
      </c>
      <c r="D12" s="30">
        <v>520.38397216796875</v>
      </c>
      <c r="E12" s="30">
        <v>-47.69499816894529</v>
      </c>
      <c r="F12" s="30">
        <v>0</v>
      </c>
      <c r="G12" s="30">
        <v>0.75006300000000004</v>
      </c>
      <c r="H12" s="30">
        <v>6.1784100000000005E-4</v>
      </c>
      <c r="I12" s="30">
        <v>2.0485299999999999E-6</v>
      </c>
      <c r="J12" s="30">
        <v>-1.3158699999999999E-9</v>
      </c>
      <c r="K12" s="30">
        <v>0</v>
      </c>
      <c r="L12" s="30">
        <v>34.180399999999999</v>
      </c>
      <c r="M12" s="30">
        <v>-3002.49</v>
      </c>
      <c r="N12" s="30">
        <v>0</v>
      </c>
      <c r="O12" s="30">
        <v>-3.0016500000000002</v>
      </c>
      <c r="P12" s="30">
        <v>7.5011200000000003E-17</v>
      </c>
      <c r="Q12" s="30"/>
      <c r="R12" s="30">
        <v>92.443994140625023</v>
      </c>
      <c r="S12" s="30">
        <v>4664.2998046875</v>
      </c>
      <c r="T12" s="30">
        <v>0.18838100135326385</v>
      </c>
      <c r="U12" s="30">
        <v>0.13883300125598907</v>
      </c>
      <c r="V12" s="30">
        <v>0</v>
      </c>
      <c r="Y12">
        <f t="shared" si="0"/>
        <v>31.907660363654848</v>
      </c>
    </row>
    <row r="13" spans="1:25" x14ac:dyDescent="0.2">
      <c r="A13" t="s">
        <v>746</v>
      </c>
      <c r="B13" t="s">
        <v>1015</v>
      </c>
      <c r="C13" s="30">
        <v>42.080600738525391</v>
      </c>
      <c r="D13" s="30">
        <v>420.54000854492188</v>
      </c>
      <c r="E13" s="30">
        <v>-32.778997802734352</v>
      </c>
      <c r="F13" s="30">
        <v>1.47133E-8</v>
      </c>
      <c r="G13" s="30">
        <v>-0.83742000000000005</v>
      </c>
      <c r="H13" s="30">
        <v>4.5305600000000003E-3</v>
      </c>
      <c r="I13" s="30">
        <v>-2.28211E-6</v>
      </c>
      <c r="J13" s="30">
        <v>5.3676200000000003E-10</v>
      </c>
      <c r="K13" s="30">
        <v>-7.8675600000000005E-23</v>
      </c>
      <c r="L13" s="30">
        <v>69.196799999999996</v>
      </c>
      <c r="M13" s="30">
        <v>-4147.3900000000003</v>
      </c>
      <c r="N13" s="30">
        <v>0</v>
      </c>
      <c r="O13" s="30">
        <v>-8.7952300000000001</v>
      </c>
      <c r="P13" s="30">
        <v>1.5500100000000001E-5</v>
      </c>
      <c r="Q13" s="30"/>
      <c r="R13" s="30">
        <v>124.6610046386719</v>
      </c>
      <c r="S13" s="30">
        <v>5495.080078125</v>
      </c>
      <c r="T13" s="30">
        <v>0.17069000005722046</v>
      </c>
      <c r="U13" s="30">
        <v>0.12996000051498413</v>
      </c>
      <c r="V13" s="30">
        <v>0</v>
      </c>
      <c r="Y13">
        <f t="shared" si="0"/>
        <v>24.048229438299344</v>
      </c>
    </row>
    <row r="14" spans="1:25" x14ac:dyDescent="0.2">
      <c r="A14" t="s">
        <v>532</v>
      </c>
      <c r="B14" t="s">
        <v>1015</v>
      </c>
      <c r="C14" s="30">
        <v>42.080600738525391</v>
      </c>
      <c r="D14" s="30">
        <v>520.95501708984375</v>
      </c>
      <c r="E14" s="30">
        <v>-47.750997924804665</v>
      </c>
      <c r="F14" s="30">
        <v>1.9266300000000002E-8</v>
      </c>
      <c r="G14" s="30">
        <v>8.8163599999999995E-2</v>
      </c>
      <c r="H14" s="30">
        <v>2.7862999999999998E-3</v>
      </c>
      <c r="I14" s="30">
        <v>-9.1886300000000004E-7</v>
      </c>
      <c r="J14" s="30">
        <v>1.30992E-10</v>
      </c>
      <c r="K14" s="30">
        <v>-1.0497800000000001E-22</v>
      </c>
      <c r="L14" s="30">
        <v>58.352400000000003</v>
      </c>
      <c r="M14" s="30">
        <v>-3591.08</v>
      </c>
      <c r="N14" s="30">
        <v>0</v>
      </c>
      <c r="O14" s="30">
        <v>-7.1091600000000001</v>
      </c>
      <c r="P14" s="30">
        <v>1.40078E-5</v>
      </c>
      <c r="Q14" s="30"/>
      <c r="R14" s="30">
        <v>91.85</v>
      </c>
      <c r="S14" s="30">
        <v>4620.41015625</v>
      </c>
      <c r="T14" s="30">
        <v>0.18095000088214874</v>
      </c>
      <c r="U14" s="30">
        <v>0.14800000190734863</v>
      </c>
      <c r="V14" s="30">
        <v>0.40000000596046448</v>
      </c>
      <c r="Y14">
        <f t="shared" si="0"/>
        <v>37.219061133135206</v>
      </c>
    </row>
    <row r="15" spans="1:25" x14ac:dyDescent="0.2">
      <c r="A15" t="s">
        <v>1196</v>
      </c>
      <c r="B15" t="s">
        <v>1100</v>
      </c>
      <c r="C15" s="30">
        <v>44.096099853515625</v>
      </c>
      <c r="D15" s="30">
        <v>506.48001098632813</v>
      </c>
      <c r="E15" s="30">
        <v>-42.07799377441404</v>
      </c>
      <c r="F15" s="30">
        <v>0</v>
      </c>
      <c r="G15" s="30">
        <v>1.0955699999999999</v>
      </c>
      <c r="H15" s="30">
        <v>-1.5891900000000001E-3</v>
      </c>
      <c r="I15" s="30">
        <v>9.1640999999999992E-6</v>
      </c>
      <c r="J15" s="30">
        <v>-1.01488E-8</v>
      </c>
      <c r="K15" s="30">
        <v>4.0297700000000001E-12</v>
      </c>
      <c r="L15" s="30">
        <v>34.253999999999998</v>
      </c>
      <c r="M15" s="30">
        <v>-3073.42</v>
      </c>
      <c r="N15" s="30">
        <v>0</v>
      </c>
      <c r="O15" s="30">
        <v>-3.0041799999999999</v>
      </c>
      <c r="P15" s="30">
        <v>6.0545599999999996E-17</v>
      </c>
      <c r="Q15" s="30"/>
      <c r="R15" s="30">
        <v>96.666009521484398</v>
      </c>
      <c r="S15" s="30">
        <v>4242.33984375</v>
      </c>
      <c r="T15" s="30">
        <v>0.10865399986505508</v>
      </c>
      <c r="U15" s="30">
        <v>0.1488180011510849</v>
      </c>
      <c r="V15" s="30">
        <v>0</v>
      </c>
      <c r="Y15">
        <f t="shared" si="0"/>
        <v>27.681197202380375</v>
      </c>
    </row>
    <row r="16" spans="1:25" x14ac:dyDescent="0.2">
      <c r="A16" t="s">
        <v>531</v>
      </c>
      <c r="B16" t="s">
        <v>1100</v>
      </c>
      <c r="C16" s="30">
        <v>44.097000122070313</v>
      </c>
      <c r="D16" s="30">
        <v>506.67800903320313</v>
      </c>
      <c r="E16" s="30">
        <v>-42.101995849609352</v>
      </c>
      <c r="F16" s="30">
        <v>39.488900000000001</v>
      </c>
      <c r="G16" s="30">
        <v>0.39500000000000002</v>
      </c>
      <c r="H16" s="30">
        <v>2.1140899999999999E-3</v>
      </c>
      <c r="I16" s="30">
        <v>3.9648600000000002E-7</v>
      </c>
      <c r="J16" s="30">
        <v>-6.6717600000000003E-10</v>
      </c>
      <c r="K16" s="30">
        <v>1.67936E-13</v>
      </c>
      <c r="L16" s="30">
        <v>52.378500000000003</v>
      </c>
      <c r="M16" s="30">
        <v>-3490.55</v>
      </c>
      <c r="N16" s="30">
        <v>0</v>
      </c>
      <c r="O16" s="30">
        <v>-6.1087499999999997</v>
      </c>
      <c r="P16" s="30">
        <v>1.11869E-5</v>
      </c>
      <c r="Q16" s="30"/>
      <c r="R16" s="30">
        <v>96.748010253906273</v>
      </c>
      <c r="S16" s="30">
        <v>4256.66015625</v>
      </c>
      <c r="T16" s="30">
        <v>0.20000000298023224</v>
      </c>
      <c r="U16" s="30">
        <v>0.15240000188350677</v>
      </c>
      <c r="V16" s="30">
        <v>0</v>
      </c>
      <c r="Y16">
        <f t="shared" si="0"/>
        <v>31.345715636937246</v>
      </c>
    </row>
    <row r="17" spans="1:25" x14ac:dyDescent="0.2">
      <c r="A17" t="s">
        <v>980</v>
      </c>
      <c r="B17" t="s">
        <v>1096</v>
      </c>
      <c r="C17" s="30">
        <v>50.060001373291016</v>
      </c>
      <c r="D17" s="30">
        <v>717.260009765625</v>
      </c>
      <c r="E17" s="30">
        <v>10.35</v>
      </c>
      <c r="F17" s="30">
        <v>8.8357800000000005E-10</v>
      </c>
      <c r="G17" s="30">
        <v>0.48675400000000002</v>
      </c>
      <c r="H17" s="30">
        <v>2.2498000000000002E-3</v>
      </c>
      <c r="I17" s="30">
        <v>-1.50546E-6</v>
      </c>
      <c r="J17" s="30">
        <v>4.3935400000000002E-10</v>
      </c>
      <c r="K17" s="30">
        <v>-2.3651899999999999E-23</v>
      </c>
      <c r="L17" s="30">
        <v>643.79499999999996</v>
      </c>
      <c r="M17" s="30">
        <v>-21993.9</v>
      </c>
      <c r="N17" s="30">
        <v>0</v>
      </c>
      <c r="O17" s="30">
        <v>-102.60299999999999</v>
      </c>
      <c r="P17" s="30">
        <v>2.22334E-4</v>
      </c>
      <c r="Q17" s="30"/>
      <c r="R17" s="30">
        <v>203.84700927734377</v>
      </c>
      <c r="S17" s="30">
        <v>5860</v>
      </c>
      <c r="T17" s="30">
        <v>0.1835000067949295</v>
      </c>
      <c r="U17" s="30">
        <v>0.10000000149011612</v>
      </c>
      <c r="V17" s="30">
        <v>0</v>
      </c>
      <c r="Y17">
        <f t="shared" si="0"/>
        <v>14.558632654422169</v>
      </c>
    </row>
    <row r="18" spans="1:25" x14ac:dyDescent="0.2">
      <c r="A18" t="s">
        <v>977</v>
      </c>
      <c r="B18" t="s">
        <v>1095</v>
      </c>
      <c r="C18" s="30">
        <v>52.076000213623047</v>
      </c>
      <c r="D18" s="30">
        <v>688.4320068359375</v>
      </c>
      <c r="E18" s="30">
        <v>5.1000000000000227</v>
      </c>
      <c r="F18" s="30">
        <v>2.1086800000000001E-8</v>
      </c>
      <c r="G18" s="30">
        <v>0.129748</v>
      </c>
      <c r="H18" s="30">
        <v>2.7277400000000002E-3</v>
      </c>
      <c r="I18" s="30">
        <v>-1.4498000000000001E-6</v>
      </c>
      <c r="J18" s="30">
        <v>3.58174E-10</v>
      </c>
      <c r="K18" s="30">
        <v>-1.11127E-22</v>
      </c>
      <c r="L18" s="30">
        <v>98.141300000000001</v>
      </c>
      <c r="M18" s="30">
        <v>-5876.75</v>
      </c>
      <c r="N18" s="30">
        <v>0</v>
      </c>
      <c r="O18" s="30">
        <v>-13.138199999999999</v>
      </c>
      <c r="P18" s="30">
        <v>2.0029000000000001E-5</v>
      </c>
      <c r="Q18" s="30"/>
      <c r="R18" s="30">
        <v>178.84798583984377</v>
      </c>
      <c r="S18" s="30">
        <v>4860</v>
      </c>
      <c r="T18" s="30">
        <v>0.21796000003814697</v>
      </c>
      <c r="U18" s="30">
        <v>0.11817000061273575</v>
      </c>
      <c r="V18" s="30">
        <v>0</v>
      </c>
      <c r="Y18">
        <f t="shared" si="0"/>
        <v>10.101530819937334</v>
      </c>
    </row>
    <row r="19" spans="1:25" x14ac:dyDescent="0.2">
      <c r="A19" t="s">
        <v>796</v>
      </c>
      <c r="B19" t="s">
        <v>1031</v>
      </c>
      <c r="C19" s="30">
        <v>54.090000152587891</v>
      </c>
      <c r="D19" s="30">
        <v>710.3480224609375</v>
      </c>
      <c r="E19" s="30">
        <v>2.6490112304687727</v>
      </c>
      <c r="F19" s="30">
        <v>-4.9385500000000002E-8</v>
      </c>
      <c r="G19" s="30">
        <v>-0.51185000000000003</v>
      </c>
      <c r="H19" s="30">
        <v>3.6051899999999999E-3</v>
      </c>
      <c r="I19" s="30">
        <v>-1.62771E-6</v>
      </c>
      <c r="J19" s="30">
        <v>3.29771E-10</v>
      </c>
      <c r="K19" s="30">
        <v>1.1566200000000001E-21</v>
      </c>
      <c r="L19" s="30">
        <v>64.802800000000005</v>
      </c>
      <c r="M19" s="30">
        <v>-4527.3100000000004</v>
      </c>
      <c r="N19" s="30">
        <v>0</v>
      </c>
      <c r="O19" s="30">
        <v>-7.9680299999999997</v>
      </c>
      <c r="P19" s="30">
        <v>1.3291299999999999E-5</v>
      </c>
      <c r="Q19" s="30"/>
      <c r="R19" s="30">
        <v>173.14901123046877</v>
      </c>
      <c r="S19" s="30">
        <v>5270</v>
      </c>
      <c r="T19" s="30">
        <v>0.19550000131130219</v>
      </c>
      <c r="U19" s="30">
        <v>0.18899700045585632</v>
      </c>
      <c r="V19" s="30">
        <v>0</v>
      </c>
      <c r="Y19">
        <f t="shared" si="0"/>
        <v>9.8540385231524468</v>
      </c>
    </row>
    <row r="20" spans="1:25" x14ac:dyDescent="0.2">
      <c r="A20" t="s">
        <v>978</v>
      </c>
      <c r="B20" t="s">
        <v>1031</v>
      </c>
      <c r="C20" s="30">
        <v>54.091499328613281</v>
      </c>
      <c r="D20" s="30">
        <v>695.843017578125</v>
      </c>
      <c r="E20" s="30">
        <v>26.980004882812523</v>
      </c>
      <c r="F20" s="30">
        <v>0</v>
      </c>
      <c r="G20" s="30">
        <v>0.81040900000000005</v>
      </c>
      <c r="H20" s="30">
        <v>6.9291999999999997E-4</v>
      </c>
      <c r="I20" s="30">
        <v>1.3439599999999999E-6</v>
      </c>
      <c r="J20" s="30">
        <v>-1.1519200000000001E-9</v>
      </c>
      <c r="K20" s="30">
        <v>2.85182E-13</v>
      </c>
      <c r="L20" s="30">
        <v>59.684199999999997</v>
      </c>
      <c r="M20" s="30">
        <v>-4999.79</v>
      </c>
      <c r="N20" s="30">
        <v>0</v>
      </c>
      <c r="O20" s="30">
        <v>-6.8386899999999997</v>
      </c>
      <c r="P20" s="30">
        <v>6.6792899999999999E-6</v>
      </c>
      <c r="Q20" s="30"/>
      <c r="R20" s="30">
        <v>200.05001220703127</v>
      </c>
      <c r="S20" s="30">
        <v>4870</v>
      </c>
      <c r="T20" s="30">
        <v>0.22100000083446503</v>
      </c>
      <c r="U20" s="30">
        <v>0.23854200541973114</v>
      </c>
      <c r="V20" s="30">
        <v>0</v>
      </c>
      <c r="Y20">
        <f t="shared" si="0"/>
        <v>5.1165487542237766</v>
      </c>
    </row>
    <row r="21" spans="1:25" x14ac:dyDescent="0.2">
      <c r="A21" t="s">
        <v>794</v>
      </c>
      <c r="B21" t="s">
        <v>1031</v>
      </c>
      <c r="C21" s="30">
        <v>54.091800689697266</v>
      </c>
      <c r="D21" s="30">
        <v>650.70001220703125</v>
      </c>
      <c r="E21" s="30">
        <v>9.8500000000000227</v>
      </c>
      <c r="F21" s="30">
        <v>23.184799999999999</v>
      </c>
      <c r="G21" s="30">
        <v>0.46460000000000001</v>
      </c>
      <c r="H21" s="30">
        <v>1.7528999999999999E-3</v>
      </c>
      <c r="I21" s="30">
        <v>4.7980600000000003E-9</v>
      </c>
      <c r="J21" s="30">
        <v>-3.3194599999999999E-10</v>
      </c>
      <c r="K21" s="30">
        <v>8.9190600000000002E-14</v>
      </c>
      <c r="L21" s="30">
        <v>14.0891</v>
      </c>
      <c r="M21" s="30">
        <v>-2397.2600000000002</v>
      </c>
      <c r="N21" s="30">
        <v>-30.879899999999999</v>
      </c>
      <c r="O21" s="30">
        <v>0</v>
      </c>
      <c r="P21" s="30">
        <v>0</v>
      </c>
      <c r="Q21" s="30"/>
      <c r="R21" s="30">
        <v>170.54900512695315</v>
      </c>
      <c r="S21" s="30">
        <v>4498.830078125</v>
      </c>
      <c r="T21" s="30">
        <v>0.21897000074386597</v>
      </c>
      <c r="U21" s="30">
        <v>0.25499001145362854</v>
      </c>
      <c r="V21" s="30">
        <v>0.40000000596046448</v>
      </c>
      <c r="Y21">
        <f t="shared" si="0"/>
        <v>7.7311891274188023</v>
      </c>
    </row>
    <row r="22" spans="1:25" x14ac:dyDescent="0.2">
      <c r="A22" t="s">
        <v>795</v>
      </c>
      <c r="B22" t="s">
        <v>1031</v>
      </c>
      <c r="C22" s="30">
        <v>54.091800689697266</v>
      </c>
      <c r="D22" s="30">
        <v>619.7440185546875</v>
      </c>
      <c r="E22" s="30">
        <v>-4.4499877929687273</v>
      </c>
      <c r="F22" s="30">
        <v>47.206000000000003</v>
      </c>
      <c r="G22" s="30">
        <v>5.9928000000000002E-2</v>
      </c>
      <c r="H22" s="30">
        <v>2.823E-3</v>
      </c>
      <c r="I22" s="30">
        <v>-8.7455499999999999E-7</v>
      </c>
      <c r="J22" s="30">
        <v>-3.9170600000000003E-11</v>
      </c>
      <c r="K22" s="30">
        <v>6.0140600000000002E-14</v>
      </c>
      <c r="L22" s="30">
        <v>63.534500000000001</v>
      </c>
      <c r="M22" s="30">
        <v>-4460.3100000000004</v>
      </c>
      <c r="N22" s="30">
        <v>0</v>
      </c>
      <c r="O22" s="30">
        <v>-7.702</v>
      </c>
      <c r="P22" s="30">
        <v>1.0803400000000001E-5</v>
      </c>
      <c r="Q22" s="30"/>
      <c r="R22" s="30">
        <v>151.85</v>
      </c>
      <c r="S22" s="30">
        <v>4326.56005859375</v>
      </c>
      <c r="T22" s="30">
        <v>0.22100000083446503</v>
      </c>
      <c r="U22" s="30">
        <v>0.1949400007724762</v>
      </c>
      <c r="V22" s="30">
        <v>0</v>
      </c>
      <c r="Y22">
        <f t="shared" si="0"/>
        <v>11.70239728063679</v>
      </c>
    </row>
    <row r="23" spans="1:25" x14ac:dyDescent="0.2">
      <c r="A23" t="s">
        <v>979</v>
      </c>
      <c r="B23" t="s">
        <v>1031</v>
      </c>
      <c r="C23" s="30">
        <v>54.091800689697266</v>
      </c>
      <c r="D23" s="30">
        <v>659.28802490234375</v>
      </c>
      <c r="E23" s="30">
        <v>8.0700012207031477</v>
      </c>
      <c r="F23" s="30">
        <v>1.18819E-8</v>
      </c>
      <c r="G23" s="30">
        <v>0.23200899999999999</v>
      </c>
      <c r="H23" s="30">
        <v>2.5364200000000002E-3</v>
      </c>
      <c r="I23" s="30">
        <v>-9.5208099999999996E-7</v>
      </c>
      <c r="J23" s="30">
        <v>1.59447E-10</v>
      </c>
      <c r="K23" s="30">
        <v>-6.8711300000000003E-23</v>
      </c>
      <c r="L23" s="30">
        <v>87.185400000000001</v>
      </c>
      <c r="M23" s="30">
        <v>-5722.1</v>
      </c>
      <c r="N23" s="30">
        <v>0</v>
      </c>
      <c r="O23" s="30">
        <v>-11.2195</v>
      </c>
      <c r="P23" s="30">
        <v>1.3255700000000001E-5</v>
      </c>
      <c r="Q23" s="30"/>
      <c r="R23" s="30">
        <v>170.05001220703127</v>
      </c>
      <c r="S23" s="30">
        <v>4950</v>
      </c>
      <c r="T23" s="30">
        <v>0.22200000286102295</v>
      </c>
      <c r="U23" s="30">
        <v>0.24690000712871552</v>
      </c>
      <c r="V23" s="30">
        <v>0.80000001192092896</v>
      </c>
      <c r="Y23">
        <f t="shared" si="0"/>
        <v>9.086399118787357</v>
      </c>
    </row>
    <row r="24" spans="1:25" x14ac:dyDescent="0.2">
      <c r="A24" t="s">
        <v>747</v>
      </c>
      <c r="B24" t="s">
        <v>1016</v>
      </c>
      <c r="C24" s="30">
        <v>56.107700347900391</v>
      </c>
      <c r="D24" s="30">
        <v>698.39300537109375</v>
      </c>
      <c r="E24" s="30">
        <v>12.511010742187523</v>
      </c>
      <c r="F24" s="30">
        <v>8.32829E-9</v>
      </c>
      <c r="G24" s="30">
        <v>-0.89556800000000003</v>
      </c>
      <c r="H24" s="30">
        <v>4.4771000000000004E-3</v>
      </c>
      <c r="I24" s="30">
        <v>-2.11377E-6</v>
      </c>
      <c r="J24" s="30">
        <v>4.6650899999999997E-10</v>
      </c>
      <c r="K24" s="30">
        <v>-4.1913799999999998E-23</v>
      </c>
      <c r="L24" s="30">
        <v>60.941499999999998</v>
      </c>
      <c r="M24" s="30">
        <v>-4616.79</v>
      </c>
      <c r="N24" s="30">
        <v>0</v>
      </c>
      <c r="O24" s="30">
        <v>-7.2362799999999998</v>
      </c>
      <c r="P24" s="30">
        <v>9.2799200000000004E-6</v>
      </c>
      <c r="Q24" s="30"/>
      <c r="R24" s="30">
        <v>186.77700195312502</v>
      </c>
      <c r="S24" s="30">
        <v>4984.89013671875</v>
      </c>
      <c r="T24" s="30">
        <v>0.2101300060749054</v>
      </c>
      <c r="U24" s="30">
        <v>0.18095000088214874</v>
      </c>
      <c r="V24" s="30">
        <v>0</v>
      </c>
      <c r="Y24">
        <f t="shared" si="0"/>
        <v>7.1422264261986301</v>
      </c>
    </row>
    <row r="25" spans="1:25" x14ac:dyDescent="0.2">
      <c r="A25" t="s">
        <v>535</v>
      </c>
      <c r="B25" t="s">
        <v>1016</v>
      </c>
      <c r="C25" s="30">
        <v>56.107700347900391</v>
      </c>
      <c r="D25" s="30">
        <v>593.78900146484375</v>
      </c>
      <c r="E25" s="30">
        <v>-6.2519897460937273</v>
      </c>
      <c r="F25" s="30">
        <v>8.30081E-9</v>
      </c>
      <c r="G25" s="30">
        <v>-5.3361499999999999E-2</v>
      </c>
      <c r="H25" s="30">
        <v>3.1475000000000001E-3</v>
      </c>
      <c r="I25" s="30">
        <v>-1.18222E-6</v>
      </c>
      <c r="J25" s="30">
        <v>1.98854E-10</v>
      </c>
      <c r="K25" s="30">
        <v>-4.27421E-23</v>
      </c>
      <c r="L25" s="30">
        <v>65.421800000000005</v>
      </c>
      <c r="M25" s="30">
        <v>-4487.6000000000004</v>
      </c>
      <c r="N25" s="30">
        <v>0</v>
      </c>
      <c r="O25" s="30">
        <v>-8.0175300000000007</v>
      </c>
      <c r="P25" s="30">
        <v>1.1312600000000001E-5</v>
      </c>
      <c r="Q25" s="30"/>
      <c r="R25" s="30">
        <v>146.45000610351565</v>
      </c>
      <c r="S25" s="30">
        <v>4022.60009765625</v>
      </c>
      <c r="T25" s="30">
        <v>0.23995000123977661</v>
      </c>
      <c r="U25" s="30">
        <v>0.18700000643730164</v>
      </c>
      <c r="V25" s="30">
        <v>0.30000001192092896</v>
      </c>
      <c r="Y25">
        <f t="shared" si="0"/>
        <v>11.966868759193574</v>
      </c>
    </row>
    <row r="26" spans="1:25" x14ac:dyDescent="0.2">
      <c r="A26" t="s">
        <v>792</v>
      </c>
      <c r="B26" t="s">
        <v>1016</v>
      </c>
      <c r="C26" s="30">
        <v>56.107700347900391</v>
      </c>
      <c r="D26" s="30">
        <v>625.9530029296875</v>
      </c>
      <c r="E26" s="30">
        <v>3.7170043945312727</v>
      </c>
      <c r="F26" s="30">
        <v>5.4192100000000004E-9</v>
      </c>
      <c r="G26" s="30">
        <v>7.8349100000000005E-3</v>
      </c>
      <c r="H26" s="30">
        <v>2.6315399999999999E-3</v>
      </c>
      <c r="I26" s="30">
        <v>-6.04784E-7</v>
      </c>
      <c r="J26" s="30">
        <v>-2.7446699999999999E-12</v>
      </c>
      <c r="K26" s="30">
        <v>-2.7914099999999999E-23</v>
      </c>
      <c r="L26" s="30">
        <v>66.248800000000003</v>
      </c>
      <c r="M26" s="30">
        <v>-4720.75</v>
      </c>
      <c r="N26" s="30">
        <v>0</v>
      </c>
      <c r="O26" s="30">
        <v>-8.0681100000000008</v>
      </c>
      <c r="P26" s="30">
        <v>1.03185E-5</v>
      </c>
      <c r="Q26" s="30"/>
      <c r="R26" s="30">
        <v>162.42800292968752</v>
      </c>
      <c r="S26" s="30">
        <v>4205.77001953125</v>
      </c>
      <c r="T26" s="30">
        <v>0.2339400053024292</v>
      </c>
      <c r="U26" s="30">
        <v>0.20295000076293945</v>
      </c>
      <c r="V26" s="30">
        <v>0.30000001192092896</v>
      </c>
      <c r="Y26">
        <f t="shared" si="0"/>
        <v>9.2832741252595579</v>
      </c>
    </row>
    <row r="27" spans="1:25" x14ac:dyDescent="0.2">
      <c r="A27" t="s">
        <v>607</v>
      </c>
      <c r="B27" t="s">
        <v>1016</v>
      </c>
      <c r="C27" s="30">
        <v>56.107700347900391</v>
      </c>
      <c r="D27" s="30">
        <v>608.68402099609375</v>
      </c>
      <c r="E27" s="30">
        <v>0.87700805664064774</v>
      </c>
      <c r="F27" s="30">
        <v>2.6836700000000001E-8</v>
      </c>
      <c r="G27" s="30">
        <v>0.32650000000000001</v>
      </c>
      <c r="H27" s="30">
        <v>2.28487E-3</v>
      </c>
      <c r="I27" s="30">
        <v>-4.16634E-7</v>
      </c>
      <c r="J27" s="30">
        <v>-4.0051899999999998E-11</v>
      </c>
      <c r="K27" s="30">
        <v>-1.4818900000000001E-22</v>
      </c>
      <c r="L27" s="30">
        <v>82.156300000000002</v>
      </c>
      <c r="M27" s="30">
        <v>-5279.24</v>
      </c>
      <c r="N27" s="30">
        <v>0</v>
      </c>
      <c r="O27" s="30">
        <v>-10.5631</v>
      </c>
      <c r="P27" s="30">
        <v>1.36022E-5</v>
      </c>
      <c r="Q27" s="30"/>
      <c r="R27" s="30">
        <v>155.47701416015627</v>
      </c>
      <c r="S27" s="30">
        <v>4102.35009765625</v>
      </c>
      <c r="T27" s="30">
        <v>0.23815000057220459</v>
      </c>
      <c r="U27" s="30">
        <v>0.21818000078201294</v>
      </c>
      <c r="V27" s="30">
        <v>0</v>
      </c>
      <c r="Y27">
        <f t="shared" si="0"/>
        <v>10.236389239089968</v>
      </c>
    </row>
    <row r="28" spans="1:25" x14ac:dyDescent="0.2">
      <c r="A28" t="s">
        <v>793</v>
      </c>
      <c r="B28" t="s">
        <v>1016</v>
      </c>
      <c r="C28" s="30">
        <v>56.107700347900391</v>
      </c>
      <c r="D28" s="30">
        <v>592.79302978515625</v>
      </c>
      <c r="E28" s="30">
        <v>-6.8509887695312273</v>
      </c>
      <c r="F28" s="30">
        <v>2.0158000000000001E-8</v>
      </c>
      <c r="G28" s="30">
        <v>0.28605000000000003</v>
      </c>
      <c r="H28" s="30">
        <v>2.4987500000000001E-3</v>
      </c>
      <c r="I28" s="30">
        <v>-6.4815299999999997E-7</v>
      </c>
      <c r="J28" s="30">
        <v>4.05376E-11</v>
      </c>
      <c r="K28" s="30">
        <v>-1.0933400000000001E-22</v>
      </c>
      <c r="L28" s="30">
        <v>57.885899999999999</v>
      </c>
      <c r="M28" s="30">
        <v>-4236.3100000000004</v>
      </c>
      <c r="N28" s="30">
        <v>0</v>
      </c>
      <c r="O28" s="30">
        <v>-6.8103800000000003</v>
      </c>
      <c r="P28" s="30">
        <v>9.3988599999999997E-6</v>
      </c>
      <c r="Q28" s="30"/>
      <c r="R28" s="30">
        <v>144.74801025390627</v>
      </c>
      <c r="S28" s="30">
        <v>4002.330078125</v>
      </c>
      <c r="T28" s="30">
        <v>0.23894000053405762</v>
      </c>
      <c r="U28" s="30">
        <v>0.18998000025749207</v>
      </c>
      <c r="V28" s="30">
        <v>0.5</v>
      </c>
      <c r="Y28">
        <f t="shared" si="0"/>
        <v>12.199037323939105</v>
      </c>
    </row>
    <row r="29" spans="1:25" x14ac:dyDescent="0.2">
      <c r="A29" t="s">
        <v>1197</v>
      </c>
      <c r="B29" t="s">
        <v>988</v>
      </c>
      <c r="C29" s="30">
        <v>58.123001098632813</v>
      </c>
      <c r="D29" s="30">
        <v>583.4990234375</v>
      </c>
      <c r="E29" s="30">
        <v>-0.51199951171872726</v>
      </c>
      <c r="F29" s="30">
        <v>0</v>
      </c>
      <c r="G29" s="30">
        <v>0.14296200000000001</v>
      </c>
      <c r="H29" s="30">
        <v>2.8969500000000001E-3</v>
      </c>
      <c r="I29" s="30">
        <v>-6.6531099999999999E-7</v>
      </c>
      <c r="J29" s="30">
        <v>0</v>
      </c>
      <c r="K29" s="30">
        <v>0</v>
      </c>
      <c r="L29" s="30">
        <v>58.335900000000002</v>
      </c>
      <c r="M29" s="30">
        <v>-4331.12</v>
      </c>
      <c r="N29" s="30">
        <v>0</v>
      </c>
      <c r="O29" s="30">
        <v>-6.8663600000000002</v>
      </c>
      <c r="P29" s="30">
        <v>9.0936500000000006E-6</v>
      </c>
      <c r="Q29" s="30"/>
      <c r="R29" s="30">
        <v>151.99898681640627</v>
      </c>
      <c r="S29" s="30">
        <v>3796.25</v>
      </c>
      <c r="T29" s="30">
        <v>0.25631698966026306</v>
      </c>
      <c r="U29" s="30">
        <v>0.19989900290966034</v>
      </c>
      <c r="V29" s="30">
        <v>0</v>
      </c>
      <c r="Y29">
        <f t="shared" si="0"/>
        <v>10.139053453857455</v>
      </c>
    </row>
    <row r="30" spans="1:25" x14ac:dyDescent="0.2">
      <c r="A30" t="s">
        <v>1198</v>
      </c>
      <c r="B30" t="s">
        <v>988</v>
      </c>
      <c r="C30" s="30">
        <v>58.123001098632813</v>
      </c>
      <c r="D30" s="30">
        <v>562.25799560546875</v>
      </c>
      <c r="E30" s="30">
        <v>-11.789007568359352</v>
      </c>
      <c r="F30" s="30">
        <v>0</v>
      </c>
      <c r="G30" s="30">
        <v>0.23381299999999999</v>
      </c>
      <c r="H30" s="30">
        <v>2.3980500000000001E-3</v>
      </c>
      <c r="I30" s="30">
        <v>0</v>
      </c>
      <c r="J30" s="30">
        <v>0</v>
      </c>
      <c r="K30" s="30">
        <v>0</v>
      </c>
      <c r="L30" s="30">
        <v>46.571199999999997</v>
      </c>
      <c r="M30" s="30">
        <v>-3915.82</v>
      </c>
      <c r="N30" s="30">
        <v>0</v>
      </c>
      <c r="O30" s="30">
        <v>-4.8495600000000003</v>
      </c>
      <c r="P30" s="30">
        <v>8.5193699999999997E-17</v>
      </c>
      <c r="Q30" s="30"/>
      <c r="R30" s="30">
        <v>134.8330017089844</v>
      </c>
      <c r="S30" s="30">
        <v>3654.909912109375</v>
      </c>
      <c r="T30" s="30">
        <v>0.25922000408172607</v>
      </c>
      <c r="U30" s="30">
        <v>0.18123500049114227</v>
      </c>
      <c r="V30" s="30">
        <v>0</v>
      </c>
      <c r="Y30">
        <f t="shared" si="0"/>
        <v>11.312608771543109</v>
      </c>
    </row>
    <row r="31" spans="1:25" x14ac:dyDescent="0.2">
      <c r="A31" t="s">
        <v>534</v>
      </c>
      <c r="B31" t="s">
        <v>988</v>
      </c>
      <c r="C31" s="30">
        <v>58.124000549316406</v>
      </c>
      <c r="D31" s="30">
        <v>583.2230224609375</v>
      </c>
      <c r="E31" s="30">
        <v>-0.50198974609372726</v>
      </c>
      <c r="F31" s="30">
        <v>67.721000000000004</v>
      </c>
      <c r="G31" s="30">
        <v>8.5405800000000007E-3</v>
      </c>
      <c r="H31" s="30">
        <v>3.27699E-3</v>
      </c>
      <c r="I31" s="30">
        <v>-1.10968E-6</v>
      </c>
      <c r="J31" s="30">
        <v>1.76646E-10</v>
      </c>
      <c r="K31" s="30">
        <v>-6.3992599999999998E-15</v>
      </c>
      <c r="L31" s="30">
        <v>66.944999999999993</v>
      </c>
      <c r="M31" s="30">
        <v>-4604.09</v>
      </c>
      <c r="N31" s="30">
        <v>0</v>
      </c>
      <c r="O31" s="30">
        <v>-8.2549100000000006</v>
      </c>
      <c r="P31" s="30">
        <v>1.1570600000000001E-5</v>
      </c>
      <c r="Q31" s="30"/>
      <c r="R31" s="30">
        <v>152.04900512695315</v>
      </c>
      <c r="S31" s="30">
        <v>3796.6201171875</v>
      </c>
      <c r="T31" s="30">
        <v>0.25499001145362854</v>
      </c>
      <c r="U31" s="30">
        <v>0.20100000500679016</v>
      </c>
      <c r="V31" s="30">
        <v>0</v>
      </c>
      <c r="Y31">
        <f>EXP((L31+M31/($Y$1+N31)+O31*LN($Y$1)+P31*$Y$1^2))/100</f>
        <v>10.124674619121791</v>
      </c>
    </row>
    <row r="32" spans="1:25" x14ac:dyDescent="0.2">
      <c r="A32" t="s">
        <v>533</v>
      </c>
      <c r="B32" t="s">
        <v>988</v>
      </c>
      <c r="C32" s="30">
        <v>58.124000549316406</v>
      </c>
      <c r="D32" s="30">
        <v>561.96600341796875</v>
      </c>
      <c r="E32" s="30">
        <v>-11.729986572265602</v>
      </c>
      <c r="F32" s="30">
        <v>30.902999999999999</v>
      </c>
      <c r="G32" s="30">
        <v>0.15329999999999999</v>
      </c>
      <c r="H32" s="30">
        <v>2.6347900000000001E-3</v>
      </c>
      <c r="I32" s="30">
        <v>7.27226E-8</v>
      </c>
      <c r="J32" s="30">
        <v>-7.2789600000000001E-10</v>
      </c>
      <c r="K32" s="30">
        <v>2.3673600000000002E-13</v>
      </c>
      <c r="L32" s="30">
        <v>58.784500000000001</v>
      </c>
      <c r="M32" s="30">
        <v>-4136.68</v>
      </c>
      <c r="N32" s="30">
        <v>0</v>
      </c>
      <c r="O32" s="30">
        <v>-7.0166599999999999</v>
      </c>
      <c r="P32" s="30">
        <v>1.0366200000000001E-5</v>
      </c>
      <c r="Q32" s="30"/>
      <c r="R32" s="30">
        <v>134.94600830078127</v>
      </c>
      <c r="S32" s="30">
        <v>3647.6201171875</v>
      </c>
      <c r="T32" s="30">
        <v>0.2630000114440918</v>
      </c>
      <c r="U32" s="30">
        <v>0.1847900003194809</v>
      </c>
      <c r="V32" s="30">
        <v>0.10000000149011612</v>
      </c>
      <c r="Y32">
        <f t="shared" ref="Y32:Y95" si="1">EXP((L32+M32/($Y$1+N32)+O32*LN($Y$1)+P32*$Y$1^2))/100</f>
        <v>13.363060048955846</v>
      </c>
    </row>
    <row r="33" spans="1:25" x14ac:dyDescent="0.2">
      <c r="A33" t="s">
        <v>853</v>
      </c>
      <c r="B33" t="s">
        <v>1035</v>
      </c>
      <c r="C33" s="30">
        <v>66.101600646972656</v>
      </c>
      <c r="D33" s="30">
        <v>804.47100830078125</v>
      </c>
      <c r="E33" s="30">
        <v>41.498010253906273</v>
      </c>
      <c r="F33" s="30">
        <v>0</v>
      </c>
      <c r="G33" s="30">
        <v>-0.38013000000000002</v>
      </c>
      <c r="H33" s="30">
        <v>3.1168400000000001E-3</v>
      </c>
      <c r="I33" s="30">
        <v>-1.2287800000000001E-6</v>
      </c>
      <c r="J33" s="30">
        <v>1.5454800000000001E-10</v>
      </c>
      <c r="K33" s="30">
        <v>2.37079E-14</v>
      </c>
      <c r="L33" s="30">
        <v>76.817599999999999</v>
      </c>
      <c r="M33" s="30">
        <v>-5843.52</v>
      </c>
      <c r="N33" s="30">
        <v>0</v>
      </c>
      <c r="O33" s="30">
        <v>-9.4772499999999997</v>
      </c>
      <c r="P33" s="30">
        <v>8.8797700000000005E-6</v>
      </c>
      <c r="Q33" s="30"/>
      <c r="R33" s="30">
        <v>233.85</v>
      </c>
      <c r="S33" s="30">
        <v>5149.990234375</v>
      </c>
      <c r="T33" s="30">
        <v>0.22495000064373016</v>
      </c>
      <c r="U33" s="30">
        <v>0.18330000340938568</v>
      </c>
      <c r="V33" s="30">
        <v>0</v>
      </c>
      <c r="Y33">
        <f t="shared" si="1"/>
        <v>3.2252457974018967</v>
      </c>
    </row>
    <row r="34" spans="1:25" x14ac:dyDescent="0.2">
      <c r="A34" t="s">
        <v>1118</v>
      </c>
      <c r="B34" t="s">
        <v>1035</v>
      </c>
      <c r="C34" s="30">
        <v>66.10260009765625</v>
      </c>
      <c r="D34" s="30">
        <v>709.0260009765625</v>
      </c>
      <c r="E34" s="30">
        <v>32.248010253906273</v>
      </c>
      <c r="F34" s="30">
        <v>0</v>
      </c>
      <c r="G34" s="30">
        <v>0.18063100000000001</v>
      </c>
      <c r="H34" s="30">
        <v>2.5903200000000001E-3</v>
      </c>
      <c r="I34" s="30">
        <v>-1.1244599999999999E-6</v>
      </c>
      <c r="J34" s="30">
        <v>2.4558900000000002E-10</v>
      </c>
      <c r="K34" s="30">
        <v>-1.63699E-14</v>
      </c>
      <c r="L34" s="30">
        <v>88.545100000000005</v>
      </c>
      <c r="M34" s="30">
        <v>-5448.79</v>
      </c>
      <c r="N34" s="30">
        <v>0</v>
      </c>
      <c r="O34" s="30">
        <v>-12.383900000000001</v>
      </c>
      <c r="P34" s="30">
        <v>1.5643000000000001E-2</v>
      </c>
      <c r="Q34" s="30"/>
      <c r="R34" s="30">
        <v>218.85</v>
      </c>
      <c r="S34" s="30">
        <v>4380</v>
      </c>
      <c r="T34" s="30">
        <v>0.24799700081348419</v>
      </c>
      <c r="U34" s="30">
        <v>0.13704200088977814</v>
      </c>
      <c r="V34" s="30">
        <v>0.54861801862716675</v>
      </c>
      <c r="Y34" t="e">
        <f>EXP((L34+M34/($Y$1+N34)+O34*LN($Y$1)+P34*$Y$1^6))/100</f>
        <v>#NUM!</v>
      </c>
    </row>
    <row r="35" spans="1:25" x14ac:dyDescent="0.2">
      <c r="A35" t="s">
        <v>1119</v>
      </c>
      <c r="B35" t="s">
        <v>1035</v>
      </c>
      <c r="C35" s="30">
        <v>66.10260009765625</v>
      </c>
      <c r="D35" s="30">
        <v>745.6810302734375</v>
      </c>
      <c r="E35" s="30">
        <v>59.248010253906273</v>
      </c>
      <c r="F35" s="30">
        <v>0</v>
      </c>
      <c r="G35" s="30">
        <v>0.12657099999999999</v>
      </c>
      <c r="H35" s="30">
        <v>2.6120399999999999E-3</v>
      </c>
      <c r="I35" s="30">
        <v>-1.2451500000000001E-6</v>
      </c>
      <c r="J35" s="30">
        <v>3.7081099999999999E-10</v>
      </c>
      <c r="K35" s="30">
        <v>-5.2837299999999999E-14</v>
      </c>
      <c r="L35" s="30">
        <v>94.612200000000001</v>
      </c>
      <c r="M35" s="30">
        <v>-6541.79</v>
      </c>
      <c r="N35" s="30">
        <v>0</v>
      </c>
      <c r="O35" s="30">
        <v>-12.3719</v>
      </c>
      <c r="P35" s="30">
        <v>1.3774899999999999E-5</v>
      </c>
      <c r="Q35" s="30"/>
      <c r="R35" s="30">
        <v>246.85</v>
      </c>
      <c r="S35" s="30">
        <v>4400</v>
      </c>
      <c r="T35" s="30">
        <v>0.25600001215934753</v>
      </c>
      <c r="U35" s="30">
        <v>0.25230801105499268</v>
      </c>
      <c r="V35" s="30">
        <v>0.6595420241355896</v>
      </c>
      <c r="Y35">
        <f t="shared" si="1"/>
        <v>1.8519545861514766</v>
      </c>
    </row>
    <row r="36" spans="1:25" x14ac:dyDescent="0.2">
      <c r="A36" t="s">
        <v>1120</v>
      </c>
      <c r="B36" t="s">
        <v>1035</v>
      </c>
      <c r="C36" s="30">
        <v>66.10260009765625</v>
      </c>
      <c r="D36" s="30">
        <v>734.04901123046875</v>
      </c>
      <c r="E36" s="30">
        <v>42.498010253906273</v>
      </c>
      <c r="F36" s="30">
        <v>0</v>
      </c>
      <c r="G36" s="30">
        <v>0.154891</v>
      </c>
      <c r="H36" s="30">
        <v>2.6695500000000001E-3</v>
      </c>
      <c r="I36" s="30">
        <v>-1.3868899999999999E-6</v>
      </c>
      <c r="J36" s="30">
        <v>4.6999499999999999E-10</v>
      </c>
      <c r="K36" s="30">
        <v>-7.5329899999999998E-14</v>
      </c>
      <c r="L36" s="30">
        <v>106.80200000000001</v>
      </c>
      <c r="M36" s="30">
        <v>-6151.89</v>
      </c>
      <c r="N36" s="30">
        <v>0</v>
      </c>
      <c r="O36" s="30">
        <v>-15.452999999999999</v>
      </c>
      <c r="P36" s="30">
        <v>1.9767900000000001E-2</v>
      </c>
      <c r="Q36" s="30"/>
      <c r="R36" s="30">
        <v>229.85</v>
      </c>
      <c r="S36" s="30">
        <v>4400</v>
      </c>
      <c r="T36" s="30">
        <v>0.25600001215934753</v>
      </c>
      <c r="U36" s="30">
        <v>0.17863500118255615</v>
      </c>
      <c r="V36" s="30">
        <v>0</v>
      </c>
      <c r="Y36" t="e">
        <f t="shared" si="1"/>
        <v>#NUM!</v>
      </c>
    </row>
    <row r="37" spans="1:25" x14ac:dyDescent="0.2">
      <c r="A37" t="s">
        <v>799</v>
      </c>
      <c r="B37" t="s">
        <v>1017</v>
      </c>
      <c r="C37" s="30">
        <v>68.118400573730469</v>
      </c>
      <c r="D37" s="30">
        <v>776.5159912109375</v>
      </c>
      <c r="E37" s="30">
        <v>44.230004882812523</v>
      </c>
      <c r="F37" s="30">
        <v>0</v>
      </c>
      <c r="G37" s="30">
        <v>0.166132</v>
      </c>
      <c r="H37" s="30">
        <v>1.3802300000000001E-3</v>
      </c>
      <c r="I37" s="30">
        <v>1.47209E-6</v>
      </c>
      <c r="J37" s="30">
        <v>-1.5483900000000001E-9</v>
      </c>
      <c r="K37" s="30">
        <v>4.18547E-13</v>
      </c>
      <c r="L37" s="30">
        <v>42.972200000000001</v>
      </c>
      <c r="M37" s="30">
        <v>-4649.7</v>
      </c>
      <c r="N37" s="30">
        <v>0</v>
      </c>
      <c r="O37" s="30">
        <v>-4.1191000000000004</v>
      </c>
      <c r="P37" s="30">
        <v>1.9563900000000001E-17</v>
      </c>
      <c r="Q37" s="30"/>
      <c r="R37" s="30">
        <v>233.85</v>
      </c>
      <c r="S37" s="30">
        <v>4801.990234375</v>
      </c>
      <c r="T37" s="30">
        <v>0.24500000476837158</v>
      </c>
      <c r="U37" s="30">
        <v>0.19585900008678436</v>
      </c>
      <c r="V37" s="30">
        <v>0.19996100664138794</v>
      </c>
      <c r="Y37">
        <f t="shared" si="1"/>
        <v>2.813280901826801</v>
      </c>
    </row>
    <row r="38" spans="1:25" x14ac:dyDescent="0.2">
      <c r="A38" t="s">
        <v>802</v>
      </c>
      <c r="B38" t="s">
        <v>1017</v>
      </c>
      <c r="C38" s="30">
        <v>68.119003295898438</v>
      </c>
      <c r="D38" s="30">
        <v>696.3270263671875</v>
      </c>
      <c r="E38" s="30">
        <v>44.843011474609398</v>
      </c>
      <c r="F38" s="30">
        <v>134</v>
      </c>
      <c r="G38" s="30">
        <v>3.9550000000000002E-2</v>
      </c>
      <c r="H38" s="30">
        <v>2.8277900000000002E-3</v>
      </c>
      <c r="I38" s="30">
        <v>-6.7544600000000003E-7</v>
      </c>
      <c r="J38" s="30">
        <v>0</v>
      </c>
      <c r="K38" s="30">
        <v>0</v>
      </c>
      <c r="L38" s="30">
        <v>13.914099999999999</v>
      </c>
      <c r="M38" s="30">
        <v>-2544.34</v>
      </c>
      <c r="N38" s="30">
        <v>-44.299900000000001</v>
      </c>
      <c r="O38" s="30">
        <v>0</v>
      </c>
      <c r="P38" s="30">
        <v>0</v>
      </c>
      <c r="Q38" s="30"/>
      <c r="R38" s="30">
        <v>229.99801025390627</v>
      </c>
      <c r="S38" s="30">
        <v>4073.3701171875</v>
      </c>
      <c r="T38" s="30">
        <v>0.27595001459121704</v>
      </c>
      <c r="U38" s="30">
        <v>0.17294000089168549</v>
      </c>
      <c r="V38" s="30">
        <v>0</v>
      </c>
      <c r="Y38">
        <f t="shared" si="1"/>
        <v>2.9177809154564898</v>
      </c>
    </row>
    <row r="39" spans="1:25" x14ac:dyDescent="0.2">
      <c r="A39" t="s">
        <v>803</v>
      </c>
      <c r="B39" t="s">
        <v>1017</v>
      </c>
      <c r="C39" s="30">
        <v>68.119003295898438</v>
      </c>
      <c r="D39" s="30">
        <v>694.95501708984375</v>
      </c>
      <c r="E39" s="30">
        <v>44.054010009765648</v>
      </c>
      <c r="F39" s="30">
        <v>133.91999999999999</v>
      </c>
      <c r="G39" s="30">
        <v>4.3097999999999997E-2</v>
      </c>
      <c r="H39" s="30">
        <v>2.8270000000000001E-3</v>
      </c>
      <c r="I39" s="30">
        <v>-6.7494599999999999E-7</v>
      </c>
      <c r="J39" s="30">
        <v>0</v>
      </c>
      <c r="K39" s="30">
        <v>0</v>
      </c>
      <c r="L39" s="30">
        <v>79.3215</v>
      </c>
      <c r="M39" s="30">
        <v>-5881.15</v>
      </c>
      <c r="N39" s="30">
        <v>0</v>
      </c>
      <c r="O39" s="30">
        <v>-9.9187799999999999</v>
      </c>
      <c r="P39" s="30">
        <v>9.5811099999999995E-6</v>
      </c>
      <c r="Q39" s="30"/>
      <c r="R39" s="30">
        <v>225.55401000976565</v>
      </c>
      <c r="S39" s="30">
        <v>4012.6201171875</v>
      </c>
      <c r="T39" s="30">
        <v>0.27636000514030457</v>
      </c>
      <c r="U39" s="30">
        <v>0.18690000474452972</v>
      </c>
      <c r="V39" s="30">
        <v>0</v>
      </c>
      <c r="Y39">
        <f t="shared" si="1"/>
        <v>2.9020350112398678</v>
      </c>
    </row>
    <row r="40" spans="1:25" x14ac:dyDescent="0.2">
      <c r="A40" t="s">
        <v>804</v>
      </c>
      <c r="B40" t="s">
        <v>1017</v>
      </c>
      <c r="C40" s="30">
        <v>68.119003295898438</v>
      </c>
      <c r="D40" s="30">
        <v>679.9000244140625</v>
      </c>
      <c r="E40" s="30">
        <v>42.020013427734398</v>
      </c>
      <c r="F40" s="30">
        <v>123.55</v>
      </c>
      <c r="G40" s="30">
        <v>0.102289</v>
      </c>
      <c r="H40" s="30">
        <v>2.8210000000000002E-3</v>
      </c>
      <c r="I40" s="30">
        <v>-6.69335E-7</v>
      </c>
      <c r="J40" s="30">
        <v>0</v>
      </c>
      <c r="K40" s="30">
        <v>0</v>
      </c>
      <c r="L40" s="30">
        <v>13.901999999999999</v>
      </c>
      <c r="M40" s="30">
        <v>-2541.67</v>
      </c>
      <c r="N40" s="30">
        <v>-41.43</v>
      </c>
      <c r="O40" s="30">
        <v>0</v>
      </c>
      <c r="P40" s="30">
        <v>0</v>
      </c>
      <c r="Q40" s="30"/>
      <c r="R40" s="30">
        <v>223.3330017089844</v>
      </c>
      <c r="S40" s="30">
        <v>3992.050048828125</v>
      </c>
      <c r="T40" s="30">
        <v>0.27636000514030457</v>
      </c>
      <c r="U40" s="30">
        <v>0.17497000098228455</v>
      </c>
      <c r="V40" s="30">
        <v>0.69998002052307129</v>
      </c>
      <c r="Y40">
        <f t="shared" si="1"/>
        <v>3.1365836239028329</v>
      </c>
    </row>
    <row r="41" spans="1:25" x14ac:dyDescent="0.2">
      <c r="A41" t="s">
        <v>806</v>
      </c>
      <c r="B41" t="s">
        <v>1017</v>
      </c>
      <c r="C41" s="30">
        <v>68.119003295898438</v>
      </c>
      <c r="D41" s="30">
        <v>664.541015625</v>
      </c>
      <c r="E41" s="30">
        <v>25.959008789062523</v>
      </c>
      <c r="F41" s="30">
        <v>135</v>
      </c>
      <c r="G41" s="30">
        <v>0.1192</v>
      </c>
      <c r="H41" s="30">
        <v>2.8142900000000001E-3</v>
      </c>
      <c r="I41" s="30">
        <v>-6.6337600000000005E-7</v>
      </c>
      <c r="J41" s="30">
        <v>0</v>
      </c>
      <c r="K41" s="30">
        <v>0</v>
      </c>
      <c r="L41" s="30">
        <v>13.7241</v>
      </c>
      <c r="M41" s="30">
        <v>-2344.02</v>
      </c>
      <c r="N41" s="30">
        <v>-41.689900000000002</v>
      </c>
      <c r="O41" s="30">
        <v>0</v>
      </c>
      <c r="P41" s="30">
        <v>0</v>
      </c>
      <c r="Q41" s="30"/>
      <c r="R41" s="30">
        <v>204.4420104980469</v>
      </c>
      <c r="S41" s="30">
        <v>3789.340087890625</v>
      </c>
      <c r="T41" s="30">
        <v>0.27636000514030457</v>
      </c>
      <c r="U41" s="30">
        <v>0.10400000214576721</v>
      </c>
      <c r="V41" s="30">
        <v>0.40000000596046448</v>
      </c>
      <c r="Y41">
        <f t="shared" si="1"/>
        <v>4.9185904772808655</v>
      </c>
    </row>
    <row r="42" spans="1:25" x14ac:dyDescent="0.2">
      <c r="A42" t="s">
        <v>840</v>
      </c>
      <c r="B42" t="s">
        <v>1017</v>
      </c>
      <c r="C42" s="30">
        <v>68.119003295898438</v>
      </c>
      <c r="D42" s="30">
        <v>690.20001220703125</v>
      </c>
      <c r="E42" s="30">
        <v>40.826013183593773</v>
      </c>
      <c r="F42" s="30">
        <v>133.84</v>
      </c>
      <c r="G42" s="30">
        <v>5.3876E-2</v>
      </c>
      <c r="H42" s="30">
        <v>2.8253000000000002E-3</v>
      </c>
      <c r="I42" s="30">
        <v>-6.7320600000000003E-7</v>
      </c>
      <c r="J42" s="30">
        <v>0</v>
      </c>
      <c r="K42" s="30">
        <v>0</v>
      </c>
      <c r="L42" s="30">
        <v>74.085599999999999</v>
      </c>
      <c r="M42" s="30">
        <v>-5750</v>
      </c>
      <c r="N42" s="30">
        <v>0</v>
      </c>
      <c r="O42" s="30">
        <v>-9.0251300000000008</v>
      </c>
      <c r="P42" s="30">
        <v>7.4545100000000002E-6</v>
      </c>
      <c r="Q42" s="30"/>
      <c r="R42" s="30">
        <v>223.3330017089844</v>
      </c>
      <c r="S42" s="30">
        <v>3992.050048828125</v>
      </c>
      <c r="T42" s="30">
        <v>0.27594000101089478</v>
      </c>
      <c r="U42" s="30">
        <v>0.1534000039100647</v>
      </c>
      <c r="V42" s="30">
        <v>0</v>
      </c>
      <c r="Y42">
        <f t="shared" si="1"/>
        <v>3.2498675425489538</v>
      </c>
    </row>
    <row r="43" spans="1:25" x14ac:dyDescent="0.2">
      <c r="A43" t="s">
        <v>841</v>
      </c>
      <c r="B43" t="s">
        <v>1017</v>
      </c>
      <c r="C43" s="30">
        <v>68.119003295898438</v>
      </c>
      <c r="D43" s="30">
        <v>684.84600830078125</v>
      </c>
      <c r="E43" s="30">
        <v>34.054010009765648</v>
      </c>
      <c r="F43" s="30">
        <v>138.59</v>
      </c>
      <c r="G43" s="30">
        <v>5.6017999999999998E-2</v>
      </c>
      <c r="H43" s="30">
        <v>2.823E-3</v>
      </c>
      <c r="I43" s="30">
        <v>-6.71195E-7</v>
      </c>
      <c r="J43" s="30">
        <v>0</v>
      </c>
      <c r="K43" s="30">
        <v>0</v>
      </c>
      <c r="L43" s="30">
        <v>65.067999999999998</v>
      </c>
      <c r="M43" s="30">
        <v>-5216.05</v>
      </c>
      <c r="N43" s="30">
        <v>0</v>
      </c>
      <c r="O43" s="30">
        <v>-7.6989799999999997</v>
      </c>
      <c r="P43" s="30">
        <v>6.6239500000000003E-6</v>
      </c>
      <c r="Q43" s="30"/>
      <c r="R43" s="30">
        <v>211.11000976562502</v>
      </c>
      <c r="S43" s="30">
        <v>3850.010009765625</v>
      </c>
      <c r="T43" s="30">
        <v>0.27636000514030457</v>
      </c>
      <c r="U43" s="30">
        <v>0.15860000252723694</v>
      </c>
      <c r="V43" s="30">
        <v>0.30000001192092896</v>
      </c>
      <c r="Y43">
        <f t="shared" si="1"/>
        <v>3.8565568666916046</v>
      </c>
    </row>
    <row r="44" spans="1:25" x14ac:dyDescent="0.2">
      <c r="A44" t="s">
        <v>748</v>
      </c>
      <c r="B44" t="s">
        <v>1017</v>
      </c>
      <c r="C44" s="30">
        <v>68.120002746582031</v>
      </c>
      <c r="D44" s="30">
        <v>746.29901123046875</v>
      </c>
      <c r="E44" s="30">
        <v>39.050012207031273</v>
      </c>
      <c r="F44" s="30">
        <v>-4.1855599999999999E-8</v>
      </c>
      <c r="G44" s="30">
        <v>-0.60904100000000005</v>
      </c>
      <c r="H44" s="30">
        <v>3.9545600000000002E-3</v>
      </c>
      <c r="I44" s="30">
        <v>-1.87222E-6</v>
      </c>
      <c r="J44" s="30">
        <v>4.00613E-10</v>
      </c>
      <c r="K44" s="30">
        <v>9.3932999999999998E-22</v>
      </c>
      <c r="L44" s="30">
        <v>65.432500000000005</v>
      </c>
      <c r="M44" s="30">
        <v>-5316.5</v>
      </c>
      <c r="N44" s="30">
        <v>0</v>
      </c>
      <c r="O44" s="30">
        <v>-7.7496299999999998</v>
      </c>
      <c r="P44" s="30">
        <v>7.4759599999999998E-6</v>
      </c>
      <c r="Q44" s="30"/>
      <c r="R44" s="30">
        <v>226.55001220703127</v>
      </c>
      <c r="S44" s="30">
        <v>5210</v>
      </c>
      <c r="T44" s="30">
        <v>0.23649600148200989</v>
      </c>
      <c r="U44" s="30">
        <v>0.22100000083446503</v>
      </c>
      <c r="V44" s="30">
        <v>0</v>
      </c>
      <c r="Y44">
        <f t="shared" si="1"/>
        <v>3.4519351203972422</v>
      </c>
    </row>
    <row r="45" spans="1:25" x14ac:dyDescent="0.2">
      <c r="A45" t="s">
        <v>805</v>
      </c>
      <c r="B45" t="s">
        <v>1017</v>
      </c>
      <c r="C45" s="30">
        <v>68.120002746582031</v>
      </c>
      <c r="D45" s="30">
        <v>699.802001953125</v>
      </c>
      <c r="E45" s="30">
        <v>48.248010253906273</v>
      </c>
      <c r="F45" s="30">
        <v>4.6741099999999995E-10</v>
      </c>
      <c r="G45" s="30">
        <v>0.18346899999999999</v>
      </c>
      <c r="H45" s="30">
        <v>2.54535E-3</v>
      </c>
      <c r="I45" s="30">
        <v>-8.5691600000000002E-7</v>
      </c>
      <c r="J45" s="30">
        <v>1.22582E-10</v>
      </c>
      <c r="K45" s="30">
        <v>-2.6538700000000001E-24</v>
      </c>
      <c r="L45" s="30">
        <v>79.406099999999995</v>
      </c>
      <c r="M45" s="30">
        <v>-6014.01</v>
      </c>
      <c r="N45" s="30">
        <v>0</v>
      </c>
      <c r="O45" s="30">
        <v>-9.8979999999999997</v>
      </c>
      <c r="P45" s="30">
        <v>1.0280599999999999E-5</v>
      </c>
      <c r="Q45" s="30"/>
      <c r="R45" s="30">
        <v>232.64901123046877</v>
      </c>
      <c r="S45" s="30">
        <v>4139.990234375</v>
      </c>
      <c r="T45" s="30">
        <v>0.27549800276756287</v>
      </c>
      <c r="U45" s="30">
        <v>0.20399700105190277</v>
      </c>
      <c r="V45" s="30">
        <v>0</v>
      </c>
      <c r="Y45">
        <f t="shared" si="1"/>
        <v>2.6723253769882809</v>
      </c>
    </row>
    <row r="46" spans="1:25" x14ac:dyDescent="0.2">
      <c r="A46" t="s">
        <v>981</v>
      </c>
      <c r="B46" t="s">
        <v>1017</v>
      </c>
      <c r="C46" s="30">
        <v>68.120002746582031</v>
      </c>
      <c r="D46" s="30">
        <v>598.73687744140625</v>
      </c>
      <c r="E46" s="30">
        <v>26.35</v>
      </c>
      <c r="F46" s="30">
        <v>-1.9844799999999999E-8</v>
      </c>
      <c r="G46" s="30">
        <v>6.8261799999999997E-2</v>
      </c>
      <c r="H46" s="30">
        <v>2.9929499999999999E-3</v>
      </c>
      <c r="I46" s="30">
        <v>-1.2878199999999999E-6</v>
      </c>
      <c r="J46" s="30">
        <v>2.57091E-10</v>
      </c>
      <c r="K46" s="30">
        <v>4.6997200000000001E-22</v>
      </c>
      <c r="L46" s="30">
        <v>97.2577</v>
      </c>
      <c r="M46" s="30">
        <v>-6197.45</v>
      </c>
      <c r="N46" s="30">
        <v>0</v>
      </c>
      <c r="O46" s="30">
        <v>-12.8881</v>
      </c>
      <c r="P46" s="30">
        <v>1.7207700000000001E-5</v>
      </c>
      <c r="Q46" s="30"/>
      <c r="R46" s="30">
        <v>202.85</v>
      </c>
      <c r="S46" s="30">
        <v>4210</v>
      </c>
      <c r="T46" s="30">
        <v>0.27149900794029236</v>
      </c>
      <c r="U46" s="30">
        <v>0.1759990006685257</v>
      </c>
      <c r="V46" s="30">
        <v>0</v>
      </c>
      <c r="Y46">
        <f t="shared" si="1"/>
        <v>5.1367777248962803</v>
      </c>
    </row>
    <row r="47" spans="1:25" x14ac:dyDescent="0.2">
      <c r="A47" t="s">
        <v>982</v>
      </c>
      <c r="B47" t="s">
        <v>1017</v>
      </c>
      <c r="C47" s="30">
        <v>68.120002746582031</v>
      </c>
      <c r="D47" s="30">
        <v>694.8900146484375</v>
      </c>
      <c r="E47" s="30">
        <v>40.149011230468773</v>
      </c>
      <c r="F47" s="30">
        <v>9.6090699999999994E-9</v>
      </c>
      <c r="G47" s="30">
        <v>0.26525900000000002</v>
      </c>
      <c r="H47" s="30">
        <v>2.5771000000000001E-3</v>
      </c>
      <c r="I47" s="30">
        <v>-9.3610199999999997E-7</v>
      </c>
      <c r="J47" s="30">
        <v>1.5039399999999999E-10</v>
      </c>
      <c r="K47" s="30">
        <v>-2.05015E-22</v>
      </c>
      <c r="L47" s="30">
        <v>92.733000000000004</v>
      </c>
      <c r="M47" s="30">
        <v>-6339.89</v>
      </c>
      <c r="N47" s="30">
        <v>0</v>
      </c>
      <c r="O47" s="30">
        <v>-12.057</v>
      </c>
      <c r="P47" s="30">
        <v>1.45108E-5</v>
      </c>
      <c r="Q47" s="30"/>
      <c r="R47" s="30">
        <v>220.34700927734377</v>
      </c>
      <c r="S47" s="30">
        <v>4050</v>
      </c>
      <c r="T47" s="30">
        <v>0.27799901366233826</v>
      </c>
      <c r="U47" s="30">
        <v>0.164000004529953</v>
      </c>
      <c r="V47" s="30">
        <v>0.89999902248382568</v>
      </c>
      <c r="Y47">
        <f t="shared" si="1"/>
        <v>3.4834237139738957</v>
      </c>
    </row>
    <row r="48" spans="1:25" x14ac:dyDescent="0.2">
      <c r="A48" t="s">
        <v>983</v>
      </c>
      <c r="B48" t="s">
        <v>1017</v>
      </c>
      <c r="C48" s="30">
        <v>68.120002746582031</v>
      </c>
      <c r="D48" s="30">
        <v>715.2650146484375</v>
      </c>
      <c r="E48" s="30">
        <v>56.050012207031273</v>
      </c>
      <c r="F48" s="30">
        <v>-5.5636700000000001E-8</v>
      </c>
      <c r="G48" s="30">
        <v>0.179035</v>
      </c>
      <c r="H48" s="30">
        <v>2.4549200000000002E-3</v>
      </c>
      <c r="I48" s="30">
        <v>-7.6790600000000005E-7</v>
      </c>
      <c r="J48" s="30">
        <v>9.2872499999999994E-11</v>
      </c>
      <c r="K48" s="30">
        <v>1.31607E-21</v>
      </c>
      <c r="L48" s="30">
        <v>83.893100000000004</v>
      </c>
      <c r="M48" s="30">
        <v>-6302</v>
      </c>
      <c r="N48" s="30">
        <v>0</v>
      </c>
      <c r="O48" s="30">
        <v>-10.588100000000001</v>
      </c>
      <c r="P48" s="30">
        <v>1.1506500000000001E-5</v>
      </c>
      <c r="Q48" s="30"/>
      <c r="R48" s="30">
        <v>248.85</v>
      </c>
      <c r="S48" s="30">
        <v>4230</v>
      </c>
      <c r="T48" s="30">
        <v>0.27750000357627869</v>
      </c>
      <c r="U48" s="30">
        <v>0.18600000441074371</v>
      </c>
      <c r="V48" s="30">
        <v>0</v>
      </c>
      <c r="Y48">
        <f t="shared" si="1"/>
        <v>2.1352955931911506</v>
      </c>
    </row>
    <row r="49" spans="1:25" x14ac:dyDescent="0.2">
      <c r="A49" t="s">
        <v>538</v>
      </c>
      <c r="B49" t="s">
        <v>1018</v>
      </c>
      <c r="C49" s="30">
        <v>70.135002136230469</v>
      </c>
      <c r="D49" s="30">
        <v>748.8740234375</v>
      </c>
      <c r="E49" s="30">
        <v>49.248010253906273</v>
      </c>
      <c r="F49" s="30">
        <v>1.5619700000000001E-8</v>
      </c>
      <c r="G49" s="30">
        <v>-0.76451800000000003</v>
      </c>
      <c r="H49" s="30">
        <v>3.8682500000000002E-3</v>
      </c>
      <c r="I49" s="30">
        <v>-1.4405499999999999E-6</v>
      </c>
      <c r="J49" s="30">
        <v>2.3115700000000001E-10</v>
      </c>
      <c r="K49" s="30">
        <v>-8.2609900000000005E-23</v>
      </c>
      <c r="L49" s="30">
        <v>51.838799999999999</v>
      </c>
      <c r="M49" s="30">
        <v>-4914.6400000000003</v>
      </c>
      <c r="N49" s="30">
        <v>0</v>
      </c>
      <c r="O49" s="30">
        <v>-5.6232499999999996</v>
      </c>
      <c r="P49" s="30">
        <v>4.80119E-6</v>
      </c>
      <c r="Q49" s="30"/>
      <c r="R49" s="30">
        <v>238.45000610351565</v>
      </c>
      <c r="S49" s="30">
        <v>4508.9501953125</v>
      </c>
      <c r="T49" s="30">
        <v>0.25999000668525696</v>
      </c>
      <c r="U49" s="30">
        <v>0.19200000166893005</v>
      </c>
      <c r="V49" s="30">
        <v>0</v>
      </c>
      <c r="Y49">
        <f t="shared" si="1"/>
        <v>2.5214270197817359</v>
      </c>
    </row>
    <row r="50" spans="1:25" x14ac:dyDescent="0.2">
      <c r="A50" t="s">
        <v>608</v>
      </c>
      <c r="B50" t="s">
        <v>1018</v>
      </c>
      <c r="C50" s="30">
        <v>70.135002136230469</v>
      </c>
      <c r="D50" s="30">
        <v>638.7230224609375</v>
      </c>
      <c r="E50" s="30">
        <v>29.946008300781273</v>
      </c>
      <c r="F50" s="30">
        <v>-1.44437E-8</v>
      </c>
      <c r="G50" s="30">
        <v>-1.9105000000000001E-3</v>
      </c>
      <c r="H50" s="30">
        <v>3.0861899999999999E-3</v>
      </c>
      <c r="I50" s="30">
        <v>-1.1011999999999999E-6</v>
      </c>
      <c r="J50" s="30">
        <v>1.6685199999999999E-10</v>
      </c>
      <c r="K50" s="30">
        <v>8.0164200000000002E-23</v>
      </c>
      <c r="L50" s="30">
        <v>65.206500000000005</v>
      </c>
      <c r="M50" s="30">
        <v>-5077.24</v>
      </c>
      <c r="N50" s="30">
        <v>0</v>
      </c>
      <c r="O50" s="30">
        <v>-7.8098299999999998</v>
      </c>
      <c r="P50" s="30">
        <v>8.5571100000000005E-6</v>
      </c>
      <c r="Q50" s="30"/>
      <c r="R50" s="30">
        <v>191.54900512695315</v>
      </c>
      <c r="S50" s="30">
        <v>3528.699951171875</v>
      </c>
      <c r="T50" s="30">
        <v>0.30000001192092896</v>
      </c>
      <c r="U50" s="30">
        <v>0.23296000063419342</v>
      </c>
      <c r="V50" s="30">
        <v>0.40000000596046448</v>
      </c>
      <c r="Y50">
        <f t="shared" si="1"/>
        <v>4.3583172982105065</v>
      </c>
    </row>
    <row r="51" spans="1:25" x14ac:dyDescent="0.2">
      <c r="A51" t="s">
        <v>800</v>
      </c>
      <c r="B51" t="s">
        <v>1018</v>
      </c>
      <c r="C51" s="30">
        <v>70.135002136230469</v>
      </c>
      <c r="D51" s="30">
        <v>659.57501220703125</v>
      </c>
      <c r="E51" s="30">
        <v>36.933007812500023</v>
      </c>
      <c r="F51" s="30">
        <v>0</v>
      </c>
      <c r="G51" s="30">
        <v>5.4891000000000002E-3</v>
      </c>
      <c r="H51" s="30">
        <v>2.6993E-3</v>
      </c>
      <c r="I51" s="30">
        <v>-4.8018600000000001E-7</v>
      </c>
      <c r="J51" s="30">
        <v>-2.3154600000000001E-10</v>
      </c>
      <c r="K51" s="30">
        <v>9.4348599999999996E-14</v>
      </c>
      <c r="L51" s="30">
        <v>62.094499999999996</v>
      </c>
      <c r="M51" s="30">
        <v>-5128.93</v>
      </c>
      <c r="N51" s="30">
        <v>0</v>
      </c>
      <c r="O51" s="30">
        <v>-7.2550499999999998</v>
      </c>
      <c r="P51" s="30">
        <v>7.1237299999999996E-6</v>
      </c>
      <c r="Q51" s="30"/>
      <c r="R51" s="30">
        <v>202.77800903320315</v>
      </c>
      <c r="S51" s="30">
        <v>3654.1201171875</v>
      </c>
      <c r="T51" s="30">
        <v>0.30206000804901123</v>
      </c>
      <c r="U51" s="30">
        <v>0.24060000479221344</v>
      </c>
      <c r="V51" s="30">
        <v>0</v>
      </c>
      <c r="Y51">
        <f t="shared" si="1"/>
        <v>3.6320186968653045</v>
      </c>
    </row>
    <row r="52" spans="1:25" x14ac:dyDescent="0.2">
      <c r="A52" t="s">
        <v>801</v>
      </c>
      <c r="B52" t="s">
        <v>1018</v>
      </c>
      <c r="C52" s="30">
        <v>70.135002136230469</v>
      </c>
      <c r="D52" s="30">
        <v>652.26300048828125</v>
      </c>
      <c r="E52" s="30">
        <v>36.343011474609398</v>
      </c>
      <c r="F52" s="30">
        <v>0</v>
      </c>
      <c r="G52" s="30">
        <v>0.26349</v>
      </c>
      <c r="H52" s="30">
        <v>2.3098900000000002E-3</v>
      </c>
      <c r="I52" s="30">
        <v>-1.73906E-7</v>
      </c>
      <c r="J52" s="30">
        <v>-3.5672499999999998E-10</v>
      </c>
      <c r="K52" s="30">
        <v>1.1523600000000001E-13</v>
      </c>
      <c r="L52" s="30">
        <v>64.495900000000006</v>
      </c>
      <c r="M52" s="30">
        <v>-5205.33</v>
      </c>
      <c r="N52" s="30">
        <v>0</v>
      </c>
      <c r="O52" s="30">
        <v>-7.6361100000000004</v>
      </c>
      <c r="P52" s="30">
        <v>7.6627099999999993E-6</v>
      </c>
      <c r="Q52" s="30"/>
      <c r="R52" s="30">
        <v>202.22100219726565</v>
      </c>
      <c r="S52" s="30">
        <v>3654.1201171875</v>
      </c>
      <c r="T52" s="30">
        <v>0.30206000804901123</v>
      </c>
      <c r="U52" s="30">
        <v>0.23725000023841858</v>
      </c>
      <c r="V52" s="30">
        <v>0</v>
      </c>
      <c r="Y52">
        <f t="shared" si="1"/>
        <v>3.6929684191359229</v>
      </c>
    </row>
    <row r="53" spans="1:25" x14ac:dyDescent="0.2">
      <c r="A53" t="s">
        <v>821</v>
      </c>
      <c r="B53" t="s">
        <v>1018</v>
      </c>
      <c r="C53" s="30">
        <v>70.135002136230469</v>
      </c>
      <c r="D53" s="30">
        <v>654.3800048828125</v>
      </c>
      <c r="E53" s="30">
        <v>31.153009033203148</v>
      </c>
      <c r="F53" s="30">
        <v>0</v>
      </c>
      <c r="G53" s="30">
        <v>-3.4226646999999999E-2</v>
      </c>
      <c r="H53" s="30">
        <v>3.214293E-3</v>
      </c>
      <c r="I53" s="30">
        <v>-1.28784E-6</v>
      </c>
      <c r="J53" s="30">
        <v>2.8832399999999998E-10</v>
      </c>
      <c r="K53" s="30">
        <v>-2.69645E-14</v>
      </c>
      <c r="L53" s="30">
        <v>63.228000000000002</v>
      </c>
      <c r="M53" s="30">
        <v>-5071</v>
      </c>
      <c r="N53" s="30">
        <v>0</v>
      </c>
      <c r="O53" s="30">
        <v>-7.4572099999999999</v>
      </c>
      <c r="P53" s="30">
        <v>7.5086800000000001E-6</v>
      </c>
      <c r="Q53" s="30"/>
      <c r="R53" s="30">
        <v>192.22100219726565</v>
      </c>
      <c r="S53" s="30">
        <v>3447.360107421875</v>
      </c>
      <c r="T53" s="30">
        <v>0.28999000787734985</v>
      </c>
      <c r="U53" s="30">
        <v>0.23194000124931335</v>
      </c>
      <c r="V53" s="30">
        <v>0.5</v>
      </c>
      <c r="Y53">
        <f t="shared" si="1"/>
        <v>4.2600653236242918</v>
      </c>
    </row>
    <row r="54" spans="1:25" x14ac:dyDescent="0.2">
      <c r="A54" t="s">
        <v>822</v>
      </c>
      <c r="B54" t="s">
        <v>1018</v>
      </c>
      <c r="C54" s="30">
        <v>70.135002136230469</v>
      </c>
      <c r="D54" s="30">
        <v>631.27001953125</v>
      </c>
      <c r="E54" s="30">
        <v>20.054010009765648</v>
      </c>
      <c r="F54" s="30">
        <v>0</v>
      </c>
      <c r="G54" s="30">
        <v>0.30980000000000002</v>
      </c>
      <c r="H54" s="30">
        <v>2.7728000000000002E-3</v>
      </c>
      <c r="I54" s="30">
        <v>-1.7150000000000001E-6</v>
      </c>
      <c r="J54" s="30">
        <v>4.6316599999999998E-10</v>
      </c>
      <c r="K54" s="30">
        <v>0</v>
      </c>
      <c r="L54" s="30">
        <v>62.415300000000002</v>
      </c>
      <c r="M54" s="30">
        <v>-4758.3</v>
      </c>
      <c r="N54" s="30">
        <v>0</v>
      </c>
      <c r="O54" s="30">
        <v>-7.4584599999999996</v>
      </c>
      <c r="P54" s="30">
        <v>9.3028300000000005E-6</v>
      </c>
      <c r="Q54" s="30"/>
      <c r="R54" s="30">
        <v>177.22100219726565</v>
      </c>
      <c r="S54" s="30">
        <v>3516.31005859375</v>
      </c>
      <c r="T54" s="30">
        <v>0.30206000804901123</v>
      </c>
      <c r="U54" s="30">
        <v>0.20900000631809235</v>
      </c>
      <c r="V54" s="30">
        <v>0</v>
      </c>
      <c r="Y54">
        <f t="shared" si="1"/>
        <v>5.6886194593777768</v>
      </c>
    </row>
    <row r="55" spans="1:25" x14ac:dyDescent="0.2">
      <c r="A55" t="s">
        <v>823</v>
      </c>
      <c r="B55" t="s">
        <v>1018</v>
      </c>
      <c r="C55" s="30">
        <v>70.135002136230469</v>
      </c>
      <c r="D55" s="30">
        <v>666.1090087890625</v>
      </c>
      <c r="E55" s="30">
        <v>38.554010009765648</v>
      </c>
      <c r="F55" s="30">
        <v>0</v>
      </c>
      <c r="G55" s="30">
        <v>0.16819899999999999</v>
      </c>
      <c r="H55" s="30">
        <v>2.5014899999999999E-3</v>
      </c>
      <c r="I55" s="30">
        <v>-9.5523599999999991E-7</v>
      </c>
      <c r="J55" s="30">
        <v>6.7063599999999996E-11</v>
      </c>
      <c r="K55" s="30">
        <v>0</v>
      </c>
      <c r="L55" s="30">
        <v>78.278300000000002</v>
      </c>
      <c r="M55" s="30">
        <v>-5707.45</v>
      </c>
      <c r="N55" s="30">
        <v>0</v>
      </c>
      <c r="O55" s="30">
        <v>-9.8292099999999998</v>
      </c>
      <c r="P55" s="30">
        <v>1.1234500000000001E-5</v>
      </c>
      <c r="Q55" s="30"/>
      <c r="R55" s="30">
        <v>197.22200927734377</v>
      </c>
      <c r="S55" s="30">
        <v>3447.360107421875</v>
      </c>
      <c r="T55" s="30">
        <v>0.31957000494003296</v>
      </c>
      <c r="U55" s="30">
        <v>0.28499001264572144</v>
      </c>
      <c r="V55" s="30">
        <v>0</v>
      </c>
      <c r="Y55">
        <f t="shared" si="1"/>
        <v>3.475614176153603</v>
      </c>
    </row>
    <row r="56" spans="1:25" x14ac:dyDescent="0.2">
      <c r="A56" t="s">
        <v>537</v>
      </c>
      <c r="B56" t="s">
        <v>989</v>
      </c>
      <c r="C56" s="30">
        <v>72.1510009765625</v>
      </c>
      <c r="D56" s="30">
        <v>629.72900390625</v>
      </c>
      <c r="E56" s="30">
        <v>36.059014892578148</v>
      </c>
      <c r="F56" s="30">
        <v>63.198</v>
      </c>
      <c r="G56" s="30">
        <v>-1.1701700000000001E-2</v>
      </c>
      <c r="H56" s="30">
        <v>3.3164000000000002E-3</v>
      </c>
      <c r="I56" s="30">
        <v>-1.1705000000000001E-6</v>
      </c>
      <c r="J56" s="30">
        <v>1.9963600000000001E-10</v>
      </c>
      <c r="K56" s="30">
        <v>-8.6648500000000004E-15</v>
      </c>
      <c r="L56" s="30">
        <v>63.331499999999998</v>
      </c>
      <c r="M56" s="30">
        <v>-5117.78</v>
      </c>
      <c r="N56" s="30">
        <v>0</v>
      </c>
      <c r="O56" s="30">
        <v>-7.4830500000000004</v>
      </c>
      <c r="P56" s="30">
        <v>7.7660600000000007E-6</v>
      </c>
      <c r="Q56" s="30"/>
      <c r="R56" s="30">
        <v>196.45000610351565</v>
      </c>
      <c r="S56" s="30">
        <v>3375.1201171875</v>
      </c>
      <c r="T56" s="30">
        <v>0.31099000573158264</v>
      </c>
      <c r="U56" s="30">
        <v>0.25389000773429871</v>
      </c>
      <c r="V56" s="30">
        <v>0</v>
      </c>
      <c r="Y56">
        <f t="shared" si="1"/>
        <v>3.6722999326921819</v>
      </c>
    </row>
    <row r="57" spans="1:25" x14ac:dyDescent="0.2">
      <c r="A57" t="s">
        <v>536</v>
      </c>
      <c r="B57" t="s">
        <v>989</v>
      </c>
      <c r="C57" s="30">
        <v>72.1510009765625</v>
      </c>
      <c r="D57" s="30">
        <v>623.4420166015625</v>
      </c>
      <c r="E57" s="30">
        <v>27.878015136718773</v>
      </c>
      <c r="F57" s="30">
        <v>64.25</v>
      </c>
      <c r="G57" s="30">
        <v>-0.131798</v>
      </c>
      <c r="H57" s="30">
        <v>3.5409999999999999E-3</v>
      </c>
      <c r="I57" s="30">
        <v>-1.3332E-6</v>
      </c>
      <c r="J57" s="30">
        <v>2.5144600000000001E-10</v>
      </c>
      <c r="K57" s="30">
        <v>-1.2957600000000001E-14</v>
      </c>
      <c r="L57" s="30">
        <v>66.756299999999996</v>
      </c>
      <c r="M57" s="30">
        <v>-5059.18</v>
      </c>
      <c r="N57" s="30">
        <v>0</v>
      </c>
      <c r="O57" s="30">
        <v>-8.0893499999999996</v>
      </c>
      <c r="P57" s="30">
        <v>9.2539499999999997E-6</v>
      </c>
      <c r="Q57" s="30"/>
      <c r="R57" s="30">
        <v>187.24801025390627</v>
      </c>
      <c r="S57" s="30">
        <v>3333.590087890625</v>
      </c>
      <c r="T57" s="30">
        <v>0.30799001455307007</v>
      </c>
      <c r="U57" s="30">
        <v>0.22224000096321106</v>
      </c>
      <c r="V57" s="30">
        <v>0.10000000149011612</v>
      </c>
      <c r="Y57">
        <f t="shared" si="1"/>
        <v>4.572308541869571</v>
      </c>
    </row>
    <row r="58" spans="1:25" x14ac:dyDescent="0.2">
      <c r="A58" t="s">
        <v>566</v>
      </c>
      <c r="B58" t="s">
        <v>989</v>
      </c>
      <c r="C58" s="30">
        <v>72.1510009765625</v>
      </c>
      <c r="D58" s="30">
        <v>595.593017578125</v>
      </c>
      <c r="E58" s="30">
        <v>9.4980102539062727</v>
      </c>
      <c r="F58" s="30">
        <v>0</v>
      </c>
      <c r="G58" s="30">
        <v>-2.1985000000000001E-2</v>
      </c>
      <c r="H58" s="30">
        <v>3.2854999999999998E-3</v>
      </c>
      <c r="I58" s="30">
        <v>-8.7113600000000005E-7</v>
      </c>
      <c r="J58" s="30">
        <v>-9.0735599999999995E-11</v>
      </c>
      <c r="K58" s="30">
        <v>7.2922600000000005E-14</v>
      </c>
      <c r="L58" s="30">
        <v>69.982699999999994</v>
      </c>
      <c r="M58" s="30">
        <v>-4845.34</v>
      </c>
      <c r="N58" s="30">
        <v>0</v>
      </c>
      <c r="O58" s="30">
        <v>-8.7009600000000002</v>
      </c>
      <c r="P58" s="30">
        <v>1.11192E-5</v>
      </c>
      <c r="Q58" s="30"/>
      <c r="R58" s="30">
        <v>160.62801513671877</v>
      </c>
      <c r="S58" s="30">
        <v>3198.820068359375</v>
      </c>
      <c r="T58" s="30">
        <v>0.30300000309944153</v>
      </c>
      <c r="U58" s="30">
        <v>0.1964000016450882</v>
      </c>
      <c r="V58" s="30">
        <v>0</v>
      </c>
      <c r="Y58">
        <f t="shared" si="1"/>
        <v>7.361870959486871</v>
      </c>
    </row>
    <row r="59" spans="1:25" x14ac:dyDescent="0.2">
      <c r="A59" t="s">
        <v>545</v>
      </c>
      <c r="B59" t="s">
        <v>1056</v>
      </c>
      <c r="C59" s="30">
        <v>78.110000610351563</v>
      </c>
      <c r="D59" s="30">
        <v>882.19000244140625</v>
      </c>
      <c r="E59" s="30">
        <v>80.089013671875023</v>
      </c>
      <c r="F59" s="30">
        <v>84.465800000000002</v>
      </c>
      <c r="G59" s="30">
        <v>-0.51329800000000003</v>
      </c>
      <c r="H59" s="30">
        <v>3.2486899999999998E-3</v>
      </c>
      <c r="I59" s="30">
        <v>-1.5436999999999999E-6</v>
      </c>
      <c r="J59" s="30">
        <v>3.6500599999999998E-10</v>
      </c>
      <c r="K59" s="30">
        <v>-2.4820399999999999E-14</v>
      </c>
      <c r="L59" s="30">
        <v>169.65</v>
      </c>
      <c r="M59" s="30">
        <v>-10314.799999999999</v>
      </c>
      <c r="N59" s="30">
        <v>0</v>
      </c>
      <c r="O59" s="30">
        <v>-23.589500000000001</v>
      </c>
      <c r="P59" s="30">
        <v>2.0944199999999998E-5</v>
      </c>
      <c r="Q59" s="30"/>
      <c r="R59" s="30">
        <v>288.94802246093752</v>
      </c>
      <c r="S59" s="30">
        <v>4924.39013671875</v>
      </c>
      <c r="T59" s="30">
        <v>0.25999000668525696</v>
      </c>
      <c r="U59" s="30">
        <v>0.21500000357627869</v>
      </c>
      <c r="V59" s="30">
        <v>0</v>
      </c>
      <c r="Y59">
        <f t="shared" si="1"/>
        <v>1.0531954744595939</v>
      </c>
    </row>
    <row r="60" spans="1:25" x14ac:dyDescent="0.2">
      <c r="A60" t="s">
        <v>1121</v>
      </c>
      <c r="B60" t="s">
        <v>1122</v>
      </c>
      <c r="C60" s="30">
        <v>80.129501342773438</v>
      </c>
      <c r="D60" s="30">
        <v>847.35601806640625</v>
      </c>
      <c r="E60" s="30">
        <v>80.339013671875023</v>
      </c>
      <c r="F60" s="30">
        <v>0</v>
      </c>
      <c r="G60" s="30">
        <v>0.14310400000000001</v>
      </c>
      <c r="H60" s="30">
        <v>1.41574E-3</v>
      </c>
      <c r="I60" s="30">
        <v>1.2829100000000001E-6</v>
      </c>
      <c r="J60" s="30">
        <v>-1.42433E-9</v>
      </c>
      <c r="K60" s="30">
        <v>3.8912999999999998E-13</v>
      </c>
      <c r="L60" s="30">
        <v>73.292100000000005</v>
      </c>
      <c r="M60" s="30">
        <v>-6281.6</v>
      </c>
      <c r="N60" s="30">
        <v>0</v>
      </c>
      <c r="O60" s="30">
        <v>-8.8297000000000008</v>
      </c>
      <c r="P60" s="30">
        <v>7.27619E-6</v>
      </c>
      <c r="Q60" s="30"/>
      <c r="R60" s="30">
        <v>284.85000000000002</v>
      </c>
      <c r="S60" s="30">
        <v>4730</v>
      </c>
      <c r="T60" s="30">
        <v>0.27700001001358032</v>
      </c>
      <c r="U60" s="30">
        <v>0.23083500564098358</v>
      </c>
      <c r="V60" s="30">
        <v>0.44069400429725647</v>
      </c>
      <c r="Y60">
        <f t="shared" si="1"/>
        <v>1.0041411453429427</v>
      </c>
    </row>
    <row r="61" spans="1:25" x14ac:dyDescent="0.2">
      <c r="A61" t="s">
        <v>1123</v>
      </c>
      <c r="B61" t="s">
        <v>1122</v>
      </c>
      <c r="C61" s="30">
        <v>80.129501342773438</v>
      </c>
      <c r="D61" s="30">
        <v>859.68701171875</v>
      </c>
      <c r="E61" s="30">
        <v>86.998010253906273</v>
      </c>
      <c r="F61" s="30">
        <v>0</v>
      </c>
      <c r="G61" s="30">
        <v>-0.26677800000000002</v>
      </c>
      <c r="H61" s="30">
        <v>2.8440800000000001E-3</v>
      </c>
      <c r="I61" s="30">
        <v>-8.0865100000000001E-7</v>
      </c>
      <c r="J61" s="30">
        <v>-6.8576299999999994E-11</v>
      </c>
      <c r="K61" s="30">
        <v>6.6335299999999999E-14</v>
      </c>
      <c r="L61" s="30">
        <v>41.572200000000002</v>
      </c>
      <c r="M61" s="30">
        <v>-5441.5</v>
      </c>
      <c r="N61" s="30">
        <v>0</v>
      </c>
      <c r="O61" s="30">
        <v>-3.7181899999999999</v>
      </c>
      <c r="P61" s="30">
        <v>9.7042900000000006E-5</v>
      </c>
      <c r="Q61" s="30"/>
      <c r="R61" s="30">
        <v>295.85000000000002</v>
      </c>
      <c r="S61" s="30">
        <v>4730</v>
      </c>
      <c r="T61" s="30">
        <v>0.27700001001358032</v>
      </c>
      <c r="U61" s="30">
        <v>0.20483000576496124</v>
      </c>
      <c r="V61" s="30">
        <v>0.13010700047016144</v>
      </c>
      <c r="Y61">
        <f t="shared" si="1"/>
        <v>139670.08893080728</v>
      </c>
    </row>
    <row r="62" spans="1:25" x14ac:dyDescent="0.2">
      <c r="A62" t="s">
        <v>1124</v>
      </c>
      <c r="B62" t="s">
        <v>1122</v>
      </c>
      <c r="C62" s="30">
        <v>80.129501342773438</v>
      </c>
      <c r="D62" s="30">
        <v>814.0880126953125</v>
      </c>
      <c r="E62" s="30">
        <v>72.778009033203148</v>
      </c>
      <c r="F62" s="30">
        <v>0</v>
      </c>
      <c r="G62" s="30">
        <v>-0.78383100000000006</v>
      </c>
      <c r="H62" s="30">
        <v>4.5898099999999997E-3</v>
      </c>
      <c r="I62" s="30">
        <v>-2.9788199999999999E-6</v>
      </c>
      <c r="J62" s="30">
        <v>1.1385900000000001E-9</v>
      </c>
      <c r="K62" s="30">
        <v>-1.8898200000000001E-13</v>
      </c>
      <c r="L62" s="30">
        <v>46.351100000000002</v>
      </c>
      <c r="M62" s="30">
        <v>-5323.5</v>
      </c>
      <c r="N62" s="30">
        <v>0</v>
      </c>
      <c r="O62" s="30">
        <v>-4.5107900000000001</v>
      </c>
      <c r="P62" s="30">
        <v>1.0879700000000001E-17</v>
      </c>
      <c r="Q62" s="30"/>
      <c r="R62" s="30">
        <v>267.85000000000002</v>
      </c>
      <c r="S62" s="30">
        <v>4430</v>
      </c>
      <c r="T62" s="30">
        <v>0.27900001406669617</v>
      </c>
      <c r="U62" s="30">
        <v>0.2375590056180954</v>
      </c>
      <c r="V62" s="30">
        <v>0</v>
      </c>
      <c r="Y62">
        <f t="shared" si="1"/>
        <v>1.2303233087748742</v>
      </c>
    </row>
    <row r="63" spans="1:25" x14ac:dyDescent="0.2">
      <c r="A63" t="s">
        <v>1125</v>
      </c>
      <c r="B63" t="s">
        <v>1020</v>
      </c>
      <c r="C63" s="30">
        <v>82.145401000976563</v>
      </c>
      <c r="D63" s="30">
        <v>814.85400390625</v>
      </c>
      <c r="E63" s="30">
        <v>82.968011474609398</v>
      </c>
      <c r="F63" s="30">
        <v>0</v>
      </c>
      <c r="G63" s="30">
        <v>0.15831899999999999</v>
      </c>
      <c r="H63" s="30">
        <v>1.3710700000000001E-3</v>
      </c>
      <c r="I63" s="30">
        <v>1.6395299999999999E-6</v>
      </c>
      <c r="J63" s="30">
        <v>-1.66047E-9</v>
      </c>
      <c r="K63" s="30">
        <v>4.4037999999999999E-13</v>
      </c>
      <c r="L63" s="30">
        <v>118.122</v>
      </c>
      <c r="M63" s="30">
        <v>-7455.79</v>
      </c>
      <c r="N63" s="30">
        <v>0</v>
      </c>
      <c r="O63" s="30">
        <v>-16.878</v>
      </c>
      <c r="P63" s="30">
        <v>1.8509899999999999E-2</v>
      </c>
      <c r="Q63" s="30"/>
      <c r="R63" s="30">
        <v>287.25002441406252</v>
      </c>
      <c r="S63" s="30">
        <v>4349.990234375</v>
      </c>
      <c r="T63" s="30">
        <v>0.29100000858306885</v>
      </c>
      <c r="U63" s="30">
        <v>0.21424800157546997</v>
      </c>
      <c r="V63" s="30">
        <v>0.549996018409729</v>
      </c>
      <c r="Y63" t="e">
        <f t="shared" si="1"/>
        <v>#NUM!</v>
      </c>
    </row>
    <row r="64" spans="1:25" x14ac:dyDescent="0.2">
      <c r="A64" t="s">
        <v>1126</v>
      </c>
      <c r="B64" t="s">
        <v>1020</v>
      </c>
      <c r="C64" s="30">
        <v>82.145401000976563</v>
      </c>
      <c r="D64" s="30">
        <v>704.3740234375</v>
      </c>
      <c r="E64" s="30">
        <v>64.998010253906273</v>
      </c>
      <c r="F64" s="30">
        <v>0</v>
      </c>
      <c r="G64" s="30">
        <v>-1.7838400000000001E-2</v>
      </c>
      <c r="H64" s="30">
        <v>2.9810100000000001E-3</v>
      </c>
      <c r="I64" s="30">
        <v>-1.2373500000000001E-6</v>
      </c>
      <c r="J64" s="30">
        <v>2.9368000000000001E-10</v>
      </c>
      <c r="K64" s="30">
        <v>-3.0314500000000003E-14</v>
      </c>
      <c r="L64" s="30">
        <v>75.298100000000005</v>
      </c>
      <c r="M64" s="30">
        <v>-6067.29</v>
      </c>
      <c r="N64" s="30">
        <v>0</v>
      </c>
      <c r="O64" s="30">
        <v>-9.2245799999999996</v>
      </c>
      <c r="P64" s="30">
        <v>8.5232E-6</v>
      </c>
      <c r="Q64" s="30"/>
      <c r="R64" s="30">
        <v>236.84700927734377</v>
      </c>
      <c r="S64" s="30">
        <v>3350</v>
      </c>
      <c r="T64" s="30">
        <v>0.33100000023841858</v>
      </c>
      <c r="U64" s="30">
        <v>0.27995100617408752</v>
      </c>
      <c r="V64" s="30">
        <v>0</v>
      </c>
      <c r="Y64">
        <f t="shared" si="1"/>
        <v>1.5774147856922176</v>
      </c>
    </row>
    <row r="65" spans="1:25" x14ac:dyDescent="0.2">
      <c r="A65" t="s">
        <v>1127</v>
      </c>
      <c r="B65" t="s">
        <v>1020</v>
      </c>
      <c r="C65" s="30">
        <v>82.145401000976563</v>
      </c>
      <c r="D65" s="30">
        <v>727.2760009765625</v>
      </c>
      <c r="E65" s="30">
        <v>83.498010253906273</v>
      </c>
      <c r="F65" s="30">
        <v>0</v>
      </c>
      <c r="G65" s="30">
        <v>-0.29116399999999998</v>
      </c>
      <c r="H65" s="30">
        <v>3.6430400000000002E-3</v>
      </c>
      <c r="I65" s="30">
        <v>-1.9305899999999999E-6</v>
      </c>
      <c r="J65" s="30">
        <v>6.3857500000000004E-10</v>
      </c>
      <c r="K65" s="30">
        <v>-9.9361099999999997E-14</v>
      </c>
      <c r="L65" s="30">
        <v>49.872199999999999</v>
      </c>
      <c r="M65" s="30">
        <v>-5616.5</v>
      </c>
      <c r="N65" s="30">
        <v>0</v>
      </c>
      <c r="O65" s="30">
        <v>-5.0263999999999998</v>
      </c>
      <c r="P65" s="30">
        <v>1.19286E-17</v>
      </c>
      <c r="Q65" s="30"/>
      <c r="R65" s="30">
        <v>264.85000000000002</v>
      </c>
      <c r="S65" s="30">
        <v>3350</v>
      </c>
      <c r="T65" s="30">
        <v>0.33100000023841858</v>
      </c>
      <c r="U65" s="30">
        <v>0.27536600828170776</v>
      </c>
      <c r="V65" s="30">
        <v>0.30878600478172302</v>
      </c>
      <c r="Y65">
        <f t="shared" si="1"/>
        <v>0.88132622363524848</v>
      </c>
    </row>
    <row r="66" spans="1:25" x14ac:dyDescent="0.2">
      <c r="A66" t="s">
        <v>1128</v>
      </c>
      <c r="B66" t="s">
        <v>1020</v>
      </c>
      <c r="C66" s="30">
        <v>82.145401000976563</v>
      </c>
      <c r="D66" s="30">
        <v>718.60400390625</v>
      </c>
      <c r="E66" s="30">
        <v>81.899011230468773</v>
      </c>
      <c r="F66" s="30">
        <v>0</v>
      </c>
      <c r="G66" s="30">
        <v>-0.197129</v>
      </c>
      <c r="H66" s="30">
        <v>3.6216E-3</v>
      </c>
      <c r="I66" s="30">
        <v>-2.0107000000000001E-6</v>
      </c>
      <c r="J66" s="30">
        <v>7.1346900000000001E-10</v>
      </c>
      <c r="K66" s="30">
        <v>-1.1635299999999999E-13</v>
      </c>
      <c r="L66" s="30">
        <v>91.728200000000001</v>
      </c>
      <c r="M66" s="30">
        <v>-7107.89</v>
      </c>
      <c r="N66" s="30">
        <v>0</v>
      </c>
      <c r="O66" s="30">
        <v>-11.633900000000001</v>
      </c>
      <c r="P66" s="30">
        <v>9.6567000000000002E-6</v>
      </c>
      <c r="Q66" s="30"/>
      <c r="R66" s="30">
        <v>261.85000000000002</v>
      </c>
      <c r="S66" s="30">
        <v>3350</v>
      </c>
      <c r="T66" s="30">
        <v>0.33100000023841858</v>
      </c>
      <c r="U66" s="30">
        <v>0.28210601210594177</v>
      </c>
      <c r="V66" s="30">
        <v>0.30878600478172302</v>
      </c>
      <c r="Y66">
        <f t="shared" si="1"/>
        <v>0.94686951815960319</v>
      </c>
    </row>
    <row r="67" spans="1:25" x14ac:dyDescent="0.2">
      <c r="A67" t="s">
        <v>1217</v>
      </c>
      <c r="B67" t="s">
        <v>1020</v>
      </c>
      <c r="C67" s="30">
        <v>82.145401000976563</v>
      </c>
      <c r="D67" s="30">
        <v>773.4169921875</v>
      </c>
      <c r="E67" s="30">
        <v>65.670007324218773</v>
      </c>
      <c r="F67" s="30">
        <v>0</v>
      </c>
      <c r="G67" s="30">
        <v>-0.22062999999999999</v>
      </c>
      <c r="H67" s="30">
        <v>2.7017999999999999E-3</v>
      </c>
      <c r="I67" s="30">
        <v>-4.4817999999999998E-7</v>
      </c>
      <c r="J67" s="30">
        <v>-2.5966999999999999E-10</v>
      </c>
      <c r="K67" s="30">
        <v>9.8537E-14</v>
      </c>
      <c r="L67" s="30">
        <v>45.572000000000003</v>
      </c>
      <c r="M67" s="30">
        <v>-5130.8999999999996</v>
      </c>
      <c r="N67" s="30">
        <v>0</v>
      </c>
      <c r="O67" s="30">
        <v>-4.4356999999999998</v>
      </c>
      <c r="P67" s="30">
        <v>1.3627E-17</v>
      </c>
      <c r="Q67" s="30"/>
      <c r="R67" s="30">
        <v>253.85</v>
      </c>
      <c r="S67" s="30">
        <v>4130</v>
      </c>
      <c r="T67" s="30">
        <v>0.30300000309944153</v>
      </c>
      <c r="U67" s="30">
        <v>0.23574599623680115</v>
      </c>
      <c r="V67" s="30">
        <v>0.30578839778900146</v>
      </c>
      <c r="Y67">
        <f t="shared" si="1"/>
        <v>1.5130073511869611</v>
      </c>
    </row>
    <row r="68" spans="1:25" x14ac:dyDescent="0.2">
      <c r="A68" t="s">
        <v>1221</v>
      </c>
      <c r="B68" t="s">
        <v>1020</v>
      </c>
      <c r="C68" s="30">
        <v>82.145401000976563</v>
      </c>
      <c r="D68" s="30">
        <v>721.64697265625</v>
      </c>
      <c r="E68" s="30">
        <v>75.999993896484398</v>
      </c>
      <c r="F68" s="30">
        <v>0</v>
      </c>
      <c r="G68" s="30">
        <v>-9.4647999999999996E-2</v>
      </c>
      <c r="H68" s="30">
        <v>3.3525E-3</v>
      </c>
      <c r="I68" s="30">
        <v>-1.6703999999999999E-6</v>
      </c>
      <c r="J68" s="30">
        <v>5.1885000000000002E-10</v>
      </c>
      <c r="K68" s="30">
        <v>-7.4628999999999997E-14</v>
      </c>
      <c r="L68" s="30">
        <v>49.661999999999999</v>
      </c>
      <c r="M68" s="30">
        <v>-5488.7</v>
      </c>
      <c r="N68" s="30">
        <v>0</v>
      </c>
      <c r="O68" s="30">
        <v>-5.0114999999999998</v>
      </c>
      <c r="P68" s="30">
        <v>1.3554E-17</v>
      </c>
      <c r="Q68" s="30"/>
      <c r="R68" s="30">
        <v>252.85</v>
      </c>
      <c r="S68" s="30">
        <v>3350</v>
      </c>
      <c r="T68" s="30">
        <v>0.33100000023841858</v>
      </c>
      <c r="U68" s="30">
        <v>0.27622801065444946</v>
      </c>
      <c r="V68" s="30">
        <v>0</v>
      </c>
      <c r="Y68">
        <f t="shared" si="1"/>
        <v>1.1193802172062588</v>
      </c>
    </row>
    <row r="69" spans="1:25" x14ac:dyDescent="0.2">
      <c r="A69" t="s">
        <v>1268</v>
      </c>
      <c r="B69" t="s">
        <v>1020</v>
      </c>
      <c r="C69" s="30">
        <v>82.145401000976563</v>
      </c>
      <c r="D69" s="30">
        <v>727.10302734375</v>
      </c>
      <c r="E69" s="30">
        <v>81.200006103515648</v>
      </c>
      <c r="F69" s="30">
        <v>0</v>
      </c>
      <c r="G69" s="30">
        <v>-0.19098000000000001</v>
      </c>
      <c r="H69" s="30">
        <v>3.4680000000000002E-3</v>
      </c>
      <c r="I69" s="30">
        <v>-1.9412999999999999E-6</v>
      </c>
      <c r="J69" s="30">
        <v>7.4752000000000002E-10</v>
      </c>
      <c r="K69" s="30">
        <v>-1.3127000000000001E-13</v>
      </c>
      <c r="L69" s="30">
        <v>40.183</v>
      </c>
      <c r="M69" s="30">
        <v>-5104</v>
      </c>
      <c r="N69" s="30">
        <v>0</v>
      </c>
      <c r="O69" s="30">
        <v>-3.6371000000000002</v>
      </c>
      <c r="P69" s="30">
        <v>5.1621000000000002E-4</v>
      </c>
      <c r="Q69" s="30"/>
      <c r="R69" s="30">
        <v>270.85000000000002</v>
      </c>
      <c r="S69" s="30">
        <v>3530</v>
      </c>
      <c r="T69" s="30">
        <v>0.33100000023841858</v>
      </c>
      <c r="U69" s="30">
        <v>0.21830099821090698</v>
      </c>
      <c r="V69" s="30">
        <v>0</v>
      </c>
      <c r="Y69">
        <f t="shared" si="1"/>
        <v>7.3585594851756817E+27</v>
      </c>
    </row>
    <row r="70" spans="1:25" x14ac:dyDescent="0.2">
      <c r="A70" t="s">
        <v>1269</v>
      </c>
      <c r="B70" t="s">
        <v>1020</v>
      </c>
      <c r="C70" s="30">
        <v>82.145401000976563</v>
      </c>
      <c r="D70" s="30">
        <v>736.58197021484375</v>
      </c>
      <c r="E70" s="30">
        <v>84.520013427734398</v>
      </c>
      <c r="F70" s="30">
        <v>0</v>
      </c>
      <c r="G70" s="30">
        <v>-0.13095999999999999</v>
      </c>
      <c r="H70" s="30">
        <v>3.3390999999999998E-3</v>
      </c>
      <c r="I70" s="30">
        <v>-1.7441E-6</v>
      </c>
      <c r="J70" s="30">
        <v>6.0213999999999995E-10</v>
      </c>
      <c r="K70" s="30">
        <v>-9.3169999999999996E-14</v>
      </c>
      <c r="L70" s="30">
        <v>116.8</v>
      </c>
      <c r="M70" s="30">
        <v>-7639</v>
      </c>
      <c r="N70" s="30">
        <v>0</v>
      </c>
      <c r="O70" s="30">
        <v>-16.451000000000001</v>
      </c>
      <c r="P70" s="30">
        <v>1.6494999999999999E-2</v>
      </c>
      <c r="Q70" s="30"/>
      <c r="R70" s="30">
        <v>275.85000000000002</v>
      </c>
      <c r="S70" s="30">
        <v>3530</v>
      </c>
      <c r="T70" s="30">
        <v>0.33100000023841858</v>
      </c>
      <c r="U70" s="30">
        <v>0.22138699889183044</v>
      </c>
      <c r="V70" s="30">
        <v>0</v>
      </c>
      <c r="Y70" t="e">
        <f t="shared" si="1"/>
        <v>#NUM!</v>
      </c>
    </row>
    <row r="71" spans="1:25" x14ac:dyDescent="0.2">
      <c r="A71" t="s">
        <v>811</v>
      </c>
      <c r="B71" t="s">
        <v>1020</v>
      </c>
      <c r="C71" s="30">
        <v>82.145500183105469</v>
      </c>
      <c r="D71" s="30">
        <v>695.6400146484375</v>
      </c>
      <c r="E71" s="30">
        <v>59.450006103515648</v>
      </c>
      <c r="F71" s="30">
        <v>113.9</v>
      </c>
      <c r="G71" s="30">
        <v>8.6334999999999995E-2</v>
      </c>
      <c r="H71" s="30">
        <v>2.8275000000000002E-3</v>
      </c>
      <c r="I71" s="30">
        <v>-6.7519600000000001E-7</v>
      </c>
      <c r="J71" s="30">
        <v>0</v>
      </c>
      <c r="K71" s="30">
        <v>0</v>
      </c>
      <c r="L71" s="30">
        <v>94.061999999999998</v>
      </c>
      <c r="M71" s="30">
        <v>-6569.68</v>
      </c>
      <c r="N71" s="30">
        <v>0</v>
      </c>
      <c r="O71" s="30">
        <v>-12.2493</v>
      </c>
      <c r="P71" s="30">
        <v>1.29627E-5</v>
      </c>
      <c r="Q71" s="30"/>
      <c r="R71" s="30">
        <v>247.77700195312502</v>
      </c>
      <c r="S71" s="30">
        <v>3445.2900390625</v>
      </c>
      <c r="T71" s="30">
        <v>0.33327001333236694</v>
      </c>
      <c r="U71" s="30">
        <v>0.1599700003862381</v>
      </c>
      <c r="V71" s="30">
        <v>0</v>
      </c>
      <c r="Y71">
        <f t="shared" si="1"/>
        <v>1.8313516184673926</v>
      </c>
    </row>
    <row r="72" spans="1:25" x14ac:dyDescent="0.2">
      <c r="A72" t="s">
        <v>843</v>
      </c>
      <c r="B72" t="s">
        <v>1020</v>
      </c>
      <c r="C72" s="30">
        <v>82.145500183105469</v>
      </c>
      <c r="D72" s="30">
        <v>729.79400634765625</v>
      </c>
      <c r="E72" s="30">
        <v>68.770013427734398</v>
      </c>
      <c r="F72" s="30">
        <v>140.59</v>
      </c>
      <c r="G72" s="30">
        <v>-3.3574E-2</v>
      </c>
      <c r="H72" s="30">
        <v>2.8408000000000001E-3</v>
      </c>
      <c r="I72" s="30">
        <v>-6.8701599999999996E-7</v>
      </c>
      <c r="J72" s="30">
        <v>0</v>
      </c>
      <c r="K72" s="30">
        <v>0</v>
      </c>
      <c r="L72" s="30">
        <v>86.134500000000003</v>
      </c>
      <c r="M72" s="30">
        <v>-6584.73</v>
      </c>
      <c r="N72" s="30">
        <v>0</v>
      </c>
      <c r="O72" s="30">
        <v>-10.855600000000001</v>
      </c>
      <c r="P72" s="30">
        <v>9.2331300000000001E-6</v>
      </c>
      <c r="Q72" s="30"/>
      <c r="R72" s="30">
        <v>253.88900146484377</v>
      </c>
      <c r="S72" s="30">
        <v>3536.31005859375</v>
      </c>
      <c r="T72" s="30">
        <v>0.33327001333236694</v>
      </c>
      <c r="U72" s="30">
        <v>0.21209000051021576</v>
      </c>
      <c r="V72" s="30">
        <v>0</v>
      </c>
      <c r="Y72">
        <f t="shared" si="1"/>
        <v>1.4141001990167712</v>
      </c>
    </row>
    <row r="73" spans="1:25" x14ac:dyDescent="0.2">
      <c r="A73" t="s">
        <v>842</v>
      </c>
      <c r="B73" t="s">
        <v>1033</v>
      </c>
      <c r="C73" s="30">
        <v>82.145500183105469</v>
      </c>
      <c r="D73" s="30">
        <v>722.697021484375</v>
      </c>
      <c r="E73" s="30">
        <v>76.998010253906273</v>
      </c>
      <c r="F73" s="30">
        <v>120.72</v>
      </c>
      <c r="G73" s="30">
        <v>2.1080000000000002E-2</v>
      </c>
      <c r="H73" s="30">
        <v>2.8380900000000001E-3</v>
      </c>
      <c r="I73" s="30">
        <v>-6.8465500000000001E-7</v>
      </c>
      <c r="J73" s="30">
        <v>0</v>
      </c>
      <c r="K73" s="30">
        <v>0</v>
      </c>
      <c r="L73" s="30">
        <v>88.594099999999997</v>
      </c>
      <c r="M73" s="30">
        <v>-6862.3</v>
      </c>
      <c r="N73" s="30">
        <v>0</v>
      </c>
      <c r="O73" s="30">
        <v>-11.1785</v>
      </c>
      <c r="P73" s="30">
        <v>9.0600100000000004E-6</v>
      </c>
      <c r="Q73" s="30"/>
      <c r="R73" s="30">
        <v>264.99801025390627</v>
      </c>
      <c r="S73" s="30">
        <v>3546.6201171875</v>
      </c>
      <c r="T73" s="30">
        <v>0.33327001333236694</v>
      </c>
      <c r="U73" s="30">
        <v>0.22300000488758087</v>
      </c>
      <c r="V73" s="30">
        <v>0</v>
      </c>
      <c r="Y73">
        <f t="shared" si="1"/>
        <v>1.1097111657151781</v>
      </c>
    </row>
    <row r="74" spans="1:25" x14ac:dyDescent="0.2">
      <c r="A74" t="s">
        <v>749</v>
      </c>
      <c r="B74" t="s">
        <v>1020</v>
      </c>
      <c r="C74" s="30">
        <v>82.150001525878906</v>
      </c>
      <c r="D74" s="30">
        <v>784.52001953125</v>
      </c>
      <c r="E74" s="30">
        <v>73.849999999999994</v>
      </c>
      <c r="F74" s="30">
        <v>-4.4996400000000003E-8</v>
      </c>
      <c r="G74" s="30">
        <v>-0.358769</v>
      </c>
      <c r="H74" s="30">
        <v>3.0232499999999999E-3</v>
      </c>
      <c r="I74" s="30">
        <v>-8.2693899999999999E-7</v>
      </c>
      <c r="J74" s="30">
        <v>1.46335E-11</v>
      </c>
      <c r="K74" s="30">
        <v>1.0323199999999999E-21</v>
      </c>
      <c r="L74" s="30">
        <v>74.717799999999997</v>
      </c>
      <c r="M74" s="30">
        <v>-6232.65</v>
      </c>
      <c r="N74" s="30">
        <v>0</v>
      </c>
      <c r="O74" s="30">
        <v>-9.0814199999999996</v>
      </c>
      <c r="P74" s="30">
        <v>7.6610300000000004E-6</v>
      </c>
      <c r="Q74" s="30"/>
      <c r="R74" s="30">
        <v>268.85000000000002</v>
      </c>
      <c r="S74" s="30">
        <v>3770</v>
      </c>
      <c r="T74" s="30">
        <v>0.31119900941848755</v>
      </c>
      <c r="U74" s="30">
        <v>0.21899800002574921</v>
      </c>
      <c r="V74" s="30">
        <v>0</v>
      </c>
      <c r="Y74">
        <f t="shared" si="1"/>
        <v>1.1498405279176382</v>
      </c>
    </row>
    <row r="75" spans="1:25" x14ac:dyDescent="0.2">
      <c r="A75" t="s">
        <v>750</v>
      </c>
      <c r="B75" t="s">
        <v>1020</v>
      </c>
      <c r="C75" s="30">
        <v>82.150001525878906</v>
      </c>
      <c r="D75" s="30">
        <v>758.58001708984375</v>
      </c>
      <c r="E75" s="30">
        <v>70.050012207031273</v>
      </c>
      <c r="F75" s="30">
        <v>-5.4964500000000002E-8</v>
      </c>
      <c r="G75" s="30">
        <v>-0.52620900000000004</v>
      </c>
      <c r="H75" s="30">
        <v>3.4795899999999999E-3</v>
      </c>
      <c r="I75" s="30">
        <v>-1.3327200000000001E-6</v>
      </c>
      <c r="J75" s="30">
        <v>2.1180699999999999E-10</v>
      </c>
      <c r="K75" s="30">
        <v>1.30264E-21</v>
      </c>
      <c r="L75" s="30">
        <v>72.270499999999998</v>
      </c>
      <c r="M75" s="30">
        <v>-5957.1</v>
      </c>
      <c r="N75" s="30">
        <v>0</v>
      </c>
      <c r="O75" s="30">
        <v>-8.7434899999999995</v>
      </c>
      <c r="P75" s="30">
        <v>7.7171499999999995E-6</v>
      </c>
      <c r="Q75" s="30"/>
      <c r="R75" s="30">
        <v>262.55001220703127</v>
      </c>
      <c r="S75" s="30">
        <v>4019.9599609375</v>
      </c>
      <c r="T75" s="30">
        <v>0.29850000143051147</v>
      </c>
      <c r="U75" s="30">
        <v>0.22100000083446503</v>
      </c>
      <c r="V75" s="30">
        <v>0</v>
      </c>
      <c r="Y75">
        <f t="shared" si="1"/>
        <v>1.5875385315273525</v>
      </c>
    </row>
    <row r="76" spans="1:25" x14ac:dyDescent="0.2">
      <c r="A76" t="s">
        <v>984</v>
      </c>
      <c r="B76" t="s">
        <v>1020</v>
      </c>
      <c r="C76" s="30">
        <v>82.150001525878906</v>
      </c>
      <c r="D76" s="30">
        <v>719.96002197265625</v>
      </c>
      <c r="E76" s="30">
        <v>71.349999999999994</v>
      </c>
      <c r="F76" s="30">
        <v>5.05029E-8</v>
      </c>
      <c r="G76" s="30">
        <v>0.143651</v>
      </c>
      <c r="H76" s="30">
        <v>2.8315200000000001E-3</v>
      </c>
      <c r="I76" s="30">
        <v>-1.096E-6</v>
      </c>
      <c r="J76" s="30">
        <v>1.92312E-10</v>
      </c>
      <c r="K76" s="30">
        <v>-1.1835399999999999E-21</v>
      </c>
      <c r="L76" s="30">
        <v>77.698599999999999</v>
      </c>
      <c r="M76" s="30">
        <v>-6313.49</v>
      </c>
      <c r="N76" s="30">
        <v>0</v>
      </c>
      <c r="O76" s="30">
        <v>-9.5433199999999996</v>
      </c>
      <c r="P76" s="30">
        <v>8.4239499999999992E-6</v>
      </c>
      <c r="Q76" s="30"/>
      <c r="R76" s="30">
        <v>253.85</v>
      </c>
      <c r="S76" s="30">
        <v>3670</v>
      </c>
      <c r="T76" s="30">
        <v>0.33349901437759399</v>
      </c>
      <c r="U76" s="30">
        <v>0.2489980012178421</v>
      </c>
      <c r="V76" s="30">
        <v>0</v>
      </c>
      <c r="Y76">
        <f t="shared" si="1"/>
        <v>1.3188256927460151</v>
      </c>
    </row>
    <row r="77" spans="1:25" x14ac:dyDescent="0.2">
      <c r="A77" t="s">
        <v>546</v>
      </c>
      <c r="B77" t="s">
        <v>1019</v>
      </c>
      <c r="C77" s="30">
        <v>84.160003662109375</v>
      </c>
      <c r="D77" s="30">
        <v>781.822021484375</v>
      </c>
      <c r="E77" s="30">
        <v>80.730004882812523</v>
      </c>
      <c r="F77" s="30">
        <v>4.5556700000000003E-9</v>
      </c>
      <c r="G77" s="30">
        <v>-0.64805000000000001</v>
      </c>
      <c r="H77" s="30">
        <v>3.63175E-3</v>
      </c>
      <c r="I77" s="30">
        <v>-9.9928300000000007E-7</v>
      </c>
      <c r="J77" s="30">
        <v>3.9240299999999997E-11</v>
      </c>
      <c r="K77" s="30">
        <v>-2.5815999999999999E-23</v>
      </c>
      <c r="L77" s="30">
        <v>70.977500000000006</v>
      </c>
      <c r="M77" s="30">
        <v>-6187.1</v>
      </c>
      <c r="N77" s="30">
        <v>0</v>
      </c>
      <c r="O77" s="30">
        <v>-8.46523</v>
      </c>
      <c r="P77" s="30">
        <v>6.4520000000000002E-6</v>
      </c>
      <c r="Q77" s="30"/>
      <c r="R77" s="30">
        <v>280.05001220703127</v>
      </c>
      <c r="S77" s="30">
        <v>4053</v>
      </c>
      <c r="T77" s="30">
        <v>0.30799001455307007</v>
      </c>
      <c r="U77" s="30">
        <v>0.21330000460147858</v>
      </c>
      <c r="V77" s="30">
        <v>0.30000001192092896</v>
      </c>
      <c r="Y77">
        <f t="shared" si="1"/>
        <v>0.992668935417372</v>
      </c>
    </row>
    <row r="78" spans="1:25" x14ac:dyDescent="0.2">
      <c r="A78" t="s">
        <v>797</v>
      </c>
      <c r="B78" t="s">
        <v>1019</v>
      </c>
      <c r="C78" s="30">
        <v>84.160003662109375</v>
      </c>
      <c r="D78" s="30">
        <v>694.06402587890625</v>
      </c>
      <c r="E78" s="30">
        <v>64.649011230468773</v>
      </c>
      <c r="F78" s="30">
        <v>-3.0291100000000002E-8</v>
      </c>
      <c r="G78" s="30">
        <v>-0.15781700000000001</v>
      </c>
      <c r="H78" s="30">
        <v>3.5764500000000001E-3</v>
      </c>
      <c r="I78" s="30">
        <v>-1.59105E-6</v>
      </c>
      <c r="J78" s="30">
        <v>3.3813200000000002E-10</v>
      </c>
      <c r="K78" s="30">
        <v>7.0467100000000004E-22</v>
      </c>
      <c r="L78" s="30">
        <v>77.048100000000005</v>
      </c>
      <c r="M78" s="30">
        <v>-6116.59</v>
      </c>
      <c r="N78" s="30">
        <v>0</v>
      </c>
      <c r="O78" s="30">
        <v>-9.5218100000000003</v>
      </c>
      <c r="P78" s="30">
        <v>9.7834300000000006E-6</v>
      </c>
      <c r="Q78" s="30"/>
      <c r="R78" s="30">
        <v>237.24801025390627</v>
      </c>
      <c r="S78" s="30">
        <v>3270</v>
      </c>
      <c r="T78" s="30">
        <v>0.35350000858306885</v>
      </c>
      <c r="U78" s="30">
        <v>0.2669990062713623</v>
      </c>
      <c r="V78" s="30">
        <v>0</v>
      </c>
      <c r="Y78">
        <f t="shared" si="1"/>
        <v>1.6153303236236007</v>
      </c>
    </row>
    <row r="79" spans="1:25" x14ac:dyDescent="0.2">
      <c r="A79" t="s">
        <v>798</v>
      </c>
      <c r="B79" t="s">
        <v>1019</v>
      </c>
      <c r="C79" s="30">
        <v>84.160003662109375</v>
      </c>
      <c r="D79" s="30">
        <v>672.35101318359375</v>
      </c>
      <c r="E79" s="30">
        <v>54.149011230468773</v>
      </c>
      <c r="F79" s="30">
        <v>-4.8357299999999997E-8</v>
      </c>
      <c r="G79" s="30">
        <v>3.8925800000000003E-2</v>
      </c>
      <c r="H79" s="30">
        <v>3.3778499999999999E-3</v>
      </c>
      <c r="I79" s="30">
        <v>-1.4734599999999999E-6</v>
      </c>
      <c r="J79" s="30">
        <v>3.0524799999999999E-10</v>
      </c>
      <c r="K79" s="30">
        <v>1.1261099999999999E-21</v>
      </c>
      <c r="L79" s="30">
        <v>87.735699999999994</v>
      </c>
      <c r="M79" s="30">
        <v>-6222.35</v>
      </c>
      <c r="N79" s="30">
        <v>0</v>
      </c>
      <c r="O79" s="30">
        <v>-11.3042</v>
      </c>
      <c r="P79" s="30">
        <v>1.2636000000000001E-5</v>
      </c>
      <c r="Q79" s="30"/>
      <c r="R79" s="30">
        <v>222.14901123046877</v>
      </c>
      <c r="S79" s="30">
        <v>3270</v>
      </c>
      <c r="T79" s="30">
        <v>0.34650000929832458</v>
      </c>
      <c r="U79" s="30">
        <v>0.26199901103973389</v>
      </c>
      <c r="V79" s="30">
        <v>0</v>
      </c>
      <c r="Y79">
        <f t="shared" si="1"/>
        <v>2.1518547508484587</v>
      </c>
    </row>
    <row r="80" spans="1:25" x14ac:dyDescent="0.2">
      <c r="A80" t="s">
        <v>807</v>
      </c>
      <c r="B80" t="s">
        <v>1019</v>
      </c>
      <c r="C80" s="30">
        <v>84.160003662109375</v>
      </c>
      <c r="D80" s="30">
        <v>684.5830078125</v>
      </c>
      <c r="E80" s="30">
        <v>62.149011230468773</v>
      </c>
      <c r="F80" s="30">
        <v>-5.5552699999999998E-8</v>
      </c>
      <c r="G80" s="30">
        <v>2.20057E-2</v>
      </c>
      <c r="H80" s="30">
        <v>3.15862E-3</v>
      </c>
      <c r="I80" s="30">
        <v>-1.18318E-6</v>
      </c>
      <c r="J80" s="30">
        <v>1.94804E-10</v>
      </c>
      <c r="K80" s="30">
        <v>1.3180300000000001E-21</v>
      </c>
      <c r="L80" s="30">
        <v>90.524600000000007</v>
      </c>
      <c r="M80" s="30">
        <v>-6554.31</v>
      </c>
      <c r="N80" s="30">
        <v>0</v>
      </c>
      <c r="O80" s="30">
        <v>-11.6508</v>
      </c>
      <c r="P80" s="30">
        <v>1.238E-5</v>
      </c>
      <c r="Q80" s="30"/>
      <c r="R80" s="30">
        <v>233.35</v>
      </c>
      <c r="S80" s="30">
        <v>3270</v>
      </c>
      <c r="T80" s="30">
        <v>0.35350000858306885</v>
      </c>
      <c r="U80" s="30">
        <v>0.2669990062713623</v>
      </c>
      <c r="V80" s="30">
        <v>0</v>
      </c>
      <c r="Y80">
        <f t="shared" si="1"/>
        <v>1.73297724260814</v>
      </c>
    </row>
    <row r="81" spans="1:25" x14ac:dyDescent="0.2">
      <c r="A81" t="s">
        <v>824</v>
      </c>
      <c r="B81" t="s">
        <v>1019</v>
      </c>
      <c r="C81" s="30">
        <v>84.160003662109375</v>
      </c>
      <c r="D81" s="30">
        <v>673.99200439453125</v>
      </c>
      <c r="E81" s="30">
        <v>56.450006103515648</v>
      </c>
      <c r="F81" s="30">
        <v>-6.2525699999999997E-8</v>
      </c>
      <c r="G81" s="30">
        <v>-0.121292</v>
      </c>
      <c r="H81" s="30">
        <v>3.4221E-3</v>
      </c>
      <c r="I81" s="30">
        <v>-1.4248999999999999E-6</v>
      </c>
      <c r="J81" s="30">
        <v>2.7625E-10</v>
      </c>
      <c r="K81" s="30">
        <v>1.4707099999999999E-21</v>
      </c>
      <c r="L81" s="30">
        <v>87.829499999999996</v>
      </c>
      <c r="M81" s="30">
        <v>-6326.33</v>
      </c>
      <c r="N81" s="30">
        <v>0</v>
      </c>
      <c r="O81" s="30">
        <v>-11.2735</v>
      </c>
      <c r="P81" s="30">
        <v>1.24054E-5</v>
      </c>
      <c r="Q81" s="30"/>
      <c r="R81" s="30">
        <v>216.85</v>
      </c>
      <c r="S81" s="30">
        <v>3030</v>
      </c>
      <c r="T81" s="30">
        <v>0.36000001430511475</v>
      </c>
      <c r="U81" s="30">
        <v>0.28999900817871094</v>
      </c>
      <c r="V81" s="30">
        <v>0</v>
      </c>
      <c r="Y81">
        <f t="shared" si="1"/>
        <v>2.0483789078862604</v>
      </c>
    </row>
    <row r="82" spans="1:25" x14ac:dyDescent="0.2">
      <c r="A82" t="s">
        <v>825</v>
      </c>
      <c r="B82" t="s">
        <v>1019</v>
      </c>
      <c r="C82" s="30">
        <v>84.160003662109375</v>
      </c>
      <c r="D82" s="30">
        <v>673.5150146484375</v>
      </c>
      <c r="E82" s="30">
        <v>58.550012207031273</v>
      </c>
      <c r="F82" s="30">
        <v>1.19445E-8</v>
      </c>
      <c r="G82" s="30">
        <v>0.149786</v>
      </c>
      <c r="H82" s="30">
        <v>3.0607E-3</v>
      </c>
      <c r="I82" s="30">
        <v>-1.1907300000000001E-6</v>
      </c>
      <c r="J82" s="30">
        <v>2.1769799999999999E-10</v>
      </c>
      <c r="K82" s="30">
        <v>-2.8298300000000002E-22</v>
      </c>
      <c r="L82" s="30">
        <v>86.506900000000002</v>
      </c>
      <c r="M82" s="30">
        <v>-6337.21</v>
      </c>
      <c r="N82" s="30">
        <v>0</v>
      </c>
      <c r="O82" s="30">
        <v>-11.0436</v>
      </c>
      <c r="P82" s="30">
        <v>1.19597E-5</v>
      </c>
      <c r="Q82" s="30"/>
      <c r="R82" s="30">
        <v>218.85</v>
      </c>
      <c r="S82" s="30">
        <v>3030</v>
      </c>
      <c r="T82" s="30">
        <v>0.36000001430511475</v>
      </c>
      <c r="U82" s="30">
        <v>0.28999900817871094</v>
      </c>
      <c r="V82" s="30">
        <v>0</v>
      </c>
      <c r="Y82">
        <f t="shared" si="1"/>
        <v>1.9287140801500968</v>
      </c>
    </row>
    <row r="83" spans="1:25" x14ac:dyDescent="0.2">
      <c r="A83" t="s">
        <v>831</v>
      </c>
      <c r="B83" t="s">
        <v>1019</v>
      </c>
      <c r="C83" s="30">
        <v>84.161003112792969</v>
      </c>
      <c r="D83" s="30">
        <v>668.65802001953125</v>
      </c>
      <c r="E83" s="30">
        <v>53.860009765625023</v>
      </c>
      <c r="F83" s="30">
        <v>0</v>
      </c>
      <c r="G83" s="30">
        <v>0.35686800000000002</v>
      </c>
      <c r="H83" s="30">
        <v>1.87481E-3</v>
      </c>
      <c r="I83" s="30">
        <v>5.5390999999999996E-7</v>
      </c>
      <c r="J83" s="30">
        <v>-8.6285600000000002E-10</v>
      </c>
      <c r="K83" s="30">
        <v>2.4044400000000002E-13</v>
      </c>
      <c r="L83" s="30">
        <v>79.727500000000006</v>
      </c>
      <c r="M83" s="30">
        <v>-5968.55</v>
      </c>
      <c r="N83" s="30">
        <v>0</v>
      </c>
      <c r="O83" s="30">
        <v>-10.0077</v>
      </c>
      <c r="P83" s="30">
        <v>1.0213200000000001E-5</v>
      </c>
      <c r="Q83" s="30"/>
      <c r="R83" s="30">
        <v>222.85</v>
      </c>
      <c r="S83" s="30">
        <v>3220</v>
      </c>
      <c r="T83" s="30">
        <v>0.34498000144958496</v>
      </c>
      <c r="U83" s="30">
        <v>0.23890000581741333</v>
      </c>
      <c r="V83" s="30">
        <v>0</v>
      </c>
      <c r="Y83">
        <f t="shared" si="1"/>
        <v>2.1838126132152214</v>
      </c>
    </row>
    <row r="84" spans="1:25" x14ac:dyDescent="0.2">
      <c r="A84" t="s">
        <v>544</v>
      </c>
      <c r="B84" t="s">
        <v>1019</v>
      </c>
      <c r="C84" s="30">
        <v>84.161903381347656</v>
      </c>
      <c r="D84" s="30">
        <v>752.06500244140625</v>
      </c>
      <c r="E84" s="30">
        <v>71.809014892578148</v>
      </c>
      <c r="F84" s="30">
        <v>127.24</v>
      </c>
      <c r="G84" s="30">
        <v>-0.68410000000000004</v>
      </c>
      <c r="H84" s="30">
        <v>4.0055000000000004E-3</v>
      </c>
      <c r="I84" s="30">
        <v>-1.6814999999999999E-6</v>
      </c>
      <c r="J84" s="30">
        <v>3.5782600000000001E-10</v>
      </c>
      <c r="K84" s="30">
        <v>-2.6267600000000001E-14</v>
      </c>
      <c r="L84" s="30">
        <v>71.335599999999999</v>
      </c>
      <c r="M84" s="30">
        <v>-6029.95</v>
      </c>
      <c r="N84" s="30">
        <v>0</v>
      </c>
      <c r="O84" s="30">
        <v>-8.5723500000000001</v>
      </c>
      <c r="P84" s="30">
        <v>7.1649499999999999E-6</v>
      </c>
      <c r="Q84" s="30"/>
      <c r="R84" s="30">
        <v>259.55001220703127</v>
      </c>
      <c r="S84" s="30">
        <v>3789.550048828125</v>
      </c>
      <c r="T84" s="30">
        <v>0.3190000057220459</v>
      </c>
      <c r="U84" s="30">
        <v>0.23894000053405762</v>
      </c>
      <c r="V84" s="30">
        <v>0</v>
      </c>
      <c r="Y84">
        <f t="shared" si="1"/>
        <v>1.2919993634741429</v>
      </c>
    </row>
    <row r="85" spans="1:25" x14ac:dyDescent="0.2">
      <c r="A85" t="s">
        <v>609</v>
      </c>
      <c r="B85" t="s">
        <v>1019</v>
      </c>
      <c r="C85" s="30">
        <v>84.161903381347656</v>
      </c>
      <c r="D85" s="30">
        <v>671.65301513671875</v>
      </c>
      <c r="E85" s="30">
        <v>63.450006103515648</v>
      </c>
      <c r="F85" s="30">
        <v>1.5154300000000001E-8</v>
      </c>
      <c r="G85" s="30">
        <v>-2.0745699999999999E-2</v>
      </c>
      <c r="H85" s="30">
        <v>3.15402E-3</v>
      </c>
      <c r="I85" s="30">
        <v>-1.1497500000000001E-6</v>
      </c>
      <c r="J85" s="30">
        <v>1.7982699999999999E-10</v>
      </c>
      <c r="K85" s="30">
        <v>-8.0402000000000005E-23</v>
      </c>
      <c r="L85" s="30">
        <v>86.162400000000005</v>
      </c>
      <c r="M85" s="30">
        <v>-6469.15</v>
      </c>
      <c r="N85" s="30">
        <v>0</v>
      </c>
      <c r="O85" s="30">
        <v>-10.9125</v>
      </c>
      <c r="P85" s="30">
        <v>1.03511E-5</v>
      </c>
      <c r="Q85" s="30"/>
      <c r="R85" s="30">
        <v>228.84798583984377</v>
      </c>
      <c r="S85" s="30">
        <v>3171.3701171875</v>
      </c>
      <c r="T85" s="30">
        <v>0.34999001026153564</v>
      </c>
      <c r="U85" s="30">
        <v>0.28499001264572144</v>
      </c>
      <c r="V85" s="30">
        <v>0.40000000596046448</v>
      </c>
      <c r="Y85">
        <f t="shared" si="1"/>
        <v>1.6607640829700037</v>
      </c>
    </row>
    <row r="86" spans="1:25" x14ac:dyDescent="0.2">
      <c r="A86" t="s">
        <v>808</v>
      </c>
      <c r="B86" t="s">
        <v>1019</v>
      </c>
      <c r="C86" s="30">
        <v>84.161903381347656</v>
      </c>
      <c r="D86" s="30">
        <v>690.53900146484375</v>
      </c>
      <c r="E86" s="30">
        <v>68.882012939453148</v>
      </c>
      <c r="F86" s="30">
        <v>97.761799999999994</v>
      </c>
      <c r="G86" s="30">
        <v>0.13400000000000001</v>
      </c>
      <c r="H86" s="30">
        <v>2.8254999999999999E-3</v>
      </c>
      <c r="I86" s="30">
        <v>-6.7333499999999999E-7</v>
      </c>
      <c r="J86" s="30">
        <v>0</v>
      </c>
      <c r="K86" s="30">
        <v>0</v>
      </c>
      <c r="L86" s="30">
        <v>14.190099999999999</v>
      </c>
      <c r="M86" s="30">
        <v>-2897.97</v>
      </c>
      <c r="N86" s="30">
        <v>-39.299900000000001</v>
      </c>
      <c r="O86" s="30">
        <v>0</v>
      </c>
      <c r="P86" s="30">
        <v>0</v>
      </c>
      <c r="Q86" s="30"/>
      <c r="R86" s="30">
        <v>244.44301757812502</v>
      </c>
      <c r="S86" s="30">
        <v>3282.580078125</v>
      </c>
      <c r="T86" s="30">
        <v>0.3509100079536438</v>
      </c>
      <c r="U86" s="30">
        <v>0.25600001215934753</v>
      </c>
      <c r="V86" s="30">
        <v>0</v>
      </c>
      <c r="Y86">
        <f t="shared" si="1"/>
        <v>1.4209390728199904</v>
      </c>
    </row>
    <row r="87" spans="1:25" x14ac:dyDescent="0.2">
      <c r="A87" t="s">
        <v>809</v>
      </c>
      <c r="B87" t="s">
        <v>1019</v>
      </c>
      <c r="C87" s="30">
        <v>84.161903381347656</v>
      </c>
      <c r="D87" s="30">
        <v>681.21002197265625</v>
      </c>
      <c r="E87" s="30">
        <v>67.877008056640648</v>
      </c>
      <c r="F87" s="30">
        <v>92.311800000000005</v>
      </c>
      <c r="G87" s="30">
        <v>0.16989799999999999</v>
      </c>
      <c r="H87" s="30">
        <v>2.8214999999999998E-3</v>
      </c>
      <c r="I87" s="30">
        <v>-6.6984600000000003E-7</v>
      </c>
      <c r="J87" s="30">
        <v>0</v>
      </c>
      <c r="K87" s="30">
        <v>0</v>
      </c>
      <c r="L87" s="30">
        <v>94.124099999999999</v>
      </c>
      <c r="M87" s="30">
        <v>-6934.26</v>
      </c>
      <c r="N87" s="30">
        <v>0</v>
      </c>
      <c r="O87" s="30">
        <v>-12.069800000000001</v>
      </c>
      <c r="P87" s="30">
        <v>1.04755E-5</v>
      </c>
      <c r="Q87" s="30"/>
      <c r="R87" s="30">
        <v>243.33101806640627</v>
      </c>
      <c r="S87" s="30">
        <v>3268.7900390625</v>
      </c>
      <c r="T87" s="30">
        <v>0.3509100079536438</v>
      </c>
      <c r="U87" s="30">
        <v>0.24199000000953674</v>
      </c>
      <c r="V87" s="30">
        <v>0</v>
      </c>
      <c r="Y87">
        <f t="shared" si="1"/>
        <v>1.4589321338224677</v>
      </c>
    </row>
    <row r="88" spans="1:25" x14ac:dyDescent="0.2">
      <c r="A88" t="s">
        <v>610</v>
      </c>
      <c r="B88" t="s">
        <v>1019</v>
      </c>
      <c r="C88" s="30">
        <v>84.161903381347656</v>
      </c>
      <c r="D88" s="30">
        <v>683.18902587890625</v>
      </c>
      <c r="E88" s="30">
        <v>66.438012695312523</v>
      </c>
      <c r="F88" s="30">
        <v>95.248900000000006</v>
      </c>
      <c r="G88" s="30">
        <v>0.157998</v>
      </c>
      <c r="H88" s="30">
        <v>2.8224000000000001E-3</v>
      </c>
      <c r="I88" s="30">
        <v>-6.7059700000000001E-7</v>
      </c>
      <c r="J88" s="30">
        <v>0</v>
      </c>
      <c r="K88" s="30">
        <v>0</v>
      </c>
      <c r="L88" s="30">
        <v>13.8231</v>
      </c>
      <c r="M88" s="30">
        <v>-2680.52</v>
      </c>
      <c r="N88" s="30">
        <v>-48.2</v>
      </c>
      <c r="O88" s="30">
        <v>0</v>
      </c>
      <c r="P88" s="30">
        <v>0</v>
      </c>
      <c r="Q88" s="30"/>
      <c r="R88" s="30">
        <v>243.88900146484377</v>
      </c>
      <c r="S88" s="30">
        <v>3282.580078125</v>
      </c>
      <c r="T88" s="30">
        <v>0.3509100079536438</v>
      </c>
      <c r="U88" s="30">
        <v>0.22495000064373016</v>
      </c>
      <c r="V88" s="30">
        <v>0.30000001192092896</v>
      </c>
      <c r="Y88">
        <f t="shared" si="1"/>
        <v>1.5340306165200732</v>
      </c>
    </row>
    <row r="89" spans="1:25" x14ac:dyDescent="0.2">
      <c r="A89" t="s">
        <v>810</v>
      </c>
      <c r="B89" t="s">
        <v>1019</v>
      </c>
      <c r="C89" s="30">
        <v>84.161903381347656</v>
      </c>
      <c r="D89" s="30">
        <v>680.55401611328125</v>
      </c>
      <c r="E89" s="30">
        <v>67.076013183593773</v>
      </c>
      <c r="F89" s="30">
        <v>92.828800000000001</v>
      </c>
      <c r="G89" s="30">
        <v>0.17050000000000001</v>
      </c>
      <c r="H89" s="30">
        <v>2.8213000000000001E-3</v>
      </c>
      <c r="I89" s="30">
        <v>-6.6959600000000001E-7</v>
      </c>
      <c r="J89" s="30">
        <v>0</v>
      </c>
      <c r="K89" s="30">
        <v>0</v>
      </c>
      <c r="L89" s="30">
        <v>13.914099999999999</v>
      </c>
      <c r="M89" s="30">
        <v>-2718.67</v>
      </c>
      <c r="N89" s="30">
        <v>-47.76</v>
      </c>
      <c r="O89" s="30">
        <v>0</v>
      </c>
      <c r="P89" s="30">
        <v>0</v>
      </c>
      <c r="Q89" s="30"/>
      <c r="R89" s="30">
        <v>244.44301757812502</v>
      </c>
      <c r="S89" s="30">
        <v>3282.580078125</v>
      </c>
      <c r="T89" s="30">
        <v>0.3509100079536438</v>
      </c>
      <c r="U89" s="30">
        <v>0.22698000073432922</v>
      </c>
      <c r="V89" s="30">
        <v>0</v>
      </c>
      <c r="Y89">
        <f t="shared" si="1"/>
        <v>1.5017647814153845</v>
      </c>
    </row>
    <row r="90" spans="1:25" x14ac:dyDescent="0.2">
      <c r="A90" t="s">
        <v>613</v>
      </c>
      <c r="B90" t="s">
        <v>1019</v>
      </c>
      <c r="C90" s="30">
        <v>84.161903381347656</v>
      </c>
      <c r="D90" s="30">
        <v>689.864013671875</v>
      </c>
      <c r="E90" s="30">
        <v>67.300012207031273</v>
      </c>
      <c r="F90" s="30">
        <v>99.118799999999993</v>
      </c>
      <c r="G90" s="30">
        <v>0.13269</v>
      </c>
      <c r="H90" s="30">
        <v>2.8249999999999998E-3</v>
      </c>
      <c r="I90" s="30">
        <v>-6.73086E-7</v>
      </c>
      <c r="J90" s="30">
        <v>0</v>
      </c>
      <c r="K90" s="30">
        <v>0</v>
      </c>
      <c r="L90" s="30">
        <v>13.927099999999999</v>
      </c>
      <c r="M90" s="30">
        <v>-2725.87</v>
      </c>
      <c r="N90" s="30">
        <v>-47.639899999999997</v>
      </c>
      <c r="O90" s="30">
        <v>0</v>
      </c>
      <c r="P90" s="30">
        <v>0</v>
      </c>
      <c r="Q90" s="30"/>
      <c r="R90" s="30">
        <v>244.44301757812502</v>
      </c>
      <c r="S90" s="30">
        <v>3282.580078125</v>
      </c>
      <c r="T90" s="30">
        <v>0.3509100079536438</v>
      </c>
      <c r="U90" s="30">
        <v>0.27213001251220703</v>
      </c>
      <c r="V90" s="30">
        <v>0</v>
      </c>
      <c r="Y90">
        <f t="shared" si="1"/>
        <v>1.4911884223214438</v>
      </c>
    </row>
    <row r="91" spans="1:25" x14ac:dyDescent="0.2">
      <c r="A91" t="s">
        <v>826</v>
      </c>
      <c r="B91" t="s">
        <v>1019</v>
      </c>
      <c r="C91" s="30">
        <v>84.161903381347656</v>
      </c>
      <c r="D91" s="30">
        <v>696.6710205078125</v>
      </c>
      <c r="E91" s="30">
        <v>67.692010498046898</v>
      </c>
      <c r="F91" s="30">
        <v>104.45</v>
      </c>
      <c r="G91" s="30">
        <v>0.10528999999999999</v>
      </c>
      <c r="H91" s="30">
        <v>2.8279999999999998E-3</v>
      </c>
      <c r="I91" s="30">
        <v>-6.7556599999999995E-7</v>
      </c>
      <c r="J91" s="30">
        <v>0</v>
      </c>
      <c r="K91" s="30">
        <v>0</v>
      </c>
      <c r="L91" s="30">
        <v>13.8971</v>
      </c>
      <c r="M91" s="30">
        <v>-2731.79</v>
      </c>
      <c r="N91" s="30">
        <v>-46.46</v>
      </c>
      <c r="O91" s="30">
        <v>0</v>
      </c>
      <c r="P91" s="30">
        <v>0</v>
      </c>
      <c r="Q91" s="30"/>
      <c r="R91" s="30">
        <v>244.44301757812502</v>
      </c>
      <c r="S91" s="30">
        <v>3282.580078125</v>
      </c>
      <c r="T91" s="30">
        <v>0.3509100079536438</v>
      </c>
      <c r="U91" s="30">
        <v>0.26618000864982605</v>
      </c>
      <c r="V91" s="30">
        <v>0</v>
      </c>
      <c r="Y91">
        <f t="shared" si="1"/>
        <v>1.4690217106937704</v>
      </c>
    </row>
    <row r="92" spans="1:25" x14ac:dyDescent="0.2">
      <c r="A92" t="s">
        <v>827</v>
      </c>
      <c r="B92" t="s">
        <v>1019</v>
      </c>
      <c r="C92" s="30">
        <v>84.161903381347656</v>
      </c>
      <c r="D92" s="30">
        <v>700.82000732421875</v>
      </c>
      <c r="E92" s="30">
        <v>70.428002929687523</v>
      </c>
      <c r="F92" s="30">
        <v>104.97</v>
      </c>
      <c r="G92" s="30">
        <v>9.5500000000000002E-2</v>
      </c>
      <c r="H92" s="30">
        <v>2.8295E-3</v>
      </c>
      <c r="I92" s="30">
        <v>-6.7706599999999996E-7</v>
      </c>
      <c r="J92" s="30">
        <v>0</v>
      </c>
      <c r="K92" s="30">
        <v>0</v>
      </c>
      <c r="L92" s="30">
        <v>13.9331</v>
      </c>
      <c r="M92" s="30">
        <v>-2750.5</v>
      </c>
      <c r="N92" s="30">
        <v>-48.33</v>
      </c>
      <c r="O92" s="30">
        <v>0</v>
      </c>
      <c r="P92" s="30">
        <v>0</v>
      </c>
      <c r="Q92" s="30"/>
      <c r="R92" s="30">
        <v>248.33101806640627</v>
      </c>
      <c r="S92" s="30">
        <v>3292.8701171875</v>
      </c>
      <c r="T92" s="30">
        <v>0.3509100079536438</v>
      </c>
      <c r="U92" s="30">
        <v>0.26901000738143921</v>
      </c>
      <c r="V92" s="30">
        <v>0</v>
      </c>
      <c r="Y92">
        <f t="shared" si="1"/>
        <v>1.3560441752962811</v>
      </c>
    </row>
    <row r="93" spans="1:25" x14ac:dyDescent="0.2">
      <c r="A93" t="s">
        <v>828</v>
      </c>
      <c r="B93" t="s">
        <v>1019</v>
      </c>
      <c r="C93" s="30">
        <v>84.161903381347656</v>
      </c>
      <c r="D93" s="30">
        <v>681.53900146484375</v>
      </c>
      <c r="E93" s="30">
        <v>55.606011962890648</v>
      </c>
      <c r="F93" s="30">
        <v>107.18</v>
      </c>
      <c r="G93" s="30">
        <v>0.13500000000000001</v>
      </c>
      <c r="H93" s="30">
        <v>2.8214999999999998E-3</v>
      </c>
      <c r="I93" s="30">
        <v>-6.6997600000000002E-7</v>
      </c>
      <c r="J93" s="30">
        <v>0</v>
      </c>
      <c r="K93" s="30">
        <v>0</v>
      </c>
      <c r="L93" s="30">
        <v>13.786099999999999</v>
      </c>
      <c r="M93" s="30">
        <v>-2612.67</v>
      </c>
      <c r="N93" s="30">
        <v>-43.779800000000002</v>
      </c>
      <c r="O93" s="30">
        <v>0</v>
      </c>
      <c r="P93" s="30">
        <v>0</v>
      </c>
      <c r="Q93" s="30"/>
      <c r="R93" s="30">
        <v>227.77800903320315</v>
      </c>
      <c r="S93" s="30">
        <v>3242.590087890625</v>
      </c>
      <c r="T93" s="30">
        <v>0.34303000569343567</v>
      </c>
      <c r="U93" s="30">
        <v>0.25001001358032227</v>
      </c>
      <c r="V93" s="30">
        <v>0</v>
      </c>
      <c r="Y93">
        <f t="shared" si="1"/>
        <v>2.0871611625455597</v>
      </c>
    </row>
    <row r="94" spans="1:25" x14ac:dyDescent="0.2">
      <c r="A94" t="s">
        <v>829</v>
      </c>
      <c r="B94" t="s">
        <v>1019</v>
      </c>
      <c r="C94" s="30">
        <v>84.161903381347656</v>
      </c>
      <c r="D94" s="30">
        <v>657.1190185546875</v>
      </c>
      <c r="E94" s="30">
        <v>41.238000488281273</v>
      </c>
      <c r="F94" s="30">
        <v>113.848</v>
      </c>
      <c r="G94" s="30">
        <v>0.19600000000000001</v>
      </c>
      <c r="H94" s="30">
        <v>2.8110000000000001E-3</v>
      </c>
      <c r="I94" s="30">
        <v>-6.6038599999999999E-7</v>
      </c>
      <c r="J94" s="30">
        <v>0</v>
      </c>
      <c r="K94" s="30">
        <v>0</v>
      </c>
      <c r="L94" s="30">
        <v>58.740499999999997</v>
      </c>
      <c r="M94" s="30">
        <v>-4802.8</v>
      </c>
      <c r="N94" s="30">
        <v>0</v>
      </c>
      <c r="O94" s="30">
        <v>-6.8771300000000002</v>
      </c>
      <c r="P94" s="30">
        <v>7.1163099999999998E-6</v>
      </c>
      <c r="Q94" s="30"/>
      <c r="R94" s="30">
        <v>217.22100219726565</v>
      </c>
      <c r="S94" s="30">
        <v>3150.8701171875</v>
      </c>
      <c r="T94" s="30">
        <v>0.34303000569343567</v>
      </c>
      <c r="U94" s="30">
        <v>0.1378600001335144</v>
      </c>
      <c r="V94" s="30">
        <v>0</v>
      </c>
      <c r="Y94">
        <f t="shared" si="1"/>
        <v>2.9316575787282977</v>
      </c>
    </row>
    <row r="95" spans="1:25" x14ac:dyDescent="0.2">
      <c r="A95" t="s">
        <v>830</v>
      </c>
      <c r="B95" t="s">
        <v>1019</v>
      </c>
      <c r="C95" s="30">
        <v>84.161903381347656</v>
      </c>
      <c r="D95" s="30">
        <v>711.4110107421875</v>
      </c>
      <c r="E95" s="30">
        <v>73.200006103515648</v>
      </c>
      <c r="F95" s="30">
        <v>112.49</v>
      </c>
      <c r="G95" s="30">
        <v>5.8434899999999998E-2</v>
      </c>
      <c r="H95" s="30">
        <v>2.8338E-3</v>
      </c>
      <c r="I95" s="30">
        <v>-6.80796E-7</v>
      </c>
      <c r="J95" s="30">
        <v>0</v>
      </c>
      <c r="K95" s="30">
        <v>0</v>
      </c>
      <c r="L95" s="30">
        <v>82.256500000000003</v>
      </c>
      <c r="M95" s="30">
        <v>-6556.26</v>
      </c>
      <c r="N95" s="30">
        <v>0</v>
      </c>
      <c r="O95" s="30">
        <v>-10.2126</v>
      </c>
      <c r="P95" s="30">
        <v>8.4479900000000004E-6</v>
      </c>
      <c r="Q95" s="30"/>
      <c r="R95" s="30">
        <v>251.11000976562502</v>
      </c>
      <c r="S95" s="30">
        <v>3363.8701171875</v>
      </c>
      <c r="T95" s="30">
        <v>0.3509100079536438</v>
      </c>
      <c r="U95" s="30">
        <v>0.26815000176429749</v>
      </c>
      <c r="V95" s="30">
        <v>0</v>
      </c>
      <c r="Y95">
        <f t="shared" si="1"/>
        <v>1.2505759263455221</v>
      </c>
    </row>
    <row r="96" spans="1:25" x14ac:dyDescent="0.2">
      <c r="A96" t="s">
        <v>543</v>
      </c>
      <c r="B96" t="s">
        <v>990</v>
      </c>
      <c r="C96" s="30">
        <v>86.177902221679688</v>
      </c>
      <c r="D96" s="30">
        <v>662.66400146484375</v>
      </c>
      <c r="E96" s="30">
        <v>68.730004882812523</v>
      </c>
      <c r="F96" s="30">
        <v>74.513000000000005</v>
      </c>
      <c r="G96" s="30">
        <v>-9.6697000000000005E-2</v>
      </c>
      <c r="H96" s="30">
        <v>3.47649E-3</v>
      </c>
      <c r="I96" s="30">
        <v>-1.3211999999999999E-6</v>
      </c>
      <c r="J96" s="30">
        <v>2.5236499999999999E-10</v>
      </c>
      <c r="K96" s="30">
        <v>-1.34666E-14</v>
      </c>
      <c r="L96" s="30">
        <v>70.426500000000004</v>
      </c>
      <c r="M96" s="30">
        <v>-6055.6</v>
      </c>
      <c r="N96" s="30">
        <v>0</v>
      </c>
      <c r="O96" s="30">
        <v>-8.3786500000000004</v>
      </c>
      <c r="P96" s="30">
        <v>6.6166600000000003E-6</v>
      </c>
      <c r="Q96" s="30"/>
      <c r="R96" s="30">
        <v>234.74801025390627</v>
      </c>
      <c r="S96" s="30">
        <v>3031.6201171875</v>
      </c>
      <c r="T96" s="30">
        <v>0.36800000071525574</v>
      </c>
      <c r="U96" s="30">
        <v>0.30070000886917114</v>
      </c>
      <c r="V96" s="30">
        <v>0</v>
      </c>
      <c r="Y96">
        <f t="shared" ref="Y96:Y159" si="2">EXP((L96+M96/($Y$1+N96)+O96*LN($Y$1)+P96*$Y$1^2))/100</f>
        <v>1.4084588546218453</v>
      </c>
    </row>
    <row r="97" spans="1:25" x14ac:dyDescent="0.2">
      <c r="A97" t="s">
        <v>541</v>
      </c>
      <c r="B97" t="s">
        <v>990</v>
      </c>
      <c r="C97" s="30">
        <v>86.177902221679688</v>
      </c>
      <c r="D97" s="30">
        <v>656.50701904296875</v>
      </c>
      <c r="E97" s="30">
        <v>60.261010742187523</v>
      </c>
      <c r="F97" s="30">
        <v>111.47</v>
      </c>
      <c r="G97" s="30">
        <v>-0.60570000000000002</v>
      </c>
      <c r="H97" s="30">
        <v>4.9202999999999998E-3</v>
      </c>
      <c r="I97" s="30">
        <v>-3.0170000000000001E-6</v>
      </c>
      <c r="J97" s="30">
        <v>1.06506E-9</v>
      </c>
      <c r="K97" s="30">
        <v>-1.08026E-13</v>
      </c>
      <c r="L97" s="30">
        <v>72.462299999999999</v>
      </c>
      <c r="M97" s="30">
        <v>-5928.68</v>
      </c>
      <c r="N97" s="30">
        <v>0</v>
      </c>
      <c r="O97" s="30">
        <v>-8.7650299999999994</v>
      </c>
      <c r="P97" s="30">
        <v>7.62206E-6</v>
      </c>
      <c r="Q97" s="30"/>
      <c r="R97" s="30">
        <v>224.34700927734377</v>
      </c>
      <c r="S97" s="30">
        <v>3010.360107421875</v>
      </c>
      <c r="T97" s="30">
        <v>0.36636000871658325</v>
      </c>
      <c r="U97" s="30">
        <v>0.27910000085830688</v>
      </c>
      <c r="V97" s="30">
        <v>0</v>
      </c>
      <c r="Y97">
        <f t="shared" si="2"/>
        <v>1.8152594894550169</v>
      </c>
    </row>
    <row r="98" spans="1:25" x14ac:dyDescent="0.2">
      <c r="A98" t="s">
        <v>542</v>
      </c>
      <c r="B98" t="s">
        <v>990</v>
      </c>
      <c r="C98" s="30">
        <v>86.177902221679688</v>
      </c>
      <c r="D98" s="30">
        <v>667.68402099609375</v>
      </c>
      <c r="E98" s="30">
        <v>63.270013427734398</v>
      </c>
      <c r="F98" s="30">
        <v>83.820999999999998</v>
      </c>
      <c r="G98" s="30">
        <v>-0.16950000000000001</v>
      </c>
      <c r="H98" s="30">
        <v>3.6779999999999998E-3</v>
      </c>
      <c r="I98" s="30">
        <v>-1.5578999999999999E-6</v>
      </c>
      <c r="J98" s="30">
        <v>3.5379500000000002E-10</v>
      </c>
      <c r="K98" s="30">
        <v>-1.7717599999999999E-14</v>
      </c>
      <c r="L98" s="30">
        <v>70.351299999999995</v>
      </c>
      <c r="M98" s="30">
        <v>-5909</v>
      </c>
      <c r="N98" s="30">
        <v>0</v>
      </c>
      <c r="O98" s="30">
        <v>-8.4185700000000008</v>
      </c>
      <c r="P98" s="30">
        <v>7.0587300000000003E-6</v>
      </c>
      <c r="Q98" s="30"/>
      <c r="R98" s="30">
        <v>231.29900512695315</v>
      </c>
      <c r="S98" s="30">
        <v>3123.840087890625</v>
      </c>
      <c r="T98" s="30">
        <v>0.36636000871658325</v>
      </c>
      <c r="U98" s="30">
        <v>0.27500000596046448</v>
      </c>
      <c r="V98" s="30">
        <v>0</v>
      </c>
      <c r="Y98">
        <f t="shared" si="2"/>
        <v>1.654243013397894</v>
      </c>
    </row>
    <row r="99" spans="1:25" x14ac:dyDescent="0.2">
      <c r="A99" t="s">
        <v>539</v>
      </c>
      <c r="B99" t="s">
        <v>990</v>
      </c>
      <c r="C99" s="30">
        <v>86.177902221679688</v>
      </c>
      <c r="D99" s="30">
        <v>652.56500244140625</v>
      </c>
      <c r="E99" s="30">
        <v>49.731011962890648</v>
      </c>
      <c r="F99" s="30">
        <v>0</v>
      </c>
      <c r="G99" s="30">
        <v>-0.193</v>
      </c>
      <c r="H99" s="30">
        <v>3.6510000000000002E-3</v>
      </c>
      <c r="I99" s="30">
        <v>-2.4234E-6</v>
      </c>
      <c r="J99" s="30">
        <v>6.4377599999999999E-10</v>
      </c>
      <c r="K99" s="30">
        <v>0</v>
      </c>
      <c r="L99" s="30">
        <v>56.6905</v>
      </c>
      <c r="M99" s="30">
        <v>-5086.75</v>
      </c>
      <c r="N99" s="30">
        <v>0</v>
      </c>
      <c r="O99" s="30">
        <v>-6.3843899999999998</v>
      </c>
      <c r="P99" s="30">
        <v>5.4128299999999996E-6</v>
      </c>
      <c r="Q99" s="30"/>
      <c r="R99" s="30">
        <v>231.29900512695315</v>
      </c>
      <c r="S99" s="30">
        <v>3880.6201171875</v>
      </c>
      <c r="T99" s="30">
        <v>0.35899001359939575</v>
      </c>
      <c r="U99" s="30">
        <v>0.23194000124931335</v>
      </c>
      <c r="V99" s="30">
        <v>0</v>
      </c>
      <c r="Y99">
        <f t="shared" si="2"/>
        <v>2.4594116337604395</v>
      </c>
    </row>
    <row r="100" spans="1:25" x14ac:dyDescent="0.2">
      <c r="A100" t="s">
        <v>540</v>
      </c>
      <c r="B100" t="s">
        <v>990</v>
      </c>
      <c r="C100" s="30">
        <v>86.177902221679688</v>
      </c>
      <c r="D100" s="30">
        <v>665.16802978515625</v>
      </c>
      <c r="E100" s="30">
        <v>57.977014160156273</v>
      </c>
      <c r="F100" s="30">
        <v>0</v>
      </c>
      <c r="G100" s="30">
        <v>-0.16950000000000001</v>
      </c>
      <c r="H100" s="30">
        <v>3.5683899999999998E-3</v>
      </c>
      <c r="I100" s="30">
        <v>-2.3502899999999999E-6</v>
      </c>
      <c r="J100" s="30">
        <v>6.4101499999999998E-10</v>
      </c>
      <c r="K100" s="30">
        <v>0</v>
      </c>
      <c r="L100" s="30">
        <v>67.016300000000001</v>
      </c>
      <c r="M100" s="30">
        <v>-5624.5</v>
      </c>
      <c r="N100" s="30">
        <v>0</v>
      </c>
      <c r="O100" s="30">
        <v>-7.9592799999999997</v>
      </c>
      <c r="P100" s="30">
        <v>6.9563099999999996E-6</v>
      </c>
      <c r="Q100" s="30"/>
      <c r="R100" s="30">
        <v>226.83001098632815</v>
      </c>
      <c r="S100" s="30">
        <v>3126.8701171875</v>
      </c>
      <c r="T100" s="30">
        <v>0.3580000102519989</v>
      </c>
      <c r="U100" s="30">
        <v>0.24695000052452087</v>
      </c>
      <c r="V100" s="30">
        <v>0</v>
      </c>
      <c r="Y100">
        <f t="shared" si="2"/>
        <v>1.9266488160799187</v>
      </c>
    </row>
    <row r="101" spans="1:25" x14ac:dyDescent="0.2">
      <c r="A101" t="s">
        <v>556</v>
      </c>
      <c r="B101" t="s">
        <v>1057</v>
      </c>
      <c r="C101" s="30">
        <v>92.140800476074219</v>
      </c>
      <c r="D101" s="30">
        <v>870.04400634765625</v>
      </c>
      <c r="E101" s="30">
        <v>110.64901123046877</v>
      </c>
      <c r="F101" s="30">
        <v>74.162000000000006</v>
      </c>
      <c r="G101" s="30">
        <v>-0.42309999999999998</v>
      </c>
      <c r="H101" s="30">
        <v>3.1844999999999998E-3</v>
      </c>
      <c r="I101" s="30">
        <v>-1.4397E-6</v>
      </c>
      <c r="J101" s="30">
        <v>3.2659600000000001E-10</v>
      </c>
      <c r="K101" s="30">
        <v>-2.1274599999999999E-14</v>
      </c>
      <c r="L101" s="30">
        <v>76.451099999999997</v>
      </c>
      <c r="M101" s="30">
        <v>-6995</v>
      </c>
      <c r="N101" s="30">
        <v>0</v>
      </c>
      <c r="O101" s="30">
        <v>-9.1635000000000009</v>
      </c>
      <c r="P101" s="30">
        <v>6.2249999999999997E-6</v>
      </c>
      <c r="Q101" s="30"/>
      <c r="R101" s="30">
        <v>318.64901123046877</v>
      </c>
      <c r="S101" s="30">
        <v>4100.0400390625</v>
      </c>
      <c r="T101" s="30">
        <v>0.31600001454353333</v>
      </c>
      <c r="U101" s="30">
        <v>0.25960001349449158</v>
      </c>
      <c r="V101" s="30">
        <v>0.40000000596046448</v>
      </c>
      <c r="Y101">
        <f t="shared" si="2"/>
        <v>0.38812023437092252</v>
      </c>
    </row>
    <row r="102" spans="1:25" x14ac:dyDescent="0.2">
      <c r="A102" t="s">
        <v>1129</v>
      </c>
      <c r="B102" t="s">
        <v>1130</v>
      </c>
      <c r="C102" s="30">
        <v>94.156402587890625</v>
      </c>
      <c r="D102" s="30">
        <v>787.06201171875</v>
      </c>
      <c r="E102" s="30">
        <v>95.498010253906273</v>
      </c>
      <c r="F102" s="30">
        <v>0</v>
      </c>
      <c r="G102" s="30">
        <v>-0.78262500000000002</v>
      </c>
      <c r="H102" s="30">
        <v>3.9579400000000001E-3</v>
      </c>
      <c r="I102" s="30">
        <v>-1.71966E-6</v>
      </c>
      <c r="J102" s="30">
        <v>3.4854199999999998E-10</v>
      </c>
      <c r="K102" s="30">
        <v>-1.5061499999999999E-14</v>
      </c>
      <c r="L102" s="30">
        <v>42.062199999999997</v>
      </c>
      <c r="M102" s="30">
        <v>-5219.2</v>
      </c>
      <c r="N102" s="30">
        <v>0</v>
      </c>
      <c r="O102" s="30">
        <v>-3.9419900000000001</v>
      </c>
      <c r="P102" s="30">
        <v>6.8962600000000003E-18</v>
      </c>
      <c r="Q102" s="30"/>
      <c r="R102" s="30">
        <v>309.85000000000002</v>
      </c>
      <c r="S102" s="30">
        <v>3930</v>
      </c>
      <c r="T102" s="30">
        <v>0.33700001239776611</v>
      </c>
      <c r="U102" s="30">
        <v>0.15899600088596344</v>
      </c>
      <c r="V102" s="30">
        <v>0.39872300624847412</v>
      </c>
      <c r="Y102">
        <f t="shared" si="2"/>
        <v>0.63814330132232711</v>
      </c>
    </row>
    <row r="103" spans="1:25" x14ac:dyDescent="0.2">
      <c r="A103" t="s">
        <v>985</v>
      </c>
      <c r="B103" t="s">
        <v>1033</v>
      </c>
      <c r="C103" s="30">
        <v>96.169700622558594</v>
      </c>
      <c r="D103" s="30">
        <v>736.84600830078125</v>
      </c>
      <c r="E103" s="30">
        <v>99.748010253906273</v>
      </c>
      <c r="F103" s="30">
        <v>-3.8412500000000001E-8</v>
      </c>
      <c r="G103" s="30">
        <v>0.110281</v>
      </c>
      <c r="H103" s="30">
        <v>2.92034E-3</v>
      </c>
      <c r="I103" s="30">
        <v>-1.1343099999999999E-6</v>
      </c>
      <c r="J103" s="30">
        <v>1.99222E-10</v>
      </c>
      <c r="K103" s="30">
        <v>9.0537400000000006E-22</v>
      </c>
      <c r="L103" s="30">
        <v>77.574200000000005</v>
      </c>
      <c r="M103" s="30">
        <v>-6592.18</v>
      </c>
      <c r="N103" s="30">
        <v>0</v>
      </c>
      <c r="O103" s="30">
        <v>-9.5076300000000007</v>
      </c>
      <c r="P103" s="30">
        <v>7.3369900000000004E-6</v>
      </c>
      <c r="Q103" s="30"/>
      <c r="R103" s="30">
        <v>286.55001220703127</v>
      </c>
      <c r="S103" s="30">
        <v>3200</v>
      </c>
      <c r="T103" s="30">
        <v>0.3894990086555481</v>
      </c>
      <c r="U103" s="30">
        <v>0.29300001263618469</v>
      </c>
      <c r="V103" s="30">
        <v>0</v>
      </c>
      <c r="Y103">
        <f t="shared" si="2"/>
        <v>0.56950725275351222</v>
      </c>
    </row>
    <row r="104" spans="1:25" x14ac:dyDescent="0.2">
      <c r="A104" t="s">
        <v>1131</v>
      </c>
      <c r="B104" t="s">
        <v>1033</v>
      </c>
      <c r="C104" s="30">
        <v>96.17230224609375</v>
      </c>
      <c r="D104" s="30">
        <v>830.802001953125</v>
      </c>
      <c r="E104" s="30">
        <v>114.35</v>
      </c>
      <c r="F104" s="30">
        <v>0</v>
      </c>
      <c r="G104" s="30">
        <v>-0.29514600000000002</v>
      </c>
      <c r="H104" s="30">
        <v>3.02952E-3</v>
      </c>
      <c r="I104" s="30">
        <v>-6.7576900000000005E-7</v>
      </c>
      <c r="J104" s="30">
        <v>-1.9548999999999999E-10</v>
      </c>
      <c r="K104" s="30">
        <v>9.6976800000000002E-14</v>
      </c>
      <c r="L104" s="30">
        <v>62.235199999999999</v>
      </c>
      <c r="M104" s="30">
        <v>-6212.2</v>
      </c>
      <c r="N104" s="30">
        <v>0</v>
      </c>
      <c r="O104" s="30">
        <v>-7.3626899999999997</v>
      </c>
      <c r="P104" s="30">
        <v>5.8948000000000004E-3</v>
      </c>
      <c r="Q104" s="30"/>
      <c r="R104" s="30">
        <v>324.85000000000002</v>
      </c>
      <c r="S104" s="30">
        <v>4010</v>
      </c>
      <c r="T104" s="30">
        <v>0.3359990119934082</v>
      </c>
      <c r="U104" s="30">
        <v>0.25170600414276123</v>
      </c>
      <c r="V104" s="30">
        <v>0</v>
      </c>
      <c r="Y104" t="e">
        <f t="shared" si="2"/>
        <v>#NUM!</v>
      </c>
    </row>
    <row r="105" spans="1:25" x14ac:dyDescent="0.2">
      <c r="A105" t="s">
        <v>844</v>
      </c>
      <c r="B105" t="s">
        <v>1033</v>
      </c>
      <c r="C105" s="30">
        <v>96.172500610351563</v>
      </c>
      <c r="D105" s="30">
        <v>723.0670166015625</v>
      </c>
      <c r="E105" s="30">
        <v>88.110009765625023</v>
      </c>
      <c r="F105" s="30">
        <v>107.25</v>
      </c>
      <c r="G105" s="30">
        <v>5.0425999999999999E-2</v>
      </c>
      <c r="H105" s="30">
        <v>2.8383000000000002E-3</v>
      </c>
      <c r="I105" s="30">
        <v>-6.8478600000000003E-7</v>
      </c>
      <c r="J105" s="30">
        <v>0</v>
      </c>
      <c r="K105" s="30">
        <v>0</v>
      </c>
      <c r="L105" s="30">
        <v>86.535799999999995</v>
      </c>
      <c r="M105" s="30">
        <v>-6892.58</v>
      </c>
      <c r="N105" s="30">
        <v>0</v>
      </c>
      <c r="O105" s="30">
        <v>-10.855600000000001</v>
      </c>
      <c r="P105" s="30">
        <v>8.4050100000000007E-6</v>
      </c>
      <c r="Q105" s="30"/>
      <c r="R105" s="30">
        <v>279.99801025390627</v>
      </c>
      <c r="S105" s="30">
        <v>3252.1201171875</v>
      </c>
      <c r="T105" s="30">
        <v>0.3901900053024292</v>
      </c>
      <c r="U105" s="30">
        <v>0.2073500007390976</v>
      </c>
      <c r="V105" s="30">
        <v>0</v>
      </c>
      <c r="Y105">
        <f t="shared" si="2"/>
        <v>0.79675233895958197</v>
      </c>
    </row>
    <row r="106" spans="1:25" x14ac:dyDescent="0.2">
      <c r="A106" t="s">
        <v>845</v>
      </c>
      <c r="B106" t="s">
        <v>1033</v>
      </c>
      <c r="C106" s="30">
        <v>96.172500610351563</v>
      </c>
      <c r="D106" s="30">
        <v>747.56500244140625</v>
      </c>
      <c r="E106" s="30">
        <v>111.49801025390627</v>
      </c>
      <c r="F106" s="30">
        <v>109.65</v>
      </c>
      <c r="G106" s="30">
        <v>1.0153799999999999E-2</v>
      </c>
      <c r="H106" s="30">
        <v>2.8470000000000001E-3</v>
      </c>
      <c r="I106" s="30">
        <v>-6.9274599999999995E-7</v>
      </c>
      <c r="J106" s="30">
        <v>0</v>
      </c>
      <c r="K106" s="30">
        <v>0</v>
      </c>
      <c r="L106" s="30">
        <v>98.971800000000002</v>
      </c>
      <c r="M106" s="30">
        <v>-8045.39</v>
      </c>
      <c r="N106" s="30">
        <v>0</v>
      </c>
      <c r="O106" s="30">
        <v>-12.5487</v>
      </c>
      <c r="P106" s="30">
        <v>8.4982600000000002E-6</v>
      </c>
      <c r="Q106" s="30"/>
      <c r="R106" s="30">
        <v>308.88900146484377</v>
      </c>
      <c r="S106" s="30">
        <v>3414.260009765625</v>
      </c>
      <c r="T106" s="30">
        <v>0.3901900053024292</v>
      </c>
      <c r="U106" s="30">
        <v>0.26690000295639038</v>
      </c>
      <c r="V106" s="30">
        <v>0</v>
      </c>
      <c r="Y106">
        <f t="shared" si="2"/>
        <v>0.37637034117962787</v>
      </c>
    </row>
    <row r="107" spans="1:25" x14ac:dyDescent="0.2">
      <c r="A107" t="s">
        <v>846</v>
      </c>
      <c r="B107" t="s">
        <v>1033</v>
      </c>
      <c r="C107" s="30">
        <v>96.172500610351563</v>
      </c>
      <c r="D107" s="30">
        <v>739.34600830078125</v>
      </c>
      <c r="E107" s="30">
        <v>88.1</v>
      </c>
      <c r="F107" s="30">
        <v>121.2</v>
      </c>
      <c r="G107" s="30">
        <v>-4.4646E-3</v>
      </c>
      <c r="H107" s="30">
        <v>2.8443000000000001E-3</v>
      </c>
      <c r="I107" s="30">
        <v>-6.9013600000000001E-7</v>
      </c>
      <c r="J107" s="30">
        <v>0</v>
      </c>
      <c r="K107" s="30">
        <v>0</v>
      </c>
      <c r="L107" s="30">
        <v>217.08500000000001</v>
      </c>
      <c r="M107" s="30">
        <v>-13457.6</v>
      </c>
      <c r="N107" s="30">
        <v>0</v>
      </c>
      <c r="O107" s="30">
        <v>-30.323499999999999</v>
      </c>
      <c r="P107" s="30">
        <v>2.5885500000000001E-5</v>
      </c>
      <c r="Q107" s="30"/>
      <c r="R107" s="30">
        <v>216.11000976562502</v>
      </c>
      <c r="S107" s="30">
        <v>2938.530029296875</v>
      </c>
      <c r="T107" s="30">
        <v>0.3901900053024292</v>
      </c>
      <c r="U107" s="30">
        <v>0.79531002044677734</v>
      </c>
      <c r="V107" s="30">
        <v>0</v>
      </c>
      <c r="Y107">
        <f t="shared" si="2"/>
        <v>0.73792829316518105</v>
      </c>
    </row>
    <row r="108" spans="1:25" x14ac:dyDescent="0.2">
      <c r="A108" t="s">
        <v>1132</v>
      </c>
      <c r="B108" t="s">
        <v>1021</v>
      </c>
      <c r="C108" s="30">
        <v>98.188201904296875</v>
      </c>
      <c r="D108" s="30">
        <v>711.166015625</v>
      </c>
      <c r="E108" s="30">
        <v>98.408013916015648</v>
      </c>
      <c r="F108" s="30">
        <v>0</v>
      </c>
      <c r="G108" s="30">
        <v>0.38489000000000001</v>
      </c>
      <c r="H108" s="30">
        <v>1.7570000000000001E-3</v>
      </c>
      <c r="I108" s="30">
        <v>7.6203899999999999E-7</v>
      </c>
      <c r="J108" s="30">
        <v>-9.9625300000000008E-10</v>
      </c>
      <c r="K108" s="30">
        <v>2.7245900000000001E-13</v>
      </c>
      <c r="L108" s="30">
        <v>50.5212</v>
      </c>
      <c r="M108" s="30">
        <v>-5823.1</v>
      </c>
      <c r="N108" s="30">
        <v>0</v>
      </c>
      <c r="O108" s="30">
        <v>-5.1132900000000001</v>
      </c>
      <c r="P108" s="30">
        <v>1.06517E-17</v>
      </c>
      <c r="Q108" s="30"/>
      <c r="R108" s="30">
        <v>275.85000000000002</v>
      </c>
      <c r="S108" s="30">
        <v>2840</v>
      </c>
      <c r="T108" s="30">
        <v>0.42399901151657104</v>
      </c>
      <c r="U108" s="30">
        <v>0.29415300488471985</v>
      </c>
      <c r="V108" s="30">
        <v>0</v>
      </c>
      <c r="Y108">
        <f t="shared" si="2"/>
        <v>0.56432650414290597</v>
      </c>
    </row>
    <row r="109" spans="1:25" x14ac:dyDescent="0.2">
      <c r="A109" t="s">
        <v>1133</v>
      </c>
      <c r="B109" t="s">
        <v>1021</v>
      </c>
      <c r="C109" s="30">
        <v>98.188201904296875</v>
      </c>
      <c r="D109" s="30">
        <v>705.0050048828125</v>
      </c>
      <c r="E109" s="30">
        <v>97.950006103515648</v>
      </c>
      <c r="F109" s="30">
        <v>0</v>
      </c>
      <c r="G109" s="30">
        <v>0.24523700000000001</v>
      </c>
      <c r="H109" s="30">
        <v>2.26283E-3</v>
      </c>
      <c r="I109" s="30">
        <v>1.0959100000000001E-7</v>
      </c>
      <c r="J109" s="30">
        <v>-6.0797000000000002E-10</v>
      </c>
      <c r="K109" s="30">
        <v>1.78884E-13</v>
      </c>
      <c r="L109" s="30">
        <v>80.834199999999996</v>
      </c>
      <c r="M109" s="30">
        <v>-6875.79</v>
      </c>
      <c r="N109" s="30">
        <v>0</v>
      </c>
      <c r="O109" s="30">
        <v>-9.9356000000000009</v>
      </c>
      <c r="P109" s="30">
        <v>7.9813900000000005E-6</v>
      </c>
      <c r="Q109" s="30"/>
      <c r="R109" s="30">
        <v>269.85000000000002</v>
      </c>
      <c r="S109" s="30">
        <v>2850</v>
      </c>
      <c r="T109" s="30">
        <v>0.40599900484085083</v>
      </c>
      <c r="U109" s="30">
        <v>0.33716601133346558</v>
      </c>
      <c r="V109" s="30">
        <v>0</v>
      </c>
      <c r="Y109">
        <f t="shared" si="2"/>
        <v>0.58475745497390397</v>
      </c>
    </row>
    <row r="110" spans="1:25" x14ac:dyDescent="0.2">
      <c r="A110" t="s">
        <v>1134</v>
      </c>
      <c r="B110" t="s">
        <v>1021</v>
      </c>
      <c r="C110" s="30">
        <v>98.188201904296875</v>
      </c>
      <c r="D110" s="30">
        <v>706.61700439453125</v>
      </c>
      <c r="E110" s="30">
        <v>95.748010253906273</v>
      </c>
      <c r="F110" s="30">
        <v>0</v>
      </c>
      <c r="G110" s="30">
        <v>-0.25328200000000001</v>
      </c>
      <c r="H110" s="30">
        <v>3.4387599999999999E-3</v>
      </c>
      <c r="I110" s="30">
        <v>-1.28325E-6</v>
      </c>
      <c r="J110" s="30">
        <v>1.96115E-10</v>
      </c>
      <c r="K110" s="30">
        <v>-1.31843E-15</v>
      </c>
      <c r="L110" s="30">
        <v>115.782</v>
      </c>
      <c r="M110" s="30">
        <v>-7681.7</v>
      </c>
      <c r="N110" s="30">
        <v>0</v>
      </c>
      <c r="O110" s="30">
        <v>-16.341799999999999</v>
      </c>
      <c r="P110" s="30">
        <v>1.6938000000000002E-2</v>
      </c>
      <c r="Q110" s="30"/>
      <c r="R110" s="30">
        <v>271.85000000000002</v>
      </c>
      <c r="S110" s="30">
        <v>2840</v>
      </c>
      <c r="T110" s="30">
        <v>0.42100000381469727</v>
      </c>
      <c r="U110" s="30">
        <v>0.29491201043128967</v>
      </c>
      <c r="V110" s="30">
        <v>0</v>
      </c>
      <c r="Y110" t="e">
        <f t="shared" si="2"/>
        <v>#NUM!</v>
      </c>
    </row>
    <row r="111" spans="1:25" x14ac:dyDescent="0.2">
      <c r="A111" t="s">
        <v>1135</v>
      </c>
      <c r="B111" t="s">
        <v>1021</v>
      </c>
      <c r="C111" s="30">
        <v>98.188201904296875</v>
      </c>
      <c r="D111" s="30">
        <v>701.8900146484375</v>
      </c>
      <c r="E111" s="30">
        <v>95.670007324218773</v>
      </c>
      <c r="F111" s="30">
        <v>0</v>
      </c>
      <c r="G111" s="30">
        <v>1.8797600000000001E-2</v>
      </c>
      <c r="H111" s="30">
        <v>2.8526699999999999E-3</v>
      </c>
      <c r="I111" s="30">
        <v>-5.9858899999999999E-7</v>
      </c>
      <c r="J111" s="30">
        <v>-2.00936E-10</v>
      </c>
      <c r="K111" s="30">
        <v>8.8148999999999999E-14</v>
      </c>
      <c r="L111" s="30">
        <v>55.220199999999998</v>
      </c>
      <c r="M111" s="30">
        <v>-6041.39</v>
      </c>
      <c r="N111" s="30">
        <v>0</v>
      </c>
      <c r="O111" s="30">
        <v>-5.7964000000000002</v>
      </c>
      <c r="P111" s="30">
        <v>1.59787E-17</v>
      </c>
      <c r="Q111" s="30"/>
      <c r="R111" s="30">
        <v>266.85000000000002</v>
      </c>
      <c r="S111" s="30">
        <v>2850</v>
      </c>
      <c r="T111" s="30">
        <v>0.40599900484085083</v>
      </c>
      <c r="U111" s="30">
        <v>0.33405500650405884</v>
      </c>
      <c r="V111" s="30">
        <v>0</v>
      </c>
      <c r="Y111">
        <f t="shared" si="2"/>
        <v>0.60715078788387722</v>
      </c>
    </row>
    <row r="112" spans="1:25" x14ac:dyDescent="0.2">
      <c r="A112" t="s">
        <v>1136</v>
      </c>
      <c r="B112" t="s">
        <v>1021</v>
      </c>
      <c r="C112" s="30">
        <v>98.188201904296875</v>
      </c>
      <c r="D112" s="30">
        <v>706.77001953125</v>
      </c>
      <c r="E112" s="30">
        <v>91.839013671875023</v>
      </c>
      <c r="F112" s="30">
        <v>0</v>
      </c>
      <c r="G112" s="30">
        <v>0.18520900000000001</v>
      </c>
      <c r="H112" s="30">
        <v>2.5930599999999999E-3</v>
      </c>
      <c r="I112" s="30">
        <v>-3.6542299999999998E-7</v>
      </c>
      <c r="J112" s="30">
        <v>-3.1017799999999999E-10</v>
      </c>
      <c r="K112" s="30">
        <v>1.08911E-13</v>
      </c>
      <c r="L112" s="30">
        <v>70.858199999999997</v>
      </c>
      <c r="M112" s="30">
        <v>-6433</v>
      </c>
      <c r="N112" s="30">
        <v>0</v>
      </c>
      <c r="O112" s="30">
        <v>-8.3747900000000008</v>
      </c>
      <c r="P112" s="30">
        <v>5.9447900000000004E-6</v>
      </c>
      <c r="Q112" s="30"/>
      <c r="R112" s="30">
        <v>264.85000000000002</v>
      </c>
      <c r="S112" s="30">
        <v>2870</v>
      </c>
      <c r="T112" s="30">
        <v>0.39800000190734863</v>
      </c>
      <c r="U112" s="30">
        <v>0.30937400460243225</v>
      </c>
      <c r="V112" s="30">
        <v>0</v>
      </c>
      <c r="Y112">
        <f t="shared" si="2"/>
        <v>0.70074051983141894</v>
      </c>
    </row>
    <row r="113" spans="1:25" x14ac:dyDescent="0.2">
      <c r="A113" t="s">
        <v>1137</v>
      </c>
      <c r="B113" t="s">
        <v>1021</v>
      </c>
      <c r="C113" s="30">
        <v>98.188201904296875</v>
      </c>
      <c r="D113" s="30">
        <v>695.17901611328125</v>
      </c>
      <c r="E113" s="30">
        <v>83.899011230468773</v>
      </c>
      <c r="F113" s="30">
        <v>0</v>
      </c>
      <c r="G113" s="30">
        <v>8.7661900000000001E-2</v>
      </c>
      <c r="H113" s="30">
        <v>2.7078599999999999E-3</v>
      </c>
      <c r="I113" s="30">
        <v>-3.8592699999999999E-7</v>
      </c>
      <c r="J113" s="30">
        <v>-3.42987E-10</v>
      </c>
      <c r="K113" s="30">
        <v>1.2187799999999999E-13</v>
      </c>
      <c r="L113" s="30">
        <v>86.289100000000005</v>
      </c>
      <c r="M113" s="30">
        <v>-6923.2</v>
      </c>
      <c r="N113" s="30">
        <v>0</v>
      </c>
      <c r="O113" s="30">
        <v>-10.784000000000001</v>
      </c>
      <c r="P113" s="30">
        <v>8.6740000000000003E-6</v>
      </c>
      <c r="Q113" s="30"/>
      <c r="R113" s="30">
        <v>254.85</v>
      </c>
      <c r="S113" s="30">
        <v>2950</v>
      </c>
      <c r="T113" s="30">
        <v>0.39800000190734863</v>
      </c>
      <c r="U113" s="30">
        <v>0.30573400855064392</v>
      </c>
      <c r="V113" s="30">
        <v>0</v>
      </c>
      <c r="Y113">
        <f t="shared" si="2"/>
        <v>0.89852553128489387</v>
      </c>
    </row>
    <row r="114" spans="1:25" x14ac:dyDescent="0.2">
      <c r="A114" t="s">
        <v>1138</v>
      </c>
      <c r="B114" t="s">
        <v>1021</v>
      </c>
      <c r="C114" s="30">
        <v>98.188201904296875</v>
      </c>
      <c r="D114" s="30">
        <v>702.28900146484375</v>
      </c>
      <c r="E114" s="30">
        <v>86.730004882812523</v>
      </c>
      <c r="F114" s="30">
        <v>0</v>
      </c>
      <c r="G114" s="30">
        <v>-0.23336399999999999</v>
      </c>
      <c r="H114" s="30">
        <v>3.6353499999999999E-3</v>
      </c>
      <c r="I114" s="30">
        <v>-1.61006E-6</v>
      </c>
      <c r="J114" s="30">
        <v>4.0607600000000003E-10</v>
      </c>
      <c r="K114" s="30">
        <v>-5.0445100000000001E-14</v>
      </c>
      <c r="L114" s="30">
        <v>50.662100000000002</v>
      </c>
      <c r="M114" s="30">
        <v>-5708.1</v>
      </c>
      <c r="N114" s="30">
        <v>0</v>
      </c>
      <c r="O114" s="30">
        <v>-5.1325900000000004</v>
      </c>
      <c r="P114" s="30">
        <v>1.2103599999999999E-17</v>
      </c>
      <c r="Q114" s="30"/>
      <c r="R114" s="30">
        <v>260.85000000000002</v>
      </c>
      <c r="S114" s="30">
        <v>3040</v>
      </c>
      <c r="T114" s="30">
        <v>0.39800000190734863</v>
      </c>
      <c r="U114" s="30">
        <v>0.30240800976753235</v>
      </c>
      <c r="V114" s="30">
        <v>0</v>
      </c>
      <c r="Y114">
        <f t="shared" si="2"/>
        <v>0.80347222878064817</v>
      </c>
    </row>
    <row r="115" spans="1:25" x14ac:dyDescent="0.2">
      <c r="A115" t="s">
        <v>1226</v>
      </c>
      <c r="B115" t="s">
        <v>1021</v>
      </c>
      <c r="C115" s="30">
        <v>98.188201904296875</v>
      </c>
      <c r="D115" s="30">
        <v>713.26800537109375</v>
      </c>
      <c r="E115" s="30">
        <v>93.999993896484398</v>
      </c>
      <c r="F115" s="30">
        <v>0</v>
      </c>
      <c r="G115" s="30">
        <v>-0.23407</v>
      </c>
      <c r="H115" s="30">
        <v>3.7783000000000001E-3</v>
      </c>
      <c r="I115" s="30">
        <v>-1.8993E-6</v>
      </c>
      <c r="J115" s="30">
        <v>6.0135E-10</v>
      </c>
      <c r="K115" s="30">
        <v>-8.8413999999999998E-14</v>
      </c>
      <c r="L115" s="30">
        <v>65.453999999999994</v>
      </c>
      <c r="M115" s="30">
        <v>-6465.3</v>
      </c>
      <c r="N115" s="30">
        <v>0</v>
      </c>
      <c r="O115" s="30">
        <v>-7.3285999999999998</v>
      </c>
      <c r="P115" s="30">
        <v>2.3092999999999999E-17</v>
      </c>
      <c r="Q115" s="30"/>
      <c r="R115" s="30">
        <v>269.85000000000002</v>
      </c>
      <c r="S115" s="30">
        <v>2950</v>
      </c>
      <c r="T115" s="30">
        <v>0.39800000190734863</v>
      </c>
      <c r="U115" s="30">
        <v>0.30731898546218872</v>
      </c>
      <c r="V115" s="30">
        <v>0</v>
      </c>
      <c r="Y115">
        <f t="shared" si="2"/>
        <v>0.63457517840218769</v>
      </c>
    </row>
    <row r="116" spans="1:25" x14ac:dyDescent="0.2">
      <c r="A116" t="s">
        <v>1227</v>
      </c>
      <c r="B116" t="s">
        <v>1021</v>
      </c>
      <c r="C116" s="30">
        <v>98.188201904296875</v>
      </c>
      <c r="D116" s="30">
        <v>700.34698486328125</v>
      </c>
      <c r="E116" s="30">
        <v>84.110009765625023</v>
      </c>
      <c r="F116" s="30">
        <v>0</v>
      </c>
      <c r="G116" s="30">
        <v>-0.30042999999999997</v>
      </c>
      <c r="H116" s="30">
        <v>3.8782000000000001E-3</v>
      </c>
      <c r="I116" s="30">
        <v>-1.9777000000000001E-6</v>
      </c>
      <c r="J116" s="30">
        <v>6.3185000000000005E-10</v>
      </c>
      <c r="K116" s="30">
        <v>-9.2873000000000002E-14</v>
      </c>
      <c r="L116" s="30">
        <v>53.13</v>
      </c>
      <c r="M116" s="30">
        <v>-5785.2</v>
      </c>
      <c r="N116" s="30">
        <v>0</v>
      </c>
      <c r="O116" s="30">
        <v>-5.5027999999999997</v>
      </c>
      <c r="P116" s="30">
        <v>1.4438E-17</v>
      </c>
      <c r="Q116" s="30"/>
      <c r="R116" s="30">
        <v>256.85000000000002</v>
      </c>
      <c r="S116" s="30">
        <v>3030</v>
      </c>
      <c r="T116" s="30">
        <v>0.39800000190734863</v>
      </c>
      <c r="U116" s="30">
        <v>0.30185499787330627</v>
      </c>
      <c r="V116" s="30">
        <v>0</v>
      </c>
      <c r="Y116">
        <f t="shared" si="2"/>
        <v>0.86830182246245069</v>
      </c>
    </row>
    <row r="117" spans="1:25" x14ac:dyDescent="0.2">
      <c r="A117" t="s">
        <v>751</v>
      </c>
      <c r="B117" t="s">
        <v>1021</v>
      </c>
      <c r="C117" s="30">
        <v>98.189002990722656</v>
      </c>
      <c r="D117" s="30">
        <v>813.91900634765625</v>
      </c>
      <c r="E117" s="30">
        <v>118.80001220703127</v>
      </c>
      <c r="F117" s="30">
        <v>1.78837E-8</v>
      </c>
      <c r="G117" s="30">
        <v>-0.77595000000000003</v>
      </c>
      <c r="H117" s="30">
        <v>4.0060299999999998E-3</v>
      </c>
      <c r="I117" s="30">
        <v>-1.4271700000000001E-6</v>
      </c>
      <c r="J117" s="30">
        <v>1.9250699999999999E-10</v>
      </c>
      <c r="K117" s="30">
        <v>-1.00053E-22</v>
      </c>
      <c r="L117" s="30">
        <v>13.767099999999999</v>
      </c>
      <c r="M117" s="30">
        <v>-3066.05</v>
      </c>
      <c r="N117" s="30">
        <v>-56.799900000000001</v>
      </c>
      <c r="O117" s="30">
        <v>0</v>
      </c>
      <c r="P117" s="30">
        <v>0</v>
      </c>
      <c r="Q117" s="30"/>
      <c r="R117" s="30">
        <v>331.05001220703127</v>
      </c>
      <c r="S117" s="30">
        <v>3810</v>
      </c>
      <c r="T117" s="30">
        <v>0.35299000144004822</v>
      </c>
      <c r="U117" s="30">
        <v>0.2370000034570694</v>
      </c>
      <c r="V117" s="30">
        <v>0</v>
      </c>
      <c r="Y117">
        <f t="shared" si="2"/>
        <v>0.30601834604160749</v>
      </c>
    </row>
    <row r="118" spans="1:25" x14ac:dyDescent="0.2">
      <c r="A118" t="s">
        <v>555</v>
      </c>
      <c r="B118" t="s">
        <v>1021</v>
      </c>
      <c r="C118" s="30">
        <v>98.189002990722656</v>
      </c>
      <c r="D118" s="30">
        <v>769.56500244140625</v>
      </c>
      <c r="E118" s="30">
        <v>103.46700439453127</v>
      </c>
      <c r="F118" s="30">
        <v>64.915000000000006</v>
      </c>
      <c r="G118" s="30">
        <v>-0.67700000000000005</v>
      </c>
      <c r="H118" s="30">
        <v>4.2233000000000001E-3</v>
      </c>
      <c r="I118" s="30">
        <v>-2.1237999999999999E-6</v>
      </c>
      <c r="J118" s="30">
        <v>6.9994600000000001E-10</v>
      </c>
      <c r="K118" s="30">
        <v>-1.1297500000000001E-13</v>
      </c>
      <c r="L118" s="30">
        <v>98.906800000000004</v>
      </c>
      <c r="M118" s="30">
        <v>-7885.15</v>
      </c>
      <c r="N118" s="30">
        <v>0</v>
      </c>
      <c r="O118" s="30">
        <v>-12.579800000000001</v>
      </c>
      <c r="P118" s="30">
        <v>8.8948500000000001E-6</v>
      </c>
      <c r="Q118" s="30"/>
      <c r="R118" s="30">
        <v>296.37001953125002</v>
      </c>
      <c r="S118" s="30">
        <v>3397.6201171875</v>
      </c>
      <c r="T118" s="30">
        <v>0.37446001172065735</v>
      </c>
      <c r="U118" s="30">
        <v>0.28259000182151794</v>
      </c>
      <c r="V118" s="30">
        <v>0</v>
      </c>
      <c r="Y118">
        <f t="shared" si="2"/>
        <v>0.48605354769039111</v>
      </c>
    </row>
    <row r="119" spans="1:25" x14ac:dyDescent="0.2">
      <c r="A119" t="s">
        <v>554</v>
      </c>
      <c r="B119" t="s">
        <v>1021</v>
      </c>
      <c r="C119" s="30">
        <v>98.189002990722656</v>
      </c>
      <c r="D119" s="30">
        <v>757.59100341796875</v>
      </c>
      <c r="E119" s="30">
        <v>87.481011962890648</v>
      </c>
      <c r="F119" s="30">
        <v>140.607</v>
      </c>
      <c r="G119" s="30">
        <v>-0.33610000000000001</v>
      </c>
      <c r="H119" s="30">
        <v>3.3195E-3</v>
      </c>
      <c r="I119" s="30">
        <v>-8.8739599999999996E-7</v>
      </c>
      <c r="J119" s="30">
        <v>-8.9254500000000002E-11</v>
      </c>
      <c r="K119" s="30">
        <v>7.35976E-14</v>
      </c>
      <c r="L119" s="30">
        <v>76.367599999999996</v>
      </c>
      <c r="M119" s="30">
        <v>-6569.26</v>
      </c>
      <c r="N119" s="30">
        <v>0</v>
      </c>
      <c r="O119" s="30">
        <v>-9.2445599999999999</v>
      </c>
      <c r="P119" s="30">
        <v>6.90195E-6</v>
      </c>
      <c r="Q119" s="30"/>
      <c r="R119" s="30">
        <v>273.88900146484377</v>
      </c>
      <c r="S119" s="30">
        <v>3447.360107421875</v>
      </c>
      <c r="T119" s="30">
        <v>0.36160001158714294</v>
      </c>
      <c r="U119" s="30">
        <v>0.27397000789642334</v>
      </c>
      <c r="V119" s="30">
        <v>0</v>
      </c>
      <c r="Y119">
        <f t="shared" si="2"/>
        <v>0.80611035678432141</v>
      </c>
    </row>
    <row r="120" spans="1:25" x14ac:dyDescent="0.2">
      <c r="A120" t="s">
        <v>755</v>
      </c>
      <c r="B120" t="s">
        <v>1021</v>
      </c>
      <c r="C120" s="30">
        <v>98.189002990722656</v>
      </c>
      <c r="D120" s="30">
        <v>775.90802001953125</v>
      </c>
      <c r="E120" s="30">
        <v>99.533013916015648</v>
      </c>
      <c r="F120" s="30">
        <v>163.75</v>
      </c>
      <c r="G120" s="30">
        <v>-0.14199899999999999</v>
      </c>
      <c r="H120" s="30">
        <v>2.8567900000000001E-3</v>
      </c>
      <c r="I120" s="30">
        <v>-7.0132600000000004E-7</v>
      </c>
      <c r="J120" s="30">
        <v>0</v>
      </c>
      <c r="K120" s="30">
        <v>0</v>
      </c>
      <c r="L120" s="30">
        <v>77.283500000000004</v>
      </c>
      <c r="M120" s="30">
        <v>-6823.65</v>
      </c>
      <c r="N120" s="30">
        <v>0</v>
      </c>
      <c r="O120" s="30">
        <v>-9.3336100000000002</v>
      </c>
      <c r="P120" s="30">
        <v>6.5258000000000003E-6</v>
      </c>
      <c r="Q120" s="30"/>
      <c r="R120" s="30">
        <v>291.66701660156252</v>
      </c>
      <c r="S120" s="30">
        <v>3447.360107421875</v>
      </c>
      <c r="T120" s="30">
        <v>0.36772000789642334</v>
      </c>
      <c r="U120" s="30">
        <v>0.26899001002311707</v>
      </c>
      <c r="V120" s="30">
        <v>0</v>
      </c>
      <c r="Y120">
        <f t="shared" si="2"/>
        <v>0.55469413819308111</v>
      </c>
    </row>
    <row r="121" spans="1:25" x14ac:dyDescent="0.2">
      <c r="A121" t="s">
        <v>589</v>
      </c>
      <c r="B121" t="s">
        <v>1021</v>
      </c>
      <c r="C121" s="30">
        <v>98.189002990722656</v>
      </c>
      <c r="D121" s="30">
        <v>754.75701904296875</v>
      </c>
      <c r="E121" s="30">
        <v>91.865014648437523</v>
      </c>
      <c r="F121" s="30">
        <v>143.66999999999999</v>
      </c>
      <c r="G121" s="30">
        <v>-7.3724999999999999E-2</v>
      </c>
      <c r="H121" s="30">
        <v>2.8496900000000002E-3</v>
      </c>
      <c r="I121" s="30">
        <v>-6.9497599999999999E-7</v>
      </c>
      <c r="J121" s="30">
        <v>0</v>
      </c>
      <c r="K121" s="30">
        <v>0</v>
      </c>
      <c r="L121" s="30">
        <v>78.590100000000007</v>
      </c>
      <c r="M121" s="30">
        <v>-6748.53</v>
      </c>
      <c r="N121" s="30">
        <v>0</v>
      </c>
      <c r="O121" s="30">
        <v>-9.5621299999999998</v>
      </c>
      <c r="P121" s="30">
        <v>7.0037999999999998E-6</v>
      </c>
      <c r="Q121" s="30"/>
      <c r="R121" s="30">
        <v>279.99801025390627</v>
      </c>
      <c r="S121" s="30">
        <v>3447.360107421875</v>
      </c>
      <c r="T121" s="30">
        <v>0.36160001158714294</v>
      </c>
      <c r="U121" s="30">
        <v>0.26899001002311707</v>
      </c>
      <c r="V121" s="30">
        <v>0</v>
      </c>
      <c r="Y121">
        <f t="shared" si="2"/>
        <v>0.7039042736647072</v>
      </c>
    </row>
    <row r="122" spans="1:25" x14ac:dyDescent="0.2">
      <c r="A122" t="s">
        <v>587</v>
      </c>
      <c r="B122" t="s">
        <v>1021</v>
      </c>
      <c r="C122" s="30">
        <v>98.189002990722656</v>
      </c>
      <c r="D122" s="30">
        <v>747.96002197265625</v>
      </c>
      <c r="E122" s="30">
        <v>90.770013427734398</v>
      </c>
      <c r="F122" s="30">
        <v>135.72</v>
      </c>
      <c r="G122" s="30">
        <v>-4.7798899999999998E-2</v>
      </c>
      <c r="H122" s="30">
        <v>2.8473000000000001E-3</v>
      </c>
      <c r="I122" s="30">
        <v>-6.9285600000000002E-7</v>
      </c>
      <c r="J122" s="30">
        <v>0</v>
      </c>
      <c r="K122" s="30">
        <v>0</v>
      </c>
      <c r="L122" s="30">
        <v>101.295</v>
      </c>
      <c r="M122" s="30">
        <v>-7790.6</v>
      </c>
      <c r="N122" s="30">
        <v>0</v>
      </c>
      <c r="O122" s="30">
        <v>-12.984</v>
      </c>
      <c r="P122" s="30">
        <v>9.7755800000000003E-6</v>
      </c>
      <c r="Q122" s="30"/>
      <c r="R122" s="30">
        <v>277.77700195312502</v>
      </c>
      <c r="S122" s="30">
        <v>3543.8701171875</v>
      </c>
      <c r="T122" s="30">
        <v>0.36160001158714294</v>
      </c>
      <c r="U122" s="30">
        <v>0.28422001004219055</v>
      </c>
      <c r="V122" s="30">
        <v>0</v>
      </c>
      <c r="Y122">
        <f t="shared" si="2"/>
        <v>0.72103964454694647</v>
      </c>
    </row>
    <row r="123" spans="1:25" x14ac:dyDescent="0.2">
      <c r="A123" t="s">
        <v>588</v>
      </c>
      <c r="B123" t="s">
        <v>1021</v>
      </c>
      <c r="C123" s="30">
        <v>98.189002990722656</v>
      </c>
      <c r="D123" s="30">
        <v>751.94500732421875</v>
      </c>
      <c r="E123" s="30">
        <v>91.722009277343773</v>
      </c>
      <c r="F123" s="30">
        <v>140.90700000000001</v>
      </c>
      <c r="G123" s="30">
        <v>-0.3271</v>
      </c>
      <c r="H123" s="30">
        <v>3.3161000000000002E-3</v>
      </c>
      <c r="I123" s="30">
        <v>-9.0169100000000005E-7</v>
      </c>
      <c r="J123" s="30">
        <v>-7.7303499999999998E-11</v>
      </c>
      <c r="K123" s="30">
        <v>7.0931399999999995E-14</v>
      </c>
      <c r="L123" s="30">
        <v>97.458500000000001</v>
      </c>
      <c r="M123" s="30">
        <v>-7592.08</v>
      </c>
      <c r="N123" s="30">
        <v>0</v>
      </c>
      <c r="O123" s="30">
        <v>-12.420500000000001</v>
      </c>
      <c r="P123" s="30">
        <v>9.3292300000000008E-6</v>
      </c>
      <c r="Q123" s="30"/>
      <c r="R123" s="30">
        <v>279.99801025390627</v>
      </c>
      <c r="S123" s="30">
        <v>3447.360107421875</v>
      </c>
      <c r="T123" s="30">
        <v>0.36160001158714294</v>
      </c>
      <c r="U123" s="30">
        <v>0.26330000162124634</v>
      </c>
      <c r="V123" s="30">
        <v>0</v>
      </c>
      <c r="Y123">
        <f t="shared" si="2"/>
        <v>0.70391843905474683</v>
      </c>
    </row>
    <row r="124" spans="1:25" x14ac:dyDescent="0.2">
      <c r="A124" t="s">
        <v>557</v>
      </c>
      <c r="B124" t="s">
        <v>1021</v>
      </c>
      <c r="C124" s="30">
        <v>98.189002990722656</v>
      </c>
      <c r="D124" s="30">
        <v>772.427001953125</v>
      </c>
      <c r="E124" s="30">
        <v>100.92901000976565</v>
      </c>
      <c r="F124" s="30">
        <v>107.59</v>
      </c>
      <c r="G124" s="30">
        <v>-0.70459700000000003</v>
      </c>
      <c r="H124" s="30">
        <v>4.1032999999999998E-3</v>
      </c>
      <c r="I124" s="30">
        <v>-1.5285000000000001E-6</v>
      </c>
      <c r="J124" s="30">
        <v>1.83396E-10</v>
      </c>
      <c r="K124" s="30">
        <v>2.6633600000000001E-14</v>
      </c>
      <c r="L124" s="30">
        <v>72.2376</v>
      </c>
      <c r="M124" s="30">
        <v>-6555.46</v>
      </c>
      <c r="N124" s="30">
        <v>0</v>
      </c>
      <c r="O124" s="30">
        <v>-8.5965000000000007</v>
      </c>
      <c r="P124" s="30">
        <v>5.9657999999999997E-6</v>
      </c>
      <c r="Q124" s="30"/>
      <c r="R124" s="30">
        <v>298.94802246093752</v>
      </c>
      <c r="S124" s="30">
        <v>3475.3701171875</v>
      </c>
      <c r="T124" s="30">
        <v>0.36800000071525574</v>
      </c>
      <c r="U124" s="30">
        <v>0.23296000063419342</v>
      </c>
      <c r="V124" s="30">
        <v>0</v>
      </c>
      <c r="Y124">
        <f t="shared" si="2"/>
        <v>0.53734710682752196</v>
      </c>
    </row>
    <row r="125" spans="1:25" x14ac:dyDescent="0.2">
      <c r="A125" t="s">
        <v>812</v>
      </c>
      <c r="B125" t="s">
        <v>1021</v>
      </c>
      <c r="C125" s="30">
        <v>98.189002990722656</v>
      </c>
      <c r="D125" s="30">
        <v>695.60601806640625</v>
      </c>
      <c r="E125" s="30">
        <v>93.649011230468773</v>
      </c>
      <c r="F125" s="30">
        <v>1.9411800000000001E-8</v>
      </c>
      <c r="G125" s="30">
        <v>-3.3639000000000002E-2</v>
      </c>
      <c r="H125" s="30">
        <v>3.2065700000000002E-3</v>
      </c>
      <c r="I125" s="30">
        <v>-1.1922500000000001E-6</v>
      </c>
      <c r="J125" s="30">
        <v>1.9367800000000001E-10</v>
      </c>
      <c r="K125" s="30">
        <v>-1.0719899999999999E-22</v>
      </c>
      <c r="L125" s="30">
        <v>88.890299999999996</v>
      </c>
      <c r="M125" s="30">
        <v>-7263.52</v>
      </c>
      <c r="N125" s="30">
        <v>0</v>
      </c>
      <c r="O125" s="30">
        <v>-11.1081</v>
      </c>
      <c r="P125" s="30">
        <v>8.3487500000000003E-6</v>
      </c>
      <c r="Q125" s="30"/>
      <c r="R125" s="30">
        <v>264.05001220703127</v>
      </c>
      <c r="S125" s="30">
        <v>2837.10009765625</v>
      </c>
      <c r="T125" s="30">
        <v>0.43999001383781433</v>
      </c>
      <c r="U125" s="30">
        <v>0.3580000102519989</v>
      </c>
      <c r="V125" s="30">
        <v>0.30000001192092896</v>
      </c>
      <c r="Y125">
        <f t="shared" si="2"/>
        <v>0.66265982662382905</v>
      </c>
    </row>
    <row r="126" spans="1:25" x14ac:dyDescent="0.2">
      <c r="A126" t="s">
        <v>611</v>
      </c>
      <c r="B126" t="s">
        <v>1021</v>
      </c>
      <c r="C126" s="30">
        <v>98.189002990722656</v>
      </c>
      <c r="D126" s="30">
        <v>685.510009765625</v>
      </c>
      <c r="E126" s="30">
        <v>72.511010742187523</v>
      </c>
      <c r="F126" s="30">
        <v>89.805800000000005</v>
      </c>
      <c r="G126" s="30">
        <v>0.16450000000000001</v>
      </c>
      <c r="H126" s="30">
        <v>2.8234000000000002E-3</v>
      </c>
      <c r="I126" s="30">
        <v>-6.7146599999999996E-7</v>
      </c>
      <c r="J126" s="30">
        <v>0</v>
      </c>
      <c r="K126" s="30">
        <v>0</v>
      </c>
      <c r="L126" s="30">
        <v>82.029300000000006</v>
      </c>
      <c r="M126" s="30">
        <v>-6304.06</v>
      </c>
      <c r="N126" s="30">
        <v>0</v>
      </c>
      <c r="O126" s="30">
        <v>-10.3057</v>
      </c>
      <c r="P126" s="30">
        <v>8.9514799999999992E-6</v>
      </c>
      <c r="Q126" s="30"/>
      <c r="R126" s="30">
        <v>253.33101806640627</v>
      </c>
      <c r="S126" s="30">
        <v>2857.1201171875</v>
      </c>
      <c r="T126" s="30">
        <v>0.4002000093460083</v>
      </c>
      <c r="U126" s="30">
        <v>0.18174000084400177</v>
      </c>
      <c r="V126" s="30">
        <v>0</v>
      </c>
      <c r="Y126">
        <f t="shared" si="2"/>
        <v>1.2549971546831342</v>
      </c>
    </row>
    <row r="127" spans="1:25" x14ac:dyDescent="0.2">
      <c r="A127" t="s">
        <v>832</v>
      </c>
      <c r="B127" t="s">
        <v>1021</v>
      </c>
      <c r="C127" s="30">
        <v>98.189002990722656</v>
      </c>
      <c r="D127" s="30">
        <v>707.84600830078125</v>
      </c>
      <c r="E127" s="30">
        <v>77.882012939453148</v>
      </c>
      <c r="F127" s="30">
        <v>102.869</v>
      </c>
      <c r="G127" s="30">
        <v>8.6514900000000006E-2</v>
      </c>
      <c r="H127" s="30">
        <v>2.8323900000000002E-3</v>
      </c>
      <c r="I127" s="30">
        <v>-6.7955599999999997E-7</v>
      </c>
      <c r="J127" s="30">
        <v>0</v>
      </c>
      <c r="K127" s="30">
        <v>0</v>
      </c>
      <c r="L127" s="30">
        <v>13.6381</v>
      </c>
      <c r="M127" s="30">
        <v>-2719.47</v>
      </c>
      <c r="N127" s="30">
        <v>-49.56</v>
      </c>
      <c r="O127" s="30">
        <v>0</v>
      </c>
      <c r="P127" s="30">
        <v>0</v>
      </c>
      <c r="Q127" s="30"/>
      <c r="R127" s="30">
        <v>259.44301757812502</v>
      </c>
      <c r="S127" s="30">
        <v>2897.85009765625</v>
      </c>
      <c r="T127" s="30">
        <v>0.4002000093460083</v>
      </c>
      <c r="U127" s="30">
        <v>0.1926800012588501</v>
      </c>
      <c r="V127" s="30">
        <v>0</v>
      </c>
      <c r="Y127">
        <f t="shared" si="2"/>
        <v>1.0781252975324132</v>
      </c>
    </row>
    <row r="128" spans="1:25" x14ac:dyDescent="0.2">
      <c r="A128" t="s">
        <v>833</v>
      </c>
      <c r="B128" t="s">
        <v>1021</v>
      </c>
      <c r="C128" s="30">
        <v>98.189002990722656</v>
      </c>
      <c r="D128" s="30">
        <v>730.927001953125</v>
      </c>
      <c r="E128" s="30">
        <v>97.399011230468773</v>
      </c>
      <c r="F128" s="30">
        <v>105.45</v>
      </c>
      <c r="G128" s="30">
        <v>4.2435E-2</v>
      </c>
      <c r="H128" s="30">
        <v>2.8410000000000002E-3</v>
      </c>
      <c r="I128" s="30">
        <v>-6.8739599999999997E-7</v>
      </c>
      <c r="J128" s="30">
        <v>0</v>
      </c>
      <c r="K128" s="30">
        <v>0</v>
      </c>
      <c r="L128" s="30">
        <v>96.851100000000002</v>
      </c>
      <c r="M128" s="30">
        <v>-7577</v>
      </c>
      <c r="N128" s="30">
        <v>0</v>
      </c>
      <c r="O128" s="30">
        <v>-12.3498</v>
      </c>
      <c r="P128" s="30">
        <v>9.2110200000000001E-6</v>
      </c>
      <c r="Q128" s="30"/>
      <c r="R128" s="30">
        <v>283.33101806640627</v>
      </c>
      <c r="S128" s="30">
        <v>3029.5400390625</v>
      </c>
      <c r="T128" s="30">
        <v>0.40755000710487366</v>
      </c>
      <c r="U128" s="30">
        <v>0.2533000111579895</v>
      </c>
      <c r="V128" s="30">
        <v>0</v>
      </c>
      <c r="Y128">
        <f t="shared" si="2"/>
        <v>0.59705585844490328</v>
      </c>
    </row>
    <row r="129" spans="1:25" x14ac:dyDescent="0.2">
      <c r="A129" t="s">
        <v>553</v>
      </c>
      <c r="B129" t="s">
        <v>991</v>
      </c>
      <c r="C129" s="30">
        <v>100.20500183105469</v>
      </c>
      <c r="D129" s="30">
        <v>686.81500244140625</v>
      </c>
      <c r="E129" s="30">
        <v>98.429010009765648</v>
      </c>
      <c r="F129" s="30">
        <v>71.41</v>
      </c>
      <c r="G129" s="30">
        <v>-9.6894900000000006E-2</v>
      </c>
      <c r="H129" s="30">
        <v>3.473E-3</v>
      </c>
      <c r="I129" s="30">
        <v>-1.3302E-6</v>
      </c>
      <c r="J129" s="30">
        <v>2.55766E-10</v>
      </c>
      <c r="K129" s="30">
        <v>-1.37726E-14</v>
      </c>
      <c r="L129" s="30">
        <v>78.328500000000005</v>
      </c>
      <c r="M129" s="30">
        <v>-6947</v>
      </c>
      <c r="N129" s="30">
        <v>0</v>
      </c>
      <c r="O129" s="30">
        <v>-9.4486600000000003</v>
      </c>
      <c r="P129" s="30">
        <v>6.4748100000000001E-6</v>
      </c>
      <c r="Q129" s="30"/>
      <c r="R129" s="30">
        <v>267.00802001953127</v>
      </c>
      <c r="S129" s="30">
        <v>2736.780029296875</v>
      </c>
      <c r="T129" s="30">
        <v>0.42598000168800354</v>
      </c>
      <c r="U129" s="30">
        <v>0.34979000687599182</v>
      </c>
      <c r="V129" s="30">
        <v>0</v>
      </c>
      <c r="Y129">
        <f t="shared" si="2"/>
        <v>0.5627225000667615</v>
      </c>
    </row>
    <row r="130" spans="1:25" x14ac:dyDescent="0.2">
      <c r="A130" t="s">
        <v>550</v>
      </c>
      <c r="B130" t="s">
        <v>991</v>
      </c>
      <c r="C130" s="30">
        <v>100.20500183105469</v>
      </c>
      <c r="D130" s="30">
        <v>681.53900146484375</v>
      </c>
      <c r="E130" s="30">
        <v>90.049005126953148</v>
      </c>
      <c r="F130" s="30">
        <v>47.737900000000003</v>
      </c>
      <c r="G130" s="30">
        <v>-0.125</v>
      </c>
      <c r="H130" s="30">
        <v>3.6025900000000001E-3</v>
      </c>
      <c r="I130" s="30">
        <v>-1.2797E-6</v>
      </c>
      <c r="J130" s="30">
        <v>9.8633599999999997E-11</v>
      </c>
      <c r="K130" s="30">
        <v>2.3183600000000001E-14</v>
      </c>
      <c r="L130" s="30">
        <v>75.793300000000002</v>
      </c>
      <c r="M130" s="30">
        <v>-6688.25</v>
      </c>
      <c r="N130" s="30">
        <v>0</v>
      </c>
      <c r="O130" s="30">
        <v>-9.0997599999999998</v>
      </c>
      <c r="P130" s="30">
        <v>6.43783E-6</v>
      </c>
      <c r="Q130" s="30"/>
      <c r="R130" s="30">
        <v>257.21901855468752</v>
      </c>
      <c r="S130" s="30">
        <v>2733.6201171875</v>
      </c>
      <c r="T130" s="30">
        <v>0.42100000381469727</v>
      </c>
      <c r="U130" s="30">
        <v>0.34000000357627869</v>
      </c>
      <c r="V130" s="30">
        <v>0</v>
      </c>
      <c r="Y130">
        <f t="shared" si="2"/>
        <v>0.71524495322003701</v>
      </c>
    </row>
    <row r="131" spans="1:25" x14ac:dyDescent="0.2">
      <c r="A131" t="s">
        <v>551</v>
      </c>
      <c r="B131" t="s">
        <v>991</v>
      </c>
      <c r="C131" s="30">
        <v>100.20500183105469</v>
      </c>
      <c r="D131" s="30">
        <v>690.20001220703125</v>
      </c>
      <c r="E131" s="30">
        <v>91.847009277343773</v>
      </c>
      <c r="F131" s="30">
        <v>1.9571200000000001E-8</v>
      </c>
      <c r="G131" s="30">
        <v>-5.6075E-2</v>
      </c>
      <c r="H131" s="30">
        <v>3.3777E-3</v>
      </c>
      <c r="I131" s="30">
        <v>-1.2106600000000001E-6</v>
      </c>
      <c r="J131" s="30">
        <v>1.8480199999999999E-10</v>
      </c>
      <c r="K131" s="30">
        <v>-1.0875300000000001E-22</v>
      </c>
      <c r="L131" s="30">
        <v>74.786299999999997</v>
      </c>
      <c r="M131" s="30">
        <v>-6650.08</v>
      </c>
      <c r="N131" s="30">
        <v>0</v>
      </c>
      <c r="O131" s="30">
        <v>-8.9501799999999996</v>
      </c>
      <c r="P131" s="30">
        <v>6.2985900000000003E-6</v>
      </c>
      <c r="Q131" s="30"/>
      <c r="R131" s="30">
        <v>262.10000000000002</v>
      </c>
      <c r="S131" s="30">
        <v>2813.7900390625</v>
      </c>
      <c r="T131" s="30">
        <v>0.40400001406669617</v>
      </c>
      <c r="U131" s="30">
        <v>0.32699000835418701</v>
      </c>
      <c r="V131" s="30">
        <v>0</v>
      </c>
      <c r="Y131">
        <f t="shared" si="2"/>
        <v>0.68808611200458403</v>
      </c>
    </row>
    <row r="132" spans="1:25" x14ac:dyDescent="0.2">
      <c r="A132" t="s">
        <v>552</v>
      </c>
      <c r="B132" t="s">
        <v>991</v>
      </c>
      <c r="C132" s="30">
        <v>100.20500183105469</v>
      </c>
      <c r="D132" s="30">
        <v>701.16802978515625</v>
      </c>
      <c r="E132" s="30">
        <v>93.472009277343773</v>
      </c>
      <c r="F132" s="30">
        <v>78.605999999999995</v>
      </c>
      <c r="G132" s="30">
        <v>0.15459800000000001</v>
      </c>
      <c r="H132" s="30">
        <v>2.8295799999999999E-3</v>
      </c>
      <c r="I132" s="30">
        <v>-6.7717600000000003E-7</v>
      </c>
      <c r="J132" s="30">
        <v>0</v>
      </c>
      <c r="K132" s="30">
        <v>0</v>
      </c>
      <c r="L132" s="30">
        <v>78.753299999999996</v>
      </c>
      <c r="M132" s="30">
        <v>-6816.1</v>
      </c>
      <c r="N132" s="30">
        <v>0</v>
      </c>
      <c r="O132" s="30">
        <v>-9.5676100000000002</v>
      </c>
      <c r="P132" s="30">
        <v>6.9276800000000001E-6</v>
      </c>
      <c r="Q132" s="30"/>
      <c r="R132" s="30">
        <v>267.49001464843752</v>
      </c>
      <c r="S132" s="30">
        <v>2890.800048828125</v>
      </c>
      <c r="T132" s="30">
        <v>0.41600000858306885</v>
      </c>
      <c r="U132" s="30">
        <v>0.31400001049041748</v>
      </c>
      <c r="V132" s="30">
        <v>0</v>
      </c>
      <c r="Y132">
        <f t="shared" si="2"/>
        <v>0.65646105663958254</v>
      </c>
    </row>
    <row r="133" spans="1:25" x14ac:dyDescent="0.2">
      <c r="A133" t="s">
        <v>547</v>
      </c>
      <c r="B133" t="s">
        <v>991</v>
      </c>
      <c r="C133" s="30">
        <v>100.20500183105469</v>
      </c>
      <c r="D133" s="30">
        <v>676.96600341796875</v>
      </c>
      <c r="E133" s="30">
        <v>79.191003417968773</v>
      </c>
      <c r="F133" s="30">
        <v>77.686000000000007</v>
      </c>
      <c r="G133" s="30">
        <v>0.215498</v>
      </c>
      <c r="H133" s="30">
        <v>2.8195E-3</v>
      </c>
      <c r="I133" s="30">
        <v>-6.6822599999999999E-7</v>
      </c>
      <c r="J133" s="30">
        <v>0</v>
      </c>
      <c r="K133" s="30">
        <v>0</v>
      </c>
      <c r="L133" s="30">
        <v>70.430099999999996</v>
      </c>
      <c r="M133" s="30">
        <v>-6198.3</v>
      </c>
      <c r="N133" s="30">
        <v>0</v>
      </c>
      <c r="O133" s="30">
        <v>-8.3625799999999995</v>
      </c>
      <c r="P133" s="30">
        <v>6.2929399999999998E-6</v>
      </c>
      <c r="Q133" s="30"/>
      <c r="R133" s="30">
        <v>247.35</v>
      </c>
      <c r="S133" s="30">
        <v>2773.260009765625</v>
      </c>
      <c r="T133" s="30">
        <v>0.41600000858306885</v>
      </c>
      <c r="U133" s="30">
        <v>0.30000001192092896</v>
      </c>
      <c r="V133" s="30">
        <v>0</v>
      </c>
      <c r="Y133">
        <f t="shared" si="2"/>
        <v>0.9959350467891207</v>
      </c>
    </row>
    <row r="134" spans="1:25" x14ac:dyDescent="0.2">
      <c r="A134" t="s">
        <v>548</v>
      </c>
      <c r="B134" t="s">
        <v>991</v>
      </c>
      <c r="C134" s="30">
        <v>100.20500183105469</v>
      </c>
      <c r="D134" s="30">
        <v>698.0460205078125</v>
      </c>
      <c r="E134" s="30">
        <v>89.778009033203148</v>
      </c>
      <c r="F134" s="30">
        <v>80.006</v>
      </c>
      <c r="G134" s="30">
        <v>0.157998</v>
      </c>
      <c r="H134" s="30">
        <v>2.8284999999999999E-3</v>
      </c>
      <c r="I134" s="30">
        <v>-6.7606599999999999E-7</v>
      </c>
      <c r="J134" s="30">
        <v>0</v>
      </c>
      <c r="K134" s="30">
        <v>0</v>
      </c>
      <c r="L134" s="30">
        <v>70.9876</v>
      </c>
      <c r="M134" s="30">
        <v>-6430.3</v>
      </c>
      <c r="N134" s="30">
        <v>0</v>
      </c>
      <c r="O134" s="30">
        <v>-8.3910999999999998</v>
      </c>
      <c r="P134" s="30">
        <v>5.8816900000000001E-6</v>
      </c>
      <c r="Q134" s="30"/>
      <c r="R134" s="30">
        <v>264.19802246093752</v>
      </c>
      <c r="S134" s="30">
        <v>2908.02001953125</v>
      </c>
      <c r="T134" s="30">
        <v>0.39300000667572021</v>
      </c>
      <c r="U134" s="30">
        <v>0.30500000715255737</v>
      </c>
      <c r="V134" s="30">
        <v>0</v>
      </c>
      <c r="Y134">
        <f t="shared" si="2"/>
        <v>0.72460349589524886</v>
      </c>
    </row>
    <row r="135" spans="1:25" x14ac:dyDescent="0.2">
      <c r="A135" t="s">
        <v>549</v>
      </c>
      <c r="B135" t="s">
        <v>991</v>
      </c>
      <c r="C135" s="30">
        <v>100.20500183105469</v>
      </c>
      <c r="D135" s="30">
        <v>675.9940185546875</v>
      </c>
      <c r="E135" s="30">
        <v>80.493005371093773</v>
      </c>
      <c r="F135" s="30">
        <v>75.924800000000005</v>
      </c>
      <c r="G135" s="30">
        <v>0.222689</v>
      </c>
      <c r="H135" s="30">
        <v>2.81928E-3</v>
      </c>
      <c r="I135" s="30">
        <v>-6.6784599999999998E-7</v>
      </c>
      <c r="J135" s="30">
        <v>0</v>
      </c>
      <c r="K135" s="30">
        <v>0</v>
      </c>
      <c r="L135" s="30">
        <v>71.349100000000007</v>
      </c>
      <c r="M135" s="30">
        <v>-6255.03</v>
      </c>
      <c r="N135" s="30">
        <v>0</v>
      </c>
      <c r="O135" s="30">
        <v>-8.4967000000000006</v>
      </c>
      <c r="P135" s="30">
        <v>6.3847900000000004E-6</v>
      </c>
      <c r="Q135" s="30"/>
      <c r="R135" s="30">
        <v>246.63900146484377</v>
      </c>
      <c r="S135" s="30">
        <v>2736.780029296875</v>
      </c>
      <c r="T135" s="30">
        <v>0.41800001263618469</v>
      </c>
      <c r="U135" s="30">
        <v>0.30700001120567322</v>
      </c>
      <c r="V135" s="30">
        <v>0</v>
      </c>
      <c r="Y135">
        <f t="shared" si="2"/>
        <v>0.9790957847652233</v>
      </c>
    </row>
    <row r="136" spans="1:25" x14ac:dyDescent="0.2">
      <c r="A136" t="s">
        <v>568</v>
      </c>
      <c r="B136" t="s">
        <v>991</v>
      </c>
      <c r="C136" s="30">
        <v>100.20500183105469</v>
      </c>
      <c r="D136" s="30">
        <v>696.3270263671875</v>
      </c>
      <c r="E136" s="30">
        <v>86.059014892578148</v>
      </c>
      <c r="F136" s="30">
        <v>82.688900000000004</v>
      </c>
      <c r="G136" s="30">
        <v>0.15559000000000001</v>
      </c>
      <c r="H136" s="30">
        <v>2.8277900000000002E-3</v>
      </c>
      <c r="I136" s="30">
        <v>-6.7544600000000003E-7</v>
      </c>
      <c r="J136" s="30">
        <v>0</v>
      </c>
      <c r="K136" s="30">
        <v>0</v>
      </c>
      <c r="L136" s="30">
        <v>77.555800000000005</v>
      </c>
      <c r="M136" s="30">
        <v>-6450.18</v>
      </c>
      <c r="N136" s="30">
        <v>0</v>
      </c>
      <c r="O136" s="30">
        <v>-9.5174500000000002</v>
      </c>
      <c r="P136" s="30">
        <v>7.8895999999999998E-6</v>
      </c>
      <c r="Q136" s="30"/>
      <c r="R136" s="30">
        <v>263.24801025390627</v>
      </c>
      <c r="S136" s="30">
        <v>2945.510009765625</v>
      </c>
      <c r="T136" s="30">
        <v>0.414000004529953</v>
      </c>
      <c r="U136" s="30">
        <v>0.28700000047683716</v>
      </c>
      <c r="V136" s="30">
        <v>0</v>
      </c>
      <c r="Y136">
        <f t="shared" si="2"/>
        <v>0.84536862096735343</v>
      </c>
    </row>
    <row r="137" spans="1:25" x14ac:dyDescent="0.2">
      <c r="A137" t="s">
        <v>567</v>
      </c>
      <c r="B137" t="s">
        <v>991</v>
      </c>
      <c r="C137" s="30">
        <v>100.20500183105469</v>
      </c>
      <c r="D137" s="30">
        <v>693.25</v>
      </c>
      <c r="E137" s="30">
        <v>80.876000976562523</v>
      </c>
      <c r="F137" s="30">
        <v>86.016900000000007</v>
      </c>
      <c r="G137" s="30">
        <v>0.15479799999999999</v>
      </c>
      <c r="H137" s="30">
        <v>2.8265E-3</v>
      </c>
      <c r="I137" s="30">
        <v>-6.7431599999999996E-7</v>
      </c>
      <c r="J137" s="30">
        <v>0</v>
      </c>
      <c r="K137" s="30">
        <v>0</v>
      </c>
      <c r="L137" s="30">
        <v>69.2316</v>
      </c>
      <c r="M137" s="30">
        <v>-6100.33</v>
      </c>
      <c r="N137" s="30">
        <v>0</v>
      </c>
      <c r="O137" s="30">
        <v>-8.2133099999999999</v>
      </c>
      <c r="P137" s="30">
        <v>6.3002999999999996E-6</v>
      </c>
      <c r="Q137" s="30"/>
      <c r="R137" s="30">
        <v>258.01900634765627</v>
      </c>
      <c r="S137" s="30">
        <v>2953.6201171875</v>
      </c>
      <c r="T137" s="30">
        <v>0.39800000190734863</v>
      </c>
      <c r="U137" s="30">
        <v>0.25999000668525696</v>
      </c>
      <c r="V137" s="30">
        <v>0</v>
      </c>
      <c r="Y137">
        <f t="shared" si="2"/>
        <v>0.95267000474573793</v>
      </c>
    </row>
    <row r="138" spans="1:25" x14ac:dyDescent="0.2">
      <c r="A138" t="s">
        <v>1116</v>
      </c>
      <c r="B138" t="s">
        <v>1117</v>
      </c>
      <c r="C138" s="30">
        <v>102.08300018310547</v>
      </c>
      <c r="D138" s="30">
        <v>1204.6800537109375</v>
      </c>
      <c r="E138" s="30">
        <v>241.89901123046877</v>
      </c>
      <c r="F138" s="30">
        <v>-4.2965900000000003E-3</v>
      </c>
      <c r="G138" s="30">
        <v>1.8043499999999999</v>
      </c>
      <c r="H138" s="30">
        <v>-3.7055E-3</v>
      </c>
      <c r="I138" s="30">
        <v>3.8275899999999997E-6</v>
      </c>
      <c r="J138" s="30">
        <v>-1.51585E-12</v>
      </c>
      <c r="K138" s="30">
        <v>8.6508799999999999E-16</v>
      </c>
      <c r="L138" s="30">
        <v>1.248</v>
      </c>
      <c r="M138" s="30">
        <v>-3732</v>
      </c>
      <c r="N138" s="30">
        <v>0</v>
      </c>
      <c r="O138" s="30">
        <v>1.468</v>
      </c>
      <c r="P138" s="30">
        <v>-2.0449999999999999E-6</v>
      </c>
      <c r="Q138" s="30"/>
      <c r="R138" s="30">
        <v>505.1</v>
      </c>
      <c r="S138" s="30">
        <v>5403.66015625</v>
      </c>
      <c r="T138" s="30">
        <v>0.25145000219345093</v>
      </c>
      <c r="U138" s="30">
        <v>0.44976401329040527</v>
      </c>
      <c r="V138" s="30">
        <v>0</v>
      </c>
      <c r="Y138">
        <f t="shared" si="2"/>
        <v>3.8205501534805284E-3</v>
      </c>
    </row>
    <row r="139" spans="1:25" x14ac:dyDescent="0.2">
      <c r="A139" t="s">
        <v>910</v>
      </c>
      <c r="B139" t="s">
        <v>1073</v>
      </c>
      <c r="C139" s="30">
        <v>102.12599945068359</v>
      </c>
      <c r="D139" s="30">
        <v>933.78302001953125</v>
      </c>
      <c r="E139" s="30">
        <v>145.24801025390627</v>
      </c>
      <c r="F139" s="30">
        <v>1.2039300000000001E-8</v>
      </c>
      <c r="G139" s="30">
        <v>-0.37545099999999998</v>
      </c>
      <c r="H139" s="30">
        <v>3.2257900000000001E-3</v>
      </c>
      <c r="I139" s="30">
        <v>-1.7521999999999999E-6</v>
      </c>
      <c r="J139" s="30">
        <v>4.2190999999999999E-10</v>
      </c>
      <c r="K139" s="30">
        <v>-3.0524400000000001E-22</v>
      </c>
      <c r="L139" s="30">
        <v>85.731999999999999</v>
      </c>
      <c r="M139" s="30">
        <v>-8088.03</v>
      </c>
      <c r="N139" s="30">
        <v>0</v>
      </c>
      <c r="O139" s="30">
        <v>-10.4125</v>
      </c>
      <c r="P139" s="30">
        <v>6.1422999999999996E-6</v>
      </c>
      <c r="Q139" s="30"/>
      <c r="R139" s="30">
        <v>382.25002441406252</v>
      </c>
      <c r="S139" s="30">
        <v>4400</v>
      </c>
      <c r="T139" s="30">
        <v>0.33750000596046448</v>
      </c>
      <c r="U139" s="30">
        <v>0.2389959990978241</v>
      </c>
      <c r="V139" s="30">
        <v>0</v>
      </c>
      <c r="Y139">
        <f t="shared" si="2"/>
        <v>0.1226169108964647</v>
      </c>
    </row>
    <row r="140" spans="1:25" x14ac:dyDescent="0.2">
      <c r="A140" t="s">
        <v>942</v>
      </c>
      <c r="B140" t="s">
        <v>1037</v>
      </c>
      <c r="C140" s="30">
        <v>104.15200042724609</v>
      </c>
      <c r="D140" s="30">
        <v>908.83001708984375</v>
      </c>
      <c r="E140" s="30">
        <v>145.15801391601565</v>
      </c>
      <c r="F140" s="30">
        <v>0</v>
      </c>
      <c r="G140" s="30">
        <v>0.74964200000000003</v>
      </c>
      <c r="H140" s="30">
        <v>-1.51457E-4</v>
      </c>
      <c r="I140" s="30">
        <v>2.9644899999999999E-6</v>
      </c>
      <c r="J140" s="30">
        <v>-2.44436E-9</v>
      </c>
      <c r="K140" s="30">
        <v>6.3572899999999999E-13</v>
      </c>
      <c r="L140" s="30">
        <v>99.022199999999998</v>
      </c>
      <c r="M140" s="30">
        <v>-8685.9</v>
      </c>
      <c r="N140" s="30">
        <v>0</v>
      </c>
      <c r="O140" s="30">
        <v>-12.42</v>
      </c>
      <c r="P140" s="30">
        <v>7.5582900000000003E-6</v>
      </c>
      <c r="Q140" s="30"/>
      <c r="R140" s="30">
        <v>362.85</v>
      </c>
      <c r="S140" s="30">
        <v>3840</v>
      </c>
      <c r="T140" s="30">
        <v>0.35199901461601257</v>
      </c>
      <c r="U140" s="30">
        <v>0.29709601402282715</v>
      </c>
      <c r="V140" s="30">
        <v>0.12981000542640686</v>
      </c>
      <c r="Y140">
        <f t="shared" si="2"/>
        <v>0.12213282892911385</v>
      </c>
    </row>
    <row r="141" spans="1:25" x14ac:dyDescent="0.2">
      <c r="A141" t="s">
        <v>855</v>
      </c>
      <c r="B141" t="s">
        <v>1037</v>
      </c>
      <c r="C141" s="30">
        <v>104.16000366210938</v>
      </c>
      <c r="D141" s="30">
        <v>924.48101806640625</v>
      </c>
      <c r="E141" s="30">
        <v>140.05001220703127</v>
      </c>
      <c r="F141" s="30">
        <v>-3.7953100000000001E-8</v>
      </c>
      <c r="G141" s="30">
        <v>-0.40020899999999998</v>
      </c>
      <c r="H141" s="30">
        <v>3.2866100000000001E-3</v>
      </c>
      <c r="I141" s="30">
        <v>-1.59965E-6</v>
      </c>
      <c r="J141" s="30">
        <v>3.47875E-10</v>
      </c>
      <c r="K141" s="30">
        <v>8.7332799999999999E-22</v>
      </c>
      <c r="L141" s="30">
        <v>132.33099999999999</v>
      </c>
      <c r="M141" s="30">
        <v>-9575.7000000000007</v>
      </c>
      <c r="N141" s="30">
        <v>0</v>
      </c>
      <c r="O141" s="30">
        <v>-17.859500000000001</v>
      </c>
      <c r="P141" s="30">
        <v>1.7825999999999998E-5</v>
      </c>
      <c r="Q141" s="30"/>
      <c r="R141" s="30">
        <v>369.44802246093752</v>
      </c>
      <c r="S141" s="30">
        <v>4139.990234375</v>
      </c>
      <c r="T141" s="30">
        <v>0.34549900889396667</v>
      </c>
      <c r="U141" s="30">
        <v>0.24400000274181366</v>
      </c>
      <c r="V141" s="30">
        <v>0</v>
      </c>
      <c r="Y141">
        <f t="shared" si="2"/>
        <v>0.14286108618927795</v>
      </c>
    </row>
    <row r="142" spans="1:25" x14ac:dyDescent="0.2">
      <c r="A142" t="s">
        <v>560</v>
      </c>
      <c r="B142" t="s">
        <v>1058</v>
      </c>
      <c r="C142" s="30">
        <v>106.16600036621094</v>
      </c>
      <c r="D142" s="30">
        <v>883.14501953125</v>
      </c>
      <c r="E142" s="30">
        <v>144.42501220703127</v>
      </c>
      <c r="F142" s="30">
        <v>32.515000000000001</v>
      </c>
      <c r="G142" s="30">
        <v>-6.2588000000000005E-2</v>
      </c>
      <c r="H142" s="30">
        <v>2.5189000000000001E-3</v>
      </c>
      <c r="I142" s="30">
        <v>-6.5662599999999997E-7</v>
      </c>
      <c r="J142" s="30">
        <v>-1.12345E-10</v>
      </c>
      <c r="K142" s="30">
        <v>7.4953599999999994E-14</v>
      </c>
      <c r="L142" s="30">
        <v>83.736000000000004</v>
      </c>
      <c r="M142" s="30">
        <v>-7960.8</v>
      </c>
      <c r="N142" s="30">
        <v>0</v>
      </c>
      <c r="O142" s="30">
        <v>-10.125999999999999</v>
      </c>
      <c r="P142" s="30">
        <v>6.015E-6</v>
      </c>
      <c r="Q142" s="30"/>
      <c r="R142" s="30">
        <v>357.22200927734377</v>
      </c>
      <c r="S142" s="30">
        <v>3732.81005859375</v>
      </c>
      <c r="T142" s="30">
        <v>0.36912000179290771</v>
      </c>
      <c r="U142" s="30">
        <v>0.30230000615119934</v>
      </c>
      <c r="V142" s="30">
        <v>0.5</v>
      </c>
      <c r="Y142">
        <f t="shared" si="2"/>
        <v>0.12625774258915526</v>
      </c>
    </row>
    <row r="143" spans="1:25" x14ac:dyDescent="0.2">
      <c r="A143" t="s">
        <v>561</v>
      </c>
      <c r="B143" t="s">
        <v>1058</v>
      </c>
      <c r="C143" s="30">
        <v>106.16600036621094</v>
      </c>
      <c r="D143" s="30">
        <v>866.88201904296875</v>
      </c>
      <c r="E143" s="30">
        <v>139.11501464843752</v>
      </c>
      <c r="F143" s="30">
        <v>1.6649100000000001E-8</v>
      </c>
      <c r="G143" s="30">
        <v>-0.27474900000000002</v>
      </c>
      <c r="H143" s="30">
        <v>2.96562E-3</v>
      </c>
      <c r="I143" s="30">
        <v>-1.17645E-6</v>
      </c>
      <c r="J143" s="30">
        <v>1.9963600000000001E-10</v>
      </c>
      <c r="K143" s="30">
        <v>-9.1611299999999995E-23</v>
      </c>
      <c r="L143" s="30">
        <v>77.839100000000002</v>
      </c>
      <c r="M143" s="30">
        <v>-7594.1</v>
      </c>
      <c r="N143" s="30">
        <v>0</v>
      </c>
      <c r="O143" s="30">
        <v>-9.2569999999999997</v>
      </c>
      <c r="P143" s="30">
        <v>5.5500000000000002E-6</v>
      </c>
      <c r="Q143" s="30"/>
      <c r="R143" s="30">
        <v>343.89901123046877</v>
      </c>
      <c r="S143" s="30">
        <v>3541.1201171875</v>
      </c>
      <c r="T143" s="30">
        <v>0.3757300078868866</v>
      </c>
      <c r="U143" s="30">
        <v>0.32600000500679016</v>
      </c>
      <c r="V143" s="30">
        <v>0.30000001192092896</v>
      </c>
      <c r="Y143">
        <f t="shared" si="2"/>
        <v>0.15143126812703681</v>
      </c>
    </row>
    <row r="144" spans="1:25" x14ac:dyDescent="0.2">
      <c r="A144" t="s">
        <v>562</v>
      </c>
      <c r="B144" t="s">
        <v>1058</v>
      </c>
      <c r="C144" s="30">
        <v>106.16600036621094</v>
      </c>
      <c r="D144" s="30">
        <v>864.22900390625</v>
      </c>
      <c r="E144" s="30">
        <v>138.36000976562502</v>
      </c>
      <c r="F144" s="30">
        <v>43.03</v>
      </c>
      <c r="G144" s="30">
        <v>-0.125888</v>
      </c>
      <c r="H144" s="30">
        <v>2.4872900000000001E-3</v>
      </c>
      <c r="I144" s="30">
        <v>-5.3493599999999999E-7</v>
      </c>
      <c r="J144" s="30">
        <v>-2.0049400000000001E-10</v>
      </c>
      <c r="K144" s="30">
        <v>9.5514599999999994E-14</v>
      </c>
      <c r="L144" s="30">
        <v>91.250500000000002</v>
      </c>
      <c r="M144" s="30">
        <v>-8121.25</v>
      </c>
      <c r="N144" s="30">
        <v>0</v>
      </c>
      <c r="O144" s="30">
        <v>-11.3188</v>
      </c>
      <c r="P144" s="30">
        <v>7.3055499999999999E-6</v>
      </c>
      <c r="Q144" s="30"/>
      <c r="R144" s="30">
        <v>343.11000976562502</v>
      </c>
      <c r="S144" s="30">
        <v>3510.7900390625</v>
      </c>
      <c r="T144" s="30">
        <v>0.37906000018119812</v>
      </c>
      <c r="U144" s="30">
        <v>0.32589000463485718</v>
      </c>
      <c r="V144" s="30">
        <v>0.10000000149011612</v>
      </c>
      <c r="Y144">
        <f t="shared" si="2"/>
        <v>0.15781238251089599</v>
      </c>
    </row>
    <row r="145" spans="1:25" x14ac:dyDescent="0.2">
      <c r="A145" t="s">
        <v>559</v>
      </c>
      <c r="B145" t="s">
        <v>1058</v>
      </c>
      <c r="C145" s="30">
        <v>106.16600036621094</v>
      </c>
      <c r="D145" s="30">
        <v>870.03302001953125</v>
      </c>
      <c r="E145" s="30">
        <v>136.20000610351565</v>
      </c>
      <c r="F145" s="30">
        <v>70.552000000000007</v>
      </c>
      <c r="G145" s="30">
        <v>-0.39200000000000002</v>
      </c>
      <c r="H145" s="30">
        <v>3.3088000000000002E-3</v>
      </c>
      <c r="I145" s="30">
        <v>-1.5277E-6</v>
      </c>
      <c r="J145" s="30">
        <v>3.5604599999999999E-10</v>
      </c>
      <c r="K145" s="30">
        <v>-2.3873599999999999E-14</v>
      </c>
      <c r="L145" s="30">
        <v>81.338099999999997</v>
      </c>
      <c r="M145" s="30">
        <v>-7691.1</v>
      </c>
      <c r="N145" s="30">
        <v>0</v>
      </c>
      <c r="O145" s="30">
        <v>-9.7970000000000006</v>
      </c>
      <c r="P145" s="30">
        <v>5.9309999999999996E-6</v>
      </c>
      <c r="Q145" s="30"/>
      <c r="R145" s="30">
        <v>343.94802246093752</v>
      </c>
      <c r="S145" s="30">
        <v>3607.1201171875</v>
      </c>
      <c r="T145" s="30">
        <v>0.37400001287460327</v>
      </c>
      <c r="U145" s="30">
        <v>0.30098000168800354</v>
      </c>
      <c r="V145" s="30">
        <v>0.40000000596046448</v>
      </c>
      <c r="Y145">
        <f t="shared" si="2"/>
        <v>0.16798173415496781</v>
      </c>
    </row>
    <row r="146" spans="1:25" x14ac:dyDescent="0.2">
      <c r="A146" t="s">
        <v>1139</v>
      </c>
      <c r="B146" t="s">
        <v>1140</v>
      </c>
      <c r="C146" s="30">
        <v>108.18000030517578</v>
      </c>
      <c r="D146" s="30">
        <v>886.79901123046875</v>
      </c>
      <c r="E146" s="30">
        <v>150.1190124511719</v>
      </c>
      <c r="F146" s="30">
        <v>0</v>
      </c>
      <c r="G146" s="30">
        <v>5.8482399999999997E-2</v>
      </c>
      <c r="H146" s="30">
        <v>1.83928E-3</v>
      </c>
      <c r="I146" s="30">
        <v>9.5419100000000008E-7</v>
      </c>
      <c r="J146" s="30">
        <v>-1.25272E-9</v>
      </c>
      <c r="K146" s="30">
        <v>3.4829699999999997E-13</v>
      </c>
      <c r="L146" s="30">
        <v>58.803100000000001</v>
      </c>
      <c r="M146" s="30">
        <v>-7224.79</v>
      </c>
      <c r="N146" s="30">
        <v>0</v>
      </c>
      <c r="O146" s="30">
        <v>-6.1414900000000001</v>
      </c>
      <c r="P146" s="30">
        <v>5.5419700000000003E-18</v>
      </c>
      <c r="Q146" s="30"/>
      <c r="R146" s="30">
        <v>371.85</v>
      </c>
      <c r="S146" s="30">
        <v>3900</v>
      </c>
      <c r="T146" s="30">
        <v>0.3659990131855011</v>
      </c>
      <c r="U146" s="30">
        <v>0.28581300377845764</v>
      </c>
      <c r="V146" s="30">
        <v>0</v>
      </c>
      <c r="Y146">
        <f t="shared" si="2"/>
        <v>0.10109767256161792</v>
      </c>
    </row>
    <row r="147" spans="1:25" x14ac:dyDescent="0.2">
      <c r="A147" t="s">
        <v>1141</v>
      </c>
      <c r="B147" t="s">
        <v>1140</v>
      </c>
      <c r="C147" s="30">
        <v>108.18000030517578</v>
      </c>
      <c r="D147" s="30">
        <v>834.26300048828125</v>
      </c>
      <c r="E147" s="30">
        <v>127.85</v>
      </c>
      <c r="F147" s="30">
        <v>0</v>
      </c>
      <c r="G147" s="30">
        <v>-0.81678499999999998</v>
      </c>
      <c r="H147" s="30">
        <v>4.5577600000000001E-3</v>
      </c>
      <c r="I147" s="30">
        <v>-2.7586199999999999E-6</v>
      </c>
      <c r="J147" s="30">
        <v>1.0184499999999999E-9</v>
      </c>
      <c r="K147" s="30">
        <v>-1.67406E-13</v>
      </c>
      <c r="L147" s="30">
        <v>165.672</v>
      </c>
      <c r="M147" s="30">
        <v>-9743</v>
      </c>
      <c r="N147" s="30">
        <v>0</v>
      </c>
      <c r="O147" s="30">
        <v>-24.638000000000002</v>
      </c>
      <c r="P147" s="30">
        <v>2.7241000000000001E-2</v>
      </c>
      <c r="Q147" s="30"/>
      <c r="R147" s="30">
        <v>325.85000000000002</v>
      </c>
      <c r="S147" s="30">
        <v>3430</v>
      </c>
      <c r="T147" s="30">
        <v>0.37900000810623169</v>
      </c>
      <c r="U147" s="30">
        <v>0.32936000823974609</v>
      </c>
      <c r="V147" s="30">
        <v>0</v>
      </c>
      <c r="Y147" t="e">
        <f t="shared" si="2"/>
        <v>#NUM!</v>
      </c>
    </row>
    <row r="148" spans="1:25" x14ac:dyDescent="0.2">
      <c r="A148" t="s">
        <v>1239</v>
      </c>
      <c r="B148" t="s">
        <v>1140</v>
      </c>
      <c r="C148" s="30">
        <v>108.18299865722656</v>
      </c>
      <c r="D148" s="30">
        <v>876.6190185546875</v>
      </c>
      <c r="E148" s="30">
        <v>116.9999938964844</v>
      </c>
      <c r="F148" s="30">
        <v>0</v>
      </c>
      <c r="G148" s="30">
        <v>-0.44685000000000002</v>
      </c>
      <c r="H148" s="30">
        <v>3.7540999999999998E-3</v>
      </c>
      <c r="I148" s="30">
        <v>-1.9690000000000001E-6</v>
      </c>
      <c r="J148" s="30">
        <v>6.2367999999999996E-10</v>
      </c>
      <c r="K148" s="30">
        <v>-8.9318999999999995E-14</v>
      </c>
      <c r="L148" s="30">
        <v>43.241999999999997</v>
      </c>
      <c r="M148" s="30">
        <v>-5612.3</v>
      </c>
      <c r="N148" s="30">
        <v>0</v>
      </c>
      <c r="O148" s="30">
        <v>-4.0651999999999999</v>
      </c>
      <c r="P148" s="30">
        <v>5.5668000000000003E-18</v>
      </c>
      <c r="Q148" s="30"/>
      <c r="R148" s="30">
        <v>326.85000000000002</v>
      </c>
      <c r="S148" s="30">
        <v>3440</v>
      </c>
      <c r="T148" s="30">
        <v>0.37700000405311584</v>
      </c>
      <c r="U148" s="30">
        <v>0.21076400578022003</v>
      </c>
      <c r="V148" s="30">
        <v>0.15079565346240997</v>
      </c>
      <c r="Y148">
        <f t="shared" si="2"/>
        <v>0.33108603302752321</v>
      </c>
    </row>
    <row r="149" spans="1:25" x14ac:dyDescent="0.2">
      <c r="A149" t="s">
        <v>818</v>
      </c>
      <c r="B149" t="s">
        <v>1032</v>
      </c>
      <c r="C149" s="30">
        <v>110.19400024414063</v>
      </c>
      <c r="D149" s="30">
        <v>746.7750244140625</v>
      </c>
      <c r="E149" s="30">
        <v>124.49801025390627</v>
      </c>
      <c r="F149" s="30">
        <v>93.821799999999996</v>
      </c>
      <c r="G149" s="30">
        <v>4.6380900000000003E-2</v>
      </c>
      <c r="H149" s="30">
        <v>2.8468999999999999E-3</v>
      </c>
      <c r="I149" s="30">
        <v>-6.9249500000000001E-7</v>
      </c>
      <c r="J149" s="30">
        <v>0</v>
      </c>
      <c r="K149" s="30">
        <v>0</v>
      </c>
      <c r="L149" s="30">
        <v>71.474599999999995</v>
      </c>
      <c r="M149" s="30">
        <v>-6536.77</v>
      </c>
      <c r="N149" s="30">
        <v>0</v>
      </c>
      <c r="O149" s="30">
        <v>-8.57348</v>
      </c>
      <c r="P149" s="30">
        <v>5.6831800000000004E-6</v>
      </c>
      <c r="Q149" s="30"/>
      <c r="R149" s="30">
        <v>343.85</v>
      </c>
      <c r="S149" s="30">
        <v>2867.510009765625</v>
      </c>
      <c r="T149" s="30">
        <v>0.47461000084877014</v>
      </c>
      <c r="U149" s="30">
        <v>0.1234700009226799</v>
      </c>
      <c r="V149" s="30">
        <v>0</v>
      </c>
      <c r="Y149">
        <f t="shared" si="2"/>
        <v>0.29188996440176868</v>
      </c>
    </row>
    <row r="150" spans="1:25" x14ac:dyDescent="0.2">
      <c r="A150" t="s">
        <v>848</v>
      </c>
      <c r="B150" t="s">
        <v>1032</v>
      </c>
      <c r="C150" s="30">
        <v>110.19400024414063</v>
      </c>
      <c r="D150" s="30">
        <v>744.02001953125</v>
      </c>
      <c r="E150" s="30">
        <v>114.3330017089844</v>
      </c>
      <c r="F150" s="30">
        <v>101.82</v>
      </c>
      <c r="G150" s="30">
        <v>3.2155900000000001E-2</v>
      </c>
      <c r="H150" s="30">
        <v>2.8459000000000002E-3</v>
      </c>
      <c r="I150" s="30">
        <v>-6.9162599999999995E-7</v>
      </c>
      <c r="J150" s="30">
        <v>0</v>
      </c>
      <c r="K150" s="30">
        <v>0</v>
      </c>
      <c r="L150" s="30">
        <v>89.875500000000002</v>
      </c>
      <c r="M150" s="30">
        <v>-7435.96</v>
      </c>
      <c r="N150" s="30">
        <v>0</v>
      </c>
      <c r="O150" s="30">
        <v>-11.2826</v>
      </c>
      <c r="P150" s="30">
        <v>7.8145499999999996E-6</v>
      </c>
      <c r="Q150" s="30"/>
      <c r="R150" s="30">
        <v>310.55501708984377</v>
      </c>
      <c r="S150" s="30">
        <v>2796.3701171875</v>
      </c>
      <c r="T150" s="30">
        <v>0.46086001396179199</v>
      </c>
      <c r="U150" s="30">
        <v>0.21340000629425049</v>
      </c>
      <c r="V150" s="30">
        <v>0</v>
      </c>
      <c r="Y150">
        <f t="shared" si="2"/>
        <v>0.3660519122664011</v>
      </c>
    </row>
    <row r="151" spans="1:25" x14ac:dyDescent="0.2">
      <c r="A151" t="s">
        <v>849</v>
      </c>
      <c r="B151" t="s">
        <v>1032</v>
      </c>
      <c r="C151" s="30">
        <v>110.19400024414063</v>
      </c>
      <c r="D151" s="30">
        <v>764.1510009765625</v>
      </c>
      <c r="E151" s="30">
        <v>134.49801025390627</v>
      </c>
      <c r="F151" s="30">
        <v>105</v>
      </c>
      <c r="G151" s="30">
        <v>5.5668000000000003E-5</v>
      </c>
      <c r="H151" s="30">
        <v>2.8528899999999999E-3</v>
      </c>
      <c r="I151" s="30">
        <v>-6.9784600000000001E-7</v>
      </c>
      <c r="J151" s="30">
        <v>0</v>
      </c>
      <c r="K151" s="30">
        <v>0</v>
      </c>
      <c r="L151" s="30">
        <v>109.586</v>
      </c>
      <c r="M151" s="30">
        <v>-8987.51</v>
      </c>
      <c r="N151" s="30">
        <v>0</v>
      </c>
      <c r="O151" s="30">
        <v>-14.0381</v>
      </c>
      <c r="P151" s="30">
        <v>8.7382099999999995E-6</v>
      </c>
      <c r="Q151" s="30"/>
      <c r="R151" s="30">
        <v>328.88900146484377</v>
      </c>
      <c r="S151" s="30">
        <v>2917.85009765625</v>
      </c>
      <c r="T151" s="30">
        <v>0.45535001158714294</v>
      </c>
      <c r="U151" s="30">
        <v>0.30649000406265259</v>
      </c>
      <c r="V151" s="30">
        <v>0</v>
      </c>
      <c r="Y151">
        <f t="shared" si="2"/>
        <v>0.17570159985478617</v>
      </c>
    </row>
    <row r="152" spans="1:25" x14ac:dyDescent="0.2">
      <c r="A152" t="s">
        <v>1142</v>
      </c>
      <c r="B152" t="s">
        <v>1032</v>
      </c>
      <c r="C152" s="30">
        <v>110.19499969482422</v>
      </c>
      <c r="D152" s="30">
        <v>850.64801025390625</v>
      </c>
      <c r="E152" s="30">
        <v>142.99801025390627</v>
      </c>
      <c r="F152" s="30">
        <v>0</v>
      </c>
      <c r="G152" s="30">
        <v>-0.34248499999999998</v>
      </c>
      <c r="H152" s="30">
        <v>3.12524E-3</v>
      </c>
      <c r="I152" s="30">
        <v>-6.5560100000000005E-7</v>
      </c>
      <c r="J152" s="30">
        <v>-2.51499E-10</v>
      </c>
      <c r="K152" s="30">
        <v>1.1527299999999999E-13</v>
      </c>
      <c r="L152" s="30">
        <v>41.921199999999999</v>
      </c>
      <c r="M152" s="30">
        <v>-6134.39</v>
      </c>
      <c r="N152" s="30">
        <v>0</v>
      </c>
      <c r="O152" s="30">
        <v>-3.7439900000000002</v>
      </c>
      <c r="P152" s="30">
        <v>2.2103699999999998E-18</v>
      </c>
      <c r="Q152" s="30"/>
      <c r="R152" s="30">
        <v>358.85</v>
      </c>
      <c r="S152" s="30">
        <v>3680</v>
      </c>
      <c r="T152" s="30">
        <v>0.38100001215934753</v>
      </c>
      <c r="U152" s="30">
        <v>0.28042501211166382</v>
      </c>
      <c r="V152" s="30">
        <v>0.8214300274848938</v>
      </c>
      <c r="Y152">
        <f t="shared" si="2"/>
        <v>0.13264848182265662</v>
      </c>
    </row>
    <row r="153" spans="1:25" x14ac:dyDescent="0.2">
      <c r="A153" t="s">
        <v>986</v>
      </c>
      <c r="B153" t="s">
        <v>1032</v>
      </c>
      <c r="C153" s="30">
        <v>110.19599914550781</v>
      </c>
      <c r="D153" s="30">
        <v>749.84002685546875</v>
      </c>
      <c r="E153" s="30">
        <v>126.24801025390627</v>
      </c>
      <c r="F153" s="30">
        <v>-2.2093800000000002E-8</v>
      </c>
      <c r="G153" s="30">
        <v>8.7812000000000001E-2</v>
      </c>
      <c r="H153" s="30">
        <v>2.9779400000000001E-3</v>
      </c>
      <c r="I153" s="30">
        <v>-1.1505E-6</v>
      </c>
      <c r="J153" s="30">
        <v>1.98517E-10</v>
      </c>
      <c r="K153" s="30">
        <v>4.9700699999999996E-22</v>
      </c>
      <c r="L153" s="30">
        <v>90.565200000000004</v>
      </c>
      <c r="M153" s="30">
        <v>-7944.64</v>
      </c>
      <c r="N153" s="30">
        <v>0</v>
      </c>
      <c r="O153" s="30">
        <v>-11.2362</v>
      </c>
      <c r="P153" s="30">
        <v>7.8401600000000005E-6</v>
      </c>
      <c r="Q153" s="30"/>
      <c r="R153" s="30">
        <v>313.75002441406252</v>
      </c>
      <c r="S153" s="30">
        <v>2960</v>
      </c>
      <c r="T153" s="30">
        <v>0.4454990029335022</v>
      </c>
      <c r="U153" s="30">
        <v>0.33799800276756287</v>
      </c>
      <c r="V153" s="30">
        <v>0</v>
      </c>
      <c r="Y153">
        <f t="shared" si="2"/>
        <v>0.22757621218959984</v>
      </c>
    </row>
    <row r="154" spans="1:25" x14ac:dyDescent="0.2">
      <c r="A154" t="s">
        <v>847</v>
      </c>
      <c r="B154" t="s">
        <v>1032</v>
      </c>
      <c r="C154" s="30">
        <v>110.19999694824219</v>
      </c>
      <c r="D154" s="30">
        <v>732.06402587890625</v>
      </c>
      <c r="E154" s="30">
        <v>110.99801025390627</v>
      </c>
      <c r="F154" s="30">
        <v>91.057000000000002</v>
      </c>
      <c r="G154" s="30">
        <v>7.2915800000000003E-2</v>
      </c>
      <c r="H154" s="30">
        <v>2.8414999999999998E-3</v>
      </c>
      <c r="I154" s="30">
        <v>-6.8776600000000002E-7</v>
      </c>
      <c r="J154" s="30">
        <v>0</v>
      </c>
      <c r="K154" s="30">
        <v>0</v>
      </c>
      <c r="L154" s="30">
        <v>84.158600000000007</v>
      </c>
      <c r="M154" s="30">
        <v>-7051.11</v>
      </c>
      <c r="N154" s="30">
        <v>0</v>
      </c>
      <c r="O154" s="30">
        <v>-10.464700000000001</v>
      </c>
      <c r="P154" s="30">
        <v>7.3871500000000001E-6</v>
      </c>
      <c r="Q154" s="30"/>
      <c r="R154" s="30">
        <v>310.00002441406252</v>
      </c>
      <c r="S154" s="30">
        <v>2796.3701171875</v>
      </c>
      <c r="T154" s="30">
        <v>0.44297000765800476</v>
      </c>
      <c r="U154" s="30">
        <v>0.18614000082015991</v>
      </c>
      <c r="V154" s="30">
        <v>0</v>
      </c>
      <c r="Y154">
        <f t="shared" si="2"/>
        <v>0.411935695523927</v>
      </c>
    </row>
    <row r="155" spans="1:25" x14ac:dyDescent="0.2">
      <c r="A155" t="s">
        <v>752</v>
      </c>
      <c r="B155" t="s">
        <v>1022</v>
      </c>
      <c r="C155" s="30">
        <v>112.20800018310547</v>
      </c>
      <c r="D155" s="30">
        <v>838.57000732421875</v>
      </c>
      <c r="E155" s="30">
        <v>151.1610046386719</v>
      </c>
      <c r="F155" s="30">
        <v>187.5</v>
      </c>
      <c r="G155" s="30">
        <v>-0.2621</v>
      </c>
      <c r="H155" s="30">
        <v>2.8755E-3</v>
      </c>
      <c r="I155" s="30">
        <v>-7.1825600000000002E-7</v>
      </c>
      <c r="J155" s="30">
        <v>0</v>
      </c>
      <c r="K155" s="30">
        <v>0</v>
      </c>
      <c r="L155" s="30">
        <v>13.7851</v>
      </c>
      <c r="M155" s="30">
        <v>-3310.6</v>
      </c>
      <c r="N155" s="30">
        <v>-63.179900000000004</v>
      </c>
      <c r="O155" s="30">
        <v>0</v>
      </c>
      <c r="P155" s="30">
        <v>0</v>
      </c>
      <c r="Q155" s="30"/>
      <c r="R155" s="30">
        <v>374.05001220703127</v>
      </c>
      <c r="S155" s="30">
        <v>3560</v>
      </c>
      <c r="T155" s="30">
        <v>0.40999001264572144</v>
      </c>
      <c r="U155" s="30">
        <v>0.23600000143051147</v>
      </c>
      <c r="V155" s="30">
        <v>0</v>
      </c>
      <c r="Y155">
        <f t="shared" si="2"/>
        <v>0.10676667947550525</v>
      </c>
    </row>
    <row r="156" spans="1:25" x14ac:dyDescent="0.2">
      <c r="A156" t="s">
        <v>598</v>
      </c>
      <c r="B156" t="s">
        <v>1022</v>
      </c>
      <c r="C156" s="30">
        <v>112.20800018310547</v>
      </c>
      <c r="D156" s="30">
        <v>783.65802001953125</v>
      </c>
      <c r="E156" s="30">
        <v>119.55001220703127</v>
      </c>
      <c r="F156" s="30">
        <v>51.257899999999999</v>
      </c>
      <c r="G156" s="30">
        <v>-0.26349</v>
      </c>
      <c r="H156" s="30">
        <v>2.7445799999999999E-3</v>
      </c>
      <c r="I156" s="30">
        <v>3.8225599999999998E-7</v>
      </c>
      <c r="J156" s="30">
        <v>-1.0300600000000001E-9</v>
      </c>
      <c r="K156" s="30">
        <v>3.1250600000000001E-13</v>
      </c>
      <c r="L156" s="30">
        <v>73.995999999999995</v>
      </c>
      <c r="M156" s="30">
        <v>-6863.06</v>
      </c>
      <c r="N156" s="30">
        <v>0</v>
      </c>
      <c r="O156" s="30">
        <v>-8.8377300000000005</v>
      </c>
      <c r="P156" s="30">
        <v>5.7527799999999997E-6</v>
      </c>
      <c r="Q156" s="30"/>
      <c r="R156" s="30">
        <v>317.77700195312502</v>
      </c>
      <c r="S156" s="30">
        <v>2964.6201171875</v>
      </c>
      <c r="T156" s="30">
        <v>0.44900000095367432</v>
      </c>
      <c r="U156" s="30">
        <v>0.23800000548362732</v>
      </c>
      <c r="V156" s="30">
        <v>0</v>
      </c>
      <c r="Y156">
        <f t="shared" si="2"/>
        <v>0.30864413298896554</v>
      </c>
    </row>
    <row r="157" spans="1:25" x14ac:dyDescent="0.2">
      <c r="A157" t="s">
        <v>603</v>
      </c>
      <c r="B157" t="s">
        <v>1022</v>
      </c>
      <c r="C157" s="30">
        <v>112.20800018310547</v>
      </c>
      <c r="D157" s="30">
        <v>784.093017578125</v>
      </c>
      <c r="E157" s="30">
        <v>121.52800903320315</v>
      </c>
      <c r="F157" s="30">
        <v>147.52000000000001</v>
      </c>
      <c r="G157" s="30">
        <v>-0.11579</v>
      </c>
      <c r="H157" s="30">
        <v>2.8595000000000001E-3</v>
      </c>
      <c r="I157" s="30">
        <v>-7.0369600000000003E-7</v>
      </c>
      <c r="J157" s="30">
        <v>0</v>
      </c>
      <c r="K157" s="30">
        <v>0</v>
      </c>
      <c r="L157" s="30">
        <v>97.660700000000006</v>
      </c>
      <c r="M157" s="30">
        <v>-8062.14</v>
      </c>
      <c r="N157" s="30">
        <v>0</v>
      </c>
      <c r="O157" s="30">
        <v>-12.3591</v>
      </c>
      <c r="P157" s="30">
        <v>8.1459799999999999E-6</v>
      </c>
      <c r="Q157" s="30"/>
      <c r="R157" s="30">
        <v>318.88900146484377</v>
      </c>
      <c r="S157" s="30">
        <v>2988.860107421875</v>
      </c>
      <c r="T157" s="30">
        <v>0.42166000604629517</v>
      </c>
      <c r="U157" s="30">
        <v>0.25</v>
      </c>
      <c r="V157" s="30">
        <v>0</v>
      </c>
      <c r="Y157">
        <f t="shared" si="2"/>
        <v>0.28159550402137784</v>
      </c>
    </row>
    <row r="158" spans="1:25" x14ac:dyDescent="0.2">
      <c r="A158" t="s">
        <v>599</v>
      </c>
      <c r="B158" t="s">
        <v>1022</v>
      </c>
      <c r="C158" s="30">
        <v>112.20800018310547</v>
      </c>
      <c r="D158" s="30">
        <v>788.031005859375</v>
      </c>
      <c r="E158" s="30">
        <v>128.05901489257815</v>
      </c>
      <c r="F158" s="30">
        <v>145.12</v>
      </c>
      <c r="G158" s="30">
        <v>-0.114788</v>
      </c>
      <c r="H158" s="30">
        <v>2.8605000000000002E-3</v>
      </c>
      <c r="I158" s="30">
        <v>-7.04815E-7</v>
      </c>
      <c r="J158" s="30">
        <v>0</v>
      </c>
      <c r="K158" s="30">
        <v>0</v>
      </c>
      <c r="L158" s="30">
        <v>106.041</v>
      </c>
      <c r="M158" s="30">
        <v>-8672.33</v>
      </c>
      <c r="N158" s="30">
        <v>0</v>
      </c>
      <c r="O158" s="30">
        <v>-13.546200000000001</v>
      </c>
      <c r="P158" s="30">
        <v>8.6567100000000003E-6</v>
      </c>
      <c r="Q158" s="30"/>
      <c r="R158" s="30">
        <v>322.77700195312502</v>
      </c>
      <c r="S158" s="30">
        <v>2988.860107421875</v>
      </c>
      <c r="T158" s="30">
        <v>0.42096000909805298</v>
      </c>
      <c r="U158" s="30">
        <v>0.29229000210762024</v>
      </c>
      <c r="V158" s="30">
        <v>0</v>
      </c>
      <c r="Y158">
        <f t="shared" si="2"/>
        <v>0.21964868821077702</v>
      </c>
    </row>
    <row r="159" spans="1:25" x14ac:dyDescent="0.2">
      <c r="A159" t="s">
        <v>602</v>
      </c>
      <c r="B159" t="s">
        <v>1022</v>
      </c>
      <c r="C159" s="30">
        <v>112.20800018310547</v>
      </c>
      <c r="D159" s="30">
        <v>771.66802978515625</v>
      </c>
      <c r="E159" s="30">
        <v>121.22200927734377</v>
      </c>
      <c r="F159" s="30">
        <v>130.50700000000001</v>
      </c>
      <c r="G159" s="30">
        <v>-6.4780000000000004E-2</v>
      </c>
      <c r="H159" s="30">
        <v>2.8552999999999999E-3</v>
      </c>
      <c r="I159" s="30">
        <v>-7.0006599999999999E-7</v>
      </c>
      <c r="J159" s="30">
        <v>0</v>
      </c>
      <c r="K159" s="30">
        <v>0</v>
      </c>
      <c r="L159" s="30">
        <v>101.247</v>
      </c>
      <c r="M159" s="30">
        <v>-8250.2900000000009</v>
      </c>
      <c r="N159" s="30">
        <v>0</v>
      </c>
      <c r="O159" s="30">
        <v>-12.888500000000001</v>
      </c>
      <c r="P159" s="30">
        <v>8.5403300000000006E-6</v>
      </c>
      <c r="Q159" s="30"/>
      <c r="R159" s="30">
        <v>314.99801025390627</v>
      </c>
      <c r="S159" s="30">
        <v>2938.530029296875</v>
      </c>
      <c r="T159" s="30">
        <v>0.42096000909805298</v>
      </c>
      <c r="U159" s="30">
        <v>0.26949000358581543</v>
      </c>
      <c r="V159" s="30">
        <v>0</v>
      </c>
      <c r="Y159">
        <f t="shared" si="2"/>
        <v>0.2806879203274889</v>
      </c>
    </row>
    <row r="160" spans="1:25" x14ac:dyDescent="0.2">
      <c r="A160" t="s">
        <v>600</v>
      </c>
      <c r="B160" t="s">
        <v>1022</v>
      </c>
      <c r="C160" s="30">
        <v>112.20800018310547</v>
      </c>
      <c r="D160" s="30">
        <v>769.56500244140625</v>
      </c>
      <c r="E160" s="30">
        <v>121.11000976562502</v>
      </c>
      <c r="F160" s="30">
        <v>127.738</v>
      </c>
      <c r="G160" s="30">
        <v>-5.6326000000000001E-2</v>
      </c>
      <c r="H160" s="30">
        <v>2.8544999999999998E-3</v>
      </c>
      <c r="I160" s="30">
        <v>-6.9946600000000005E-7</v>
      </c>
      <c r="J160" s="30">
        <v>0</v>
      </c>
      <c r="K160" s="30">
        <v>0</v>
      </c>
      <c r="L160" s="30">
        <v>102.577</v>
      </c>
      <c r="M160" s="30">
        <v>-8324.4500000000007</v>
      </c>
      <c r="N160" s="30">
        <v>0</v>
      </c>
      <c r="O160" s="30">
        <v>-13.0823</v>
      </c>
      <c r="P160" s="30">
        <v>8.6765500000000008E-6</v>
      </c>
      <c r="Q160" s="30"/>
      <c r="R160" s="30">
        <v>313.88900146484377</v>
      </c>
      <c r="S160" s="30">
        <v>2938.530029296875</v>
      </c>
      <c r="T160" s="30">
        <v>0.42096000909805298</v>
      </c>
      <c r="U160" s="30">
        <v>0.27559000253677368</v>
      </c>
      <c r="V160" s="30">
        <v>0</v>
      </c>
      <c r="Y160">
        <f t="shared" ref="Y160:Y223" si="3">EXP((L160+M160/($Y$1+N160)+O160*LN($Y$1)+P160*$Y$1^2))/100</f>
        <v>0.2806848527096657</v>
      </c>
    </row>
    <row r="161" spans="1:25" x14ac:dyDescent="0.2">
      <c r="A161" t="s">
        <v>601</v>
      </c>
      <c r="B161" t="s">
        <v>1022</v>
      </c>
      <c r="C161" s="30">
        <v>112.20800018310547</v>
      </c>
      <c r="D161" s="30">
        <v>769.56500244140625</v>
      </c>
      <c r="E161" s="30">
        <v>121.11000976562502</v>
      </c>
      <c r="F161" s="30">
        <v>127.738</v>
      </c>
      <c r="G161" s="30">
        <v>-5.6326000000000001E-2</v>
      </c>
      <c r="H161" s="30">
        <v>2.8544999999999998E-3</v>
      </c>
      <c r="I161" s="30">
        <v>-6.9946600000000005E-7</v>
      </c>
      <c r="J161" s="30">
        <v>0</v>
      </c>
      <c r="K161" s="30">
        <v>0</v>
      </c>
      <c r="L161" s="30">
        <v>100.851</v>
      </c>
      <c r="M161" s="30">
        <v>-8214.93</v>
      </c>
      <c r="N161" s="30">
        <v>0</v>
      </c>
      <c r="O161" s="30">
        <v>-12.8362</v>
      </c>
      <c r="P161" s="30">
        <v>8.5320099999999996E-6</v>
      </c>
      <c r="Q161" s="30"/>
      <c r="R161" s="30">
        <v>314.44301757812502</v>
      </c>
      <c r="S161" s="30">
        <v>2897.85009765625</v>
      </c>
      <c r="T161" s="30">
        <v>0.42096000909805298</v>
      </c>
      <c r="U161" s="30">
        <v>0.26660001277923584</v>
      </c>
      <c r="V161" s="30">
        <v>0</v>
      </c>
      <c r="Y161">
        <f t="shared" si="3"/>
        <v>0.2834885525229206</v>
      </c>
    </row>
    <row r="162" spans="1:25" x14ac:dyDescent="0.2">
      <c r="A162" t="s">
        <v>590</v>
      </c>
      <c r="B162" t="s">
        <v>1022</v>
      </c>
      <c r="C162" s="30">
        <v>112.20800018310547</v>
      </c>
      <c r="D162" s="30">
        <v>775.48101806640625</v>
      </c>
      <c r="E162" s="30">
        <v>113.73101196289065</v>
      </c>
      <c r="F162" s="30">
        <v>144.97</v>
      </c>
      <c r="G162" s="30">
        <v>-0.100688</v>
      </c>
      <c r="H162" s="30">
        <v>2.8565000000000001E-3</v>
      </c>
      <c r="I162" s="30">
        <v>-7.0120600000000001E-7</v>
      </c>
      <c r="J162" s="30">
        <v>0</v>
      </c>
      <c r="K162" s="30">
        <v>0</v>
      </c>
      <c r="L162" s="30">
        <v>76.032499999999999</v>
      </c>
      <c r="M162" s="30">
        <v>-6888.85</v>
      </c>
      <c r="N162" s="30">
        <v>0</v>
      </c>
      <c r="O162" s="30">
        <v>-9.1516800000000007</v>
      </c>
      <c r="P162" s="30">
        <v>6.1380899999999999E-6</v>
      </c>
      <c r="Q162" s="30"/>
      <c r="R162" s="30">
        <v>306.38900146484377</v>
      </c>
      <c r="S162" s="30">
        <v>2938.530029296875</v>
      </c>
      <c r="T162" s="30">
        <v>0.41675001382827759</v>
      </c>
      <c r="U162" s="30">
        <v>0.25200000405311584</v>
      </c>
      <c r="V162" s="30">
        <v>0</v>
      </c>
      <c r="Y162">
        <f t="shared" si="3"/>
        <v>0.36569635722739618</v>
      </c>
    </row>
    <row r="163" spans="1:25" x14ac:dyDescent="0.2">
      <c r="A163" t="s">
        <v>758</v>
      </c>
      <c r="B163" t="s">
        <v>1022</v>
      </c>
      <c r="C163" s="30">
        <v>112.20800018310547</v>
      </c>
      <c r="D163" s="30">
        <v>751.14501953125</v>
      </c>
      <c r="E163" s="30">
        <v>104.89400634765627</v>
      </c>
      <c r="F163" s="30">
        <v>122.29</v>
      </c>
      <c r="G163" s="30">
        <v>-2.23048E-2</v>
      </c>
      <c r="H163" s="30">
        <v>2.8484999999999999E-3</v>
      </c>
      <c r="I163" s="30">
        <v>-6.9386599999999995E-7</v>
      </c>
      <c r="J163" s="30">
        <v>0</v>
      </c>
      <c r="K163" s="30">
        <v>0</v>
      </c>
      <c r="L163" s="30">
        <v>70.404799999999994</v>
      </c>
      <c r="M163" s="30">
        <v>-6384.5</v>
      </c>
      <c r="N163" s="30">
        <v>0</v>
      </c>
      <c r="O163" s="30">
        <v>-8.3825599999999998</v>
      </c>
      <c r="P163" s="30">
        <v>5.9637899999999997E-6</v>
      </c>
      <c r="Q163" s="30"/>
      <c r="R163" s="30">
        <v>296.38900146484377</v>
      </c>
      <c r="S163" s="30">
        <v>2826.830078125</v>
      </c>
      <c r="T163" s="30">
        <v>0.41675001382827759</v>
      </c>
      <c r="U163" s="30">
        <v>0.21096000075340271</v>
      </c>
      <c r="V163" s="30">
        <v>0</v>
      </c>
      <c r="Y163">
        <f t="shared" si="3"/>
        <v>0.48924182503513258</v>
      </c>
    </row>
    <row r="164" spans="1:25" x14ac:dyDescent="0.2">
      <c r="A164" t="s">
        <v>759</v>
      </c>
      <c r="B164" t="s">
        <v>1022</v>
      </c>
      <c r="C164" s="30">
        <v>112.20800018310547</v>
      </c>
      <c r="D164" s="30">
        <v>781.9210205078125</v>
      </c>
      <c r="E164" s="30">
        <v>122.99801025390627</v>
      </c>
      <c r="F164" s="30">
        <v>142.66999999999999</v>
      </c>
      <c r="G164" s="30">
        <v>-0.102698</v>
      </c>
      <c r="H164" s="30">
        <v>2.8586900000000001E-3</v>
      </c>
      <c r="I164" s="30">
        <v>-7.03066E-7</v>
      </c>
      <c r="J164" s="30">
        <v>0</v>
      </c>
      <c r="K164" s="30">
        <v>0</v>
      </c>
      <c r="L164" s="30">
        <v>107.535</v>
      </c>
      <c r="M164" s="30">
        <v>-8645.18</v>
      </c>
      <c r="N164" s="30">
        <v>0</v>
      </c>
      <c r="O164" s="30">
        <v>-13.795</v>
      </c>
      <c r="P164" s="30">
        <v>9.0755300000000002E-6</v>
      </c>
      <c r="Q164" s="30"/>
      <c r="R164" s="30">
        <v>313.33101806640627</v>
      </c>
      <c r="S164" s="30">
        <v>2938.530029296875</v>
      </c>
      <c r="T164" s="30">
        <v>0.41606000065803528</v>
      </c>
      <c r="U164" s="30">
        <v>0.29859000444412231</v>
      </c>
      <c r="V164" s="30">
        <v>0</v>
      </c>
      <c r="Y164">
        <f t="shared" si="3"/>
        <v>0.25864567180846298</v>
      </c>
    </row>
    <row r="165" spans="1:25" x14ac:dyDescent="0.2">
      <c r="A165" t="s">
        <v>760</v>
      </c>
      <c r="B165" t="s">
        <v>1022</v>
      </c>
      <c r="C165" s="30">
        <v>112.20800018310547</v>
      </c>
      <c r="D165" s="30">
        <v>773.35601806640625</v>
      </c>
      <c r="E165" s="30">
        <v>117.49801025390627</v>
      </c>
      <c r="F165" s="30">
        <v>137.357</v>
      </c>
      <c r="G165" s="30">
        <v>-8.1705E-2</v>
      </c>
      <c r="H165" s="30">
        <v>2.856E-3</v>
      </c>
      <c r="I165" s="30">
        <v>-7.0057599999999999E-7</v>
      </c>
      <c r="J165" s="30">
        <v>0</v>
      </c>
      <c r="K165" s="30">
        <v>0</v>
      </c>
      <c r="L165" s="30">
        <v>104.187</v>
      </c>
      <c r="M165" s="30">
        <v>-8335.9500000000007</v>
      </c>
      <c r="N165" s="30">
        <v>0</v>
      </c>
      <c r="O165" s="30">
        <v>-13.339700000000001</v>
      </c>
      <c r="P165" s="30">
        <v>9.0389299999999995E-6</v>
      </c>
      <c r="Q165" s="30"/>
      <c r="R165" s="30">
        <v>306.66701660156252</v>
      </c>
      <c r="S165" s="30">
        <v>2897.85009765625</v>
      </c>
      <c r="T165" s="30">
        <v>0.41606000065803528</v>
      </c>
      <c r="U165" s="30">
        <v>0.28290000557899475</v>
      </c>
      <c r="V165" s="30">
        <v>0</v>
      </c>
      <c r="Y165">
        <f t="shared" si="3"/>
        <v>0.31410408608117957</v>
      </c>
    </row>
    <row r="166" spans="1:25" x14ac:dyDescent="0.2">
      <c r="A166" t="s">
        <v>592</v>
      </c>
      <c r="B166" t="s">
        <v>1022</v>
      </c>
      <c r="C166" s="30">
        <v>112.20800018310547</v>
      </c>
      <c r="D166" s="30">
        <v>756.375</v>
      </c>
      <c r="E166" s="30">
        <v>110.4110046386719</v>
      </c>
      <c r="F166" s="30">
        <v>122.5</v>
      </c>
      <c r="G166" s="30">
        <v>-2.94869E-2</v>
      </c>
      <c r="H166" s="30">
        <v>2.8500000000000001E-3</v>
      </c>
      <c r="I166" s="30">
        <v>-6.9548599999999998E-7</v>
      </c>
      <c r="J166" s="30">
        <v>0</v>
      </c>
      <c r="K166" s="30">
        <v>0</v>
      </c>
      <c r="L166" s="30">
        <v>98.276700000000005</v>
      </c>
      <c r="M166" s="30">
        <v>-7849.27</v>
      </c>
      <c r="N166" s="30">
        <v>0</v>
      </c>
      <c r="O166" s="30">
        <v>-12.52</v>
      </c>
      <c r="P166" s="30">
        <v>8.8309799999999993E-6</v>
      </c>
      <c r="Q166" s="30"/>
      <c r="R166" s="30">
        <v>298.88900146484377</v>
      </c>
      <c r="S166" s="30">
        <v>2826.830078125</v>
      </c>
      <c r="T166" s="30">
        <v>0.41604000329971313</v>
      </c>
      <c r="U166" s="30">
        <v>0.25459000468254089</v>
      </c>
      <c r="V166" s="30">
        <v>0</v>
      </c>
      <c r="Y166">
        <f t="shared" si="3"/>
        <v>0.40370860302377798</v>
      </c>
    </row>
    <row r="167" spans="1:25" x14ac:dyDescent="0.2">
      <c r="A167" t="s">
        <v>761</v>
      </c>
      <c r="B167" t="s">
        <v>1022</v>
      </c>
      <c r="C167" s="30">
        <v>112.20800018310547</v>
      </c>
      <c r="D167" s="30">
        <v>774.6300048828125</v>
      </c>
      <c r="E167" s="30">
        <v>116.76101074218752</v>
      </c>
      <c r="F167" s="30">
        <v>140.05000000000001</v>
      </c>
      <c r="G167" s="30">
        <v>-8.9010800000000001E-2</v>
      </c>
      <c r="H167" s="30">
        <v>2.8563999999999998E-3</v>
      </c>
      <c r="I167" s="30">
        <v>-7.0095599999999999E-7</v>
      </c>
      <c r="J167" s="30">
        <v>0</v>
      </c>
      <c r="K167" s="30">
        <v>0</v>
      </c>
      <c r="L167" s="30">
        <v>102.321</v>
      </c>
      <c r="M167" s="30">
        <v>-8213.2000000000007</v>
      </c>
      <c r="N167" s="30">
        <v>0</v>
      </c>
      <c r="O167" s="30">
        <v>-13.072699999999999</v>
      </c>
      <c r="P167" s="30">
        <v>8.8931600000000004E-6</v>
      </c>
      <c r="Q167" s="30"/>
      <c r="R167" s="30">
        <v>306.66701660156252</v>
      </c>
      <c r="S167" s="30">
        <v>2887.510009765625</v>
      </c>
      <c r="T167" s="30">
        <v>0.41604000329971313</v>
      </c>
      <c r="U167" s="30">
        <v>0.27700001001358032</v>
      </c>
      <c r="V167" s="30">
        <v>0</v>
      </c>
      <c r="Y167">
        <f t="shared" si="3"/>
        <v>0.32362684395350227</v>
      </c>
    </row>
    <row r="168" spans="1:25" x14ac:dyDescent="0.2">
      <c r="A168" t="s">
        <v>762</v>
      </c>
      <c r="B168" t="s">
        <v>1022</v>
      </c>
      <c r="C168" s="30">
        <v>112.20800018310547</v>
      </c>
      <c r="D168" s="30">
        <v>766.6400146484375</v>
      </c>
      <c r="E168" s="30">
        <v>116.7390075683594</v>
      </c>
      <c r="F168" s="30">
        <v>128.96</v>
      </c>
      <c r="G168" s="30">
        <v>-5.5638E-2</v>
      </c>
      <c r="H168" s="30">
        <v>2.85359E-3</v>
      </c>
      <c r="I168" s="30">
        <v>-6.9859599999999996E-7</v>
      </c>
      <c r="J168" s="30">
        <v>0</v>
      </c>
      <c r="K168" s="30">
        <v>0</v>
      </c>
      <c r="L168" s="30">
        <v>13.739100000000001</v>
      </c>
      <c r="M168" s="30">
        <v>-3073.95</v>
      </c>
      <c r="N168" s="30">
        <v>-54.2</v>
      </c>
      <c r="O168" s="30">
        <v>0</v>
      </c>
      <c r="P168" s="30">
        <v>0</v>
      </c>
      <c r="Q168" s="30"/>
      <c r="R168" s="30">
        <v>306.11000976562502</v>
      </c>
      <c r="S168" s="30">
        <v>2877.860107421875</v>
      </c>
      <c r="T168" s="30">
        <v>0.41604000329971313</v>
      </c>
      <c r="U168" s="30">
        <v>0.2460000067949295</v>
      </c>
      <c r="V168" s="30">
        <v>0</v>
      </c>
      <c r="Y168">
        <f t="shared" si="3"/>
        <v>0.31709340469396868</v>
      </c>
    </row>
    <row r="169" spans="1:25" x14ac:dyDescent="0.2">
      <c r="A169" t="s">
        <v>591</v>
      </c>
      <c r="B169" t="s">
        <v>1022</v>
      </c>
      <c r="C169" s="30">
        <v>112.20800018310547</v>
      </c>
      <c r="D169" s="30">
        <v>750.34600830078125</v>
      </c>
      <c r="E169" s="30">
        <v>109.29400024414065</v>
      </c>
      <c r="F169" s="30">
        <v>115.9</v>
      </c>
      <c r="G169" s="30">
        <v>-7.2252999999999996E-3</v>
      </c>
      <c r="H169" s="30">
        <v>2.8479999999999998E-3</v>
      </c>
      <c r="I169" s="30">
        <v>-6.9361600000000004E-7</v>
      </c>
      <c r="J169" s="30">
        <v>0</v>
      </c>
      <c r="K169" s="30">
        <v>0</v>
      </c>
      <c r="L169" s="30">
        <v>13.7601</v>
      </c>
      <c r="M169" s="30">
        <v>-3009.69</v>
      </c>
      <c r="N169" s="30">
        <v>-53.22</v>
      </c>
      <c r="O169" s="30">
        <v>0</v>
      </c>
      <c r="P169" s="30">
        <v>0</v>
      </c>
      <c r="Q169" s="30"/>
      <c r="R169" s="30">
        <v>297.77700195312502</v>
      </c>
      <c r="S169" s="30">
        <v>2811.6201171875</v>
      </c>
      <c r="T169" s="30">
        <v>0.41604000329971313</v>
      </c>
      <c r="U169" s="30">
        <v>0.24616000056266785</v>
      </c>
      <c r="V169" s="30">
        <v>0</v>
      </c>
      <c r="Y169">
        <f t="shared" si="3"/>
        <v>0.41490255136268117</v>
      </c>
    </row>
    <row r="170" spans="1:25" x14ac:dyDescent="0.2">
      <c r="A170" t="s">
        <v>604</v>
      </c>
      <c r="B170" t="s">
        <v>1022</v>
      </c>
      <c r="C170" s="30">
        <v>112.20800018310547</v>
      </c>
      <c r="D170" s="30">
        <v>790.67901611328125</v>
      </c>
      <c r="E170" s="30">
        <v>131.79400024414065</v>
      </c>
      <c r="F170" s="30">
        <v>144.36000000000001</v>
      </c>
      <c r="G170" s="30">
        <v>-0.11609700000000001</v>
      </c>
      <c r="H170" s="30">
        <v>2.8614999999999999E-3</v>
      </c>
      <c r="I170" s="30">
        <v>-7.0555600000000002E-7</v>
      </c>
      <c r="J170" s="30">
        <v>0</v>
      </c>
      <c r="K170" s="30">
        <v>0</v>
      </c>
      <c r="L170" s="30">
        <v>13.7971</v>
      </c>
      <c r="M170" s="30">
        <v>-3183.25</v>
      </c>
      <c r="N170" s="30">
        <v>-58.15</v>
      </c>
      <c r="O170" s="30">
        <v>0</v>
      </c>
      <c r="P170" s="30">
        <v>0</v>
      </c>
      <c r="Q170" s="30"/>
      <c r="R170" s="30">
        <v>336.11000976562502</v>
      </c>
      <c r="S170" s="30">
        <v>3033.6201171875</v>
      </c>
      <c r="T170" s="30">
        <v>0.44828000664710999</v>
      </c>
      <c r="U170" s="30">
        <v>0.24300000071525574</v>
      </c>
      <c r="V170" s="30">
        <v>0</v>
      </c>
      <c r="Y170">
        <f t="shared" si="3"/>
        <v>0.20214941999317826</v>
      </c>
    </row>
    <row r="171" spans="1:25" x14ac:dyDescent="0.2">
      <c r="A171" t="s">
        <v>595</v>
      </c>
      <c r="B171" t="s">
        <v>1022</v>
      </c>
      <c r="C171" s="30">
        <v>112.20800018310547</v>
      </c>
      <c r="D171" s="30">
        <v>799.1810302734375</v>
      </c>
      <c r="E171" s="30">
        <v>129.7390075683594</v>
      </c>
      <c r="F171" s="30">
        <v>76.381</v>
      </c>
      <c r="G171" s="30">
        <v>-0.45307700000000001</v>
      </c>
      <c r="H171" s="30">
        <v>3.3599900000000002E-3</v>
      </c>
      <c r="I171" s="30">
        <v>-4.5495599999999999E-7</v>
      </c>
      <c r="J171" s="30">
        <v>-5.3584600000000003E-10</v>
      </c>
      <c r="K171" s="30">
        <v>2.0506599999999999E-13</v>
      </c>
      <c r="L171" s="30">
        <v>74.520799999999994</v>
      </c>
      <c r="M171" s="30">
        <v>-7060.41</v>
      </c>
      <c r="N171" s="30">
        <v>0</v>
      </c>
      <c r="O171" s="30">
        <v>-8.8801600000000001</v>
      </c>
      <c r="P171" s="30">
        <v>5.4898000000000004E-6</v>
      </c>
      <c r="Q171" s="30"/>
      <c r="R171" s="30">
        <v>332.77700195312502</v>
      </c>
      <c r="S171" s="30">
        <v>2964.6201171875</v>
      </c>
      <c r="T171" s="30">
        <v>0.46228000521659851</v>
      </c>
      <c r="U171" s="30">
        <v>0.23600000143051147</v>
      </c>
      <c r="V171" s="30">
        <v>0</v>
      </c>
      <c r="Y171">
        <f t="shared" si="3"/>
        <v>0.2250744982044873</v>
      </c>
    </row>
    <row r="172" spans="1:25" x14ac:dyDescent="0.2">
      <c r="A172" t="s">
        <v>593</v>
      </c>
      <c r="B172" t="s">
        <v>1022</v>
      </c>
      <c r="C172" s="30">
        <v>112.20800018310547</v>
      </c>
      <c r="D172" s="30">
        <v>778.4730224609375</v>
      </c>
      <c r="E172" s="30">
        <v>123.42800292968752</v>
      </c>
      <c r="F172" s="30">
        <v>3.3463099999999999E-8</v>
      </c>
      <c r="G172" s="30">
        <v>-0.61026000000000002</v>
      </c>
      <c r="H172" s="30">
        <v>4.0650299999999999E-3</v>
      </c>
      <c r="I172" s="30">
        <v>-1.59072E-6</v>
      </c>
      <c r="J172" s="30">
        <v>2.6311099999999999E-10</v>
      </c>
      <c r="K172" s="30">
        <v>-1.84796E-22</v>
      </c>
      <c r="L172" s="30">
        <v>95.812600000000003</v>
      </c>
      <c r="M172" s="30">
        <v>-7984.1</v>
      </c>
      <c r="N172" s="30">
        <v>0</v>
      </c>
      <c r="O172" s="30">
        <v>-12.0853</v>
      </c>
      <c r="P172" s="30">
        <v>7.8997800000000005E-6</v>
      </c>
      <c r="Q172" s="30"/>
      <c r="R172" s="30">
        <v>322.77700195312502</v>
      </c>
      <c r="S172" s="30">
        <v>2964.6201171875</v>
      </c>
      <c r="T172" s="30">
        <v>0.46228000521659851</v>
      </c>
      <c r="U172" s="30">
        <v>0.33041000366210938</v>
      </c>
      <c r="V172" s="30">
        <v>0</v>
      </c>
      <c r="Y172">
        <f t="shared" si="3"/>
        <v>0.26746927624813516</v>
      </c>
    </row>
    <row r="173" spans="1:25" x14ac:dyDescent="0.2">
      <c r="A173" t="s">
        <v>596</v>
      </c>
      <c r="B173" t="s">
        <v>1022</v>
      </c>
      <c r="C173" s="30">
        <v>112.20800018310547</v>
      </c>
      <c r="D173" s="30">
        <v>768.72601318359375</v>
      </c>
      <c r="E173" s="30">
        <v>120.0930114746094</v>
      </c>
      <c r="F173" s="30">
        <v>78.328900000000004</v>
      </c>
      <c r="G173" s="30">
        <v>-0.482599</v>
      </c>
      <c r="H173" s="30">
        <v>3.5421900000000002E-3</v>
      </c>
      <c r="I173" s="30">
        <v>-8.0028600000000002E-7</v>
      </c>
      <c r="J173" s="30">
        <v>-2.6064599999999999E-10</v>
      </c>
      <c r="K173" s="30">
        <v>1.2894600000000001E-13</v>
      </c>
      <c r="L173" s="30">
        <v>13.732100000000001</v>
      </c>
      <c r="M173" s="30">
        <v>-3081.95</v>
      </c>
      <c r="N173" s="30">
        <v>-55.07</v>
      </c>
      <c r="O173" s="30">
        <v>0</v>
      </c>
      <c r="P173" s="30">
        <v>0</v>
      </c>
      <c r="Q173" s="30"/>
      <c r="R173" s="30">
        <v>317.77700195312502</v>
      </c>
      <c r="S173" s="30">
        <v>2964.6201171875</v>
      </c>
      <c r="T173" s="30">
        <v>0.44826000928878784</v>
      </c>
      <c r="U173" s="30">
        <v>0.22400000691413879</v>
      </c>
      <c r="V173" s="30">
        <v>0</v>
      </c>
      <c r="Y173">
        <f t="shared" si="3"/>
        <v>0.29747990020244158</v>
      </c>
    </row>
    <row r="174" spans="1:25" x14ac:dyDescent="0.2">
      <c r="A174" t="s">
        <v>763</v>
      </c>
      <c r="B174" t="s">
        <v>1022</v>
      </c>
      <c r="C174" s="30">
        <v>112.20800018310547</v>
      </c>
      <c r="D174" s="30">
        <v>787.59100341796875</v>
      </c>
      <c r="E174" s="30">
        <v>124.45900878906252</v>
      </c>
      <c r="F174" s="30">
        <v>73.12</v>
      </c>
      <c r="G174" s="30">
        <v>-0.49029899999999998</v>
      </c>
      <c r="H174" s="30">
        <v>3.7664999999999999E-3</v>
      </c>
      <c r="I174" s="30">
        <v>-1.3676700000000001E-6</v>
      </c>
      <c r="J174" s="30">
        <v>2.19796E-10</v>
      </c>
      <c r="K174" s="30">
        <v>-8.0640600000000003E-15</v>
      </c>
      <c r="L174" s="30">
        <v>74.662800000000004</v>
      </c>
      <c r="M174" s="30">
        <v>-6977.26</v>
      </c>
      <c r="N174" s="30">
        <v>0</v>
      </c>
      <c r="O174" s="30">
        <v>-8.9203600000000005</v>
      </c>
      <c r="P174" s="30">
        <v>5.66959E-6</v>
      </c>
      <c r="Q174" s="30"/>
      <c r="R174" s="30">
        <v>325.00002441406252</v>
      </c>
      <c r="S174" s="30">
        <v>2964.6201171875</v>
      </c>
      <c r="T174" s="30">
        <v>0.46228000521659851</v>
      </c>
      <c r="U174" s="30">
        <v>0.188960000872612</v>
      </c>
      <c r="V174" s="30">
        <v>0</v>
      </c>
      <c r="Y174">
        <f t="shared" si="3"/>
        <v>0.26519282672326161</v>
      </c>
    </row>
    <row r="175" spans="1:25" x14ac:dyDescent="0.2">
      <c r="A175" t="s">
        <v>597</v>
      </c>
      <c r="B175" t="s">
        <v>1022</v>
      </c>
      <c r="C175" s="30">
        <v>112.20800018310547</v>
      </c>
      <c r="D175" s="30">
        <v>785.8380126953125</v>
      </c>
      <c r="E175" s="30">
        <v>124.32601318359377</v>
      </c>
      <c r="F175" s="30">
        <v>73.12</v>
      </c>
      <c r="G175" s="30">
        <v>-0.49029899999999998</v>
      </c>
      <c r="H175" s="30">
        <v>3.7664999999999999E-3</v>
      </c>
      <c r="I175" s="30">
        <v>-1.3676700000000001E-6</v>
      </c>
      <c r="J175" s="30">
        <v>2.19796E-10</v>
      </c>
      <c r="K175" s="30">
        <v>-8.0640600000000003E-15</v>
      </c>
      <c r="L175" s="30">
        <v>94.697500000000005</v>
      </c>
      <c r="M175" s="30">
        <v>-7935.6</v>
      </c>
      <c r="N175" s="30">
        <v>0</v>
      </c>
      <c r="O175" s="30">
        <v>-11.9194</v>
      </c>
      <c r="P175" s="30">
        <v>7.7558400000000006E-6</v>
      </c>
      <c r="Q175" s="30"/>
      <c r="R175" s="30">
        <v>325.00002441406252</v>
      </c>
      <c r="S175" s="30">
        <v>2964.6201171875</v>
      </c>
      <c r="T175" s="30">
        <v>0.46228000521659851</v>
      </c>
      <c r="U175" s="30">
        <v>0.23398000001907349</v>
      </c>
      <c r="V175" s="30">
        <v>0</v>
      </c>
      <c r="Y175">
        <f t="shared" si="3"/>
        <v>0.26154495478475359</v>
      </c>
    </row>
    <row r="176" spans="1:25" x14ac:dyDescent="0.2">
      <c r="A176" t="s">
        <v>594</v>
      </c>
      <c r="B176" t="s">
        <v>1022</v>
      </c>
      <c r="C176" s="30">
        <v>112.20800018310547</v>
      </c>
      <c r="D176" s="30">
        <v>765.39300537109375</v>
      </c>
      <c r="E176" s="30">
        <v>119.35601196289065</v>
      </c>
      <c r="F176" s="30">
        <v>52.308</v>
      </c>
      <c r="G176" s="30">
        <v>-0.27029999999999998</v>
      </c>
      <c r="H176" s="30">
        <v>2.8998000000000001E-3</v>
      </c>
      <c r="I176" s="30">
        <v>1.2872200000000001E-7</v>
      </c>
      <c r="J176" s="30">
        <v>-8.7588600000000003E-10</v>
      </c>
      <c r="K176" s="30">
        <v>2.7796599999999999E-13</v>
      </c>
      <c r="L176" s="30">
        <v>95.676599999999993</v>
      </c>
      <c r="M176" s="30">
        <v>-7901.47</v>
      </c>
      <c r="N176" s="30">
        <v>0</v>
      </c>
      <c r="O176" s="30">
        <v>-12.0837</v>
      </c>
      <c r="P176" s="30">
        <v>8.0634499999999999E-6</v>
      </c>
      <c r="Q176" s="30"/>
      <c r="R176" s="30">
        <v>316.66701660156252</v>
      </c>
      <c r="S176" s="30">
        <v>2964.6201171875</v>
      </c>
      <c r="T176" s="30">
        <v>0.44826000928878784</v>
      </c>
      <c r="U176" s="30">
        <v>0.23398000001907349</v>
      </c>
      <c r="V176" s="30">
        <v>0</v>
      </c>
      <c r="Y176">
        <f t="shared" si="3"/>
        <v>0.30392583864519646</v>
      </c>
    </row>
    <row r="177" spans="1:25" x14ac:dyDescent="0.2">
      <c r="A177" t="s">
        <v>768</v>
      </c>
      <c r="B177" t="s">
        <v>1022</v>
      </c>
      <c r="C177" s="30">
        <v>112.20800018310547</v>
      </c>
      <c r="D177" s="30">
        <v>779.3330078125</v>
      </c>
      <c r="E177" s="30">
        <v>130.95900878906252</v>
      </c>
      <c r="F177" s="30">
        <v>129.56</v>
      </c>
      <c r="G177" s="30">
        <v>-7.1309800000000007E-2</v>
      </c>
      <c r="H177" s="30">
        <v>2.8579E-3</v>
      </c>
      <c r="I177" s="30">
        <v>-7.0232600000000001E-7</v>
      </c>
      <c r="J177" s="30">
        <v>0</v>
      </c>
      <c r="K177" s="30">
        <v>0</v>
      </c>
      <c r="L177" s="30">
        <v>102.277</v>
      </c>
      <c r="M177" s="30">
        <v>-8511.7800000000007</v>
      </c>
      <c r="N177" s="30">
        <v>0</v>
      </c>
      <c r="O177" s="30">
        <v>-12.9848</v>
      </c>
      <c r="P177" s="30">
        <v>8.1649599999999995E-6</v>
      </c>
      <c r="Q177" s="30"/>
      <c r="R177" s="30">
        <v>329.99801025390627</v>
      </c>
      <c r="S177" s="30">
        <v>2999.1201171875</v>
      </c>
      <c r="T177" s="30">
        <v>0.42515000700950623</v>
      </c>
      <c r="U177" s="30">
        <v>0.33500000834465027</v>
      </c>
      <c r="V177" s="30">
        <v>0</v>
      </c>
      <c r="Y177">
        <f t="shared" si="3"/>
        <v>0.20336394134960822</v>
      </c>
    </row>
    <row r="178" spans="1:25" x14ac:dyDescent="0.2">
      <c r="A178" t="s">
        <v>606</v>
      </c>
      <c r="B178" t="s">
        <v>1022</v>
      </c>
      <c r="C178" s="30">
        <v>112.20800018310547</v>
      </c>
      <c r="D178" s="30">
        <v>779.3330078125</v>
      </c>
      <c r="E178" s="30">
        <v>126.42800292968752</v>
      </c>
      <c r="F178" s="30">
        <v>134.91999999999999</v>
      </c>
      <c r="G178" s="30">
        <v>-8.3046900000000007E-2</v>
      </c>
      <c r="H178" s="30">
        <v>2.8579E-3</v>
      </c>
      <c r="I178" s="30">
        <v>-7.0232600000000001E-7</v>
      </c>
      <c r="J178" s="30">
        <v>0</v>
      </c>
      <c r="K178" s="30">
        <v>0</v>
      </c>
      <c r="L178" s="30">
        <v>96.009799999999998</v>
      </c>
      <c r="M178" s="30">
        <v>-8059.35</v>
      </c>
      <c r="N178" s="30">
        <v>0</v>
      </c>
      <c r="O178" s="30">
        <v>-12.0961</v>
      </c>
      <c r="P178" s="30">
        <v>7.7719400000000003E-6</v>
      </c>
      <c r="Q178" s="30"/>
      <c r="R178" s="30">
        <v>327.77700195312502</v>
      </c>
      <c r="S178" s="30">
        <v>2999.1201171875</v>
      </c>
      <c r="T178" s="30">
        <v>0.42166000604629517</v>
      </c>
      <c r="U178" s="30">
        <v>0.23995000123977661</v>
      </c>
      <c r="V178" s="30">
        <v>0</v>
      </c>
      <c r="Y178">
        <f t="shared" si="3"/>
        <v>0.24318353491293115</v>
      </c>
    </row>
    <row r="179" spans="1:25" x14ac:dyDescent="0.2">
      <c r="A179" t="s">
        <v>813</v>
      </c>
      <c r="B179" t="s">
        <v>1022</v>
      </c>
      <c r="C179" s="30">
        <v>112.20800018310547</v>
      </c>
      <c r="D179" s="30">
        <v>713.5670166015625</v>
      </c>
      <c r="E179" s="30">
        <v>121.24801025390627</v>
      </c>
      <c r="F179" s="30">
        <v>63.518000000000001</v>
      </c>
      <c r="G179" s="30">
        <v>-5.3957999999999999E-2</v>
      </c>
      <c r="H179" s="30">
        <v>3.2715000000000001E-3</v>
      </c>
      <c r="I179" s="30">
        <v>-1.2781000000000001E-6</v>
      </c>
      <c r="J179" s="30">
        <v>2.5160499999999998E-10</v>
      </c>
      <c r="K179" s="30">
        <v>-1.39996E-14</v>
      </c>
      <c r="L179" s="30">
        <v>100.20399999999999</v>
      </c>
      <c r="M179" s="30">
        <v>-8367.0400000000009</v>
      </c>
      <c r="N179" s="30">
        <v>0</v>
      </c>
      <c r="O179" s="30">
        <v>-12.661</v>
      </c>
      <c r="P179" s="30">
        <v>8.4036899999999998E-6</v>
      </c>
      <c r="Q179" s="30"/>
      <c r="R179" s="30">
        <v>293.44802246093752</v>
      </c>
      <c r="S179" s="30">
        <v>2624.31005859375</v>
      </c>
      <c r="T179" s="30">
        <v>0.46399000287055969</v>
      </c>
      <c r="U179" s="30">
        <v>0.38600000739097595</v>
      </c>
      <c r="V179" s="30">
        <v>0.30000001192092896</v>
      </c>
      <c r="Y179">
        <f t="shared" si="3"/>
        <v>0.26542291807844454</v>
      </c>
    </row>
    <row r="180" spans="1:25" x14ac:dyDescent="0.2">
      <c r="A180" t="s">
        <v>612</v>
      </c>
      <c r="B180" t="s">
        <v>1022</v>
      </c>
      <c r="C180" s="30">
        <v>112.20800018310547</v>
      </c>
      <c r="D180" s="30">
        <v>727.16400146484375</v>
      </c>
      <c r="E180" s="30">
        <v>125.64901123046877</v>
      </c>
      <c r="F180" s="30">
        <v>69.864000000000004</v>
      </c>
      <c r="G180" s="30">
        <v>0.12809699999999999</v>
      </c>
      <c r="H180" s="30">
        <v>2.8398E-3</v>
      </c>
      <c r="I180" s="30">
        <v>-6.8615600000000005E-7</v>
      </c>
      <c r="J180" s="30">
        <v>0</v>
      </c>
      <c r="K180" s="30">
        <v>0</v>
      </c>
      <c r="L180" s="30">
        <v>117.482</v>
      </c>
      <c r="M180" s="30">
        <v>-9220.76</v>
      </c>
      <c r="N180" s="30">
        <v>0</v>
      </c>
      <c r="O180" s="30">
        <v>-15.252000000000001</v>
      </c>
      <c r="P180" s="30">
        <v>1.0044000000000001E-5</v>
      </c>
      <c r="Q180" s="30"/>
      <c r="R180" s="30">
        <v>308.33101806640627</v>
      </c>
      <c r="S180" s="30">
        <v>2776.5</v>
      </c>
      <c r="T180" s="30">
        <v>0.4643700122833252</v>
      </c>
      <c r="U180" s="30">
        <v>0.34150001406669617</v>
      </c>
      <c r="V180" s="30">
        <v>0</v>
      </c>
      <c r="Y180">
        <f t="shared" si="3"/>
        <v>0.23167443752847319</v>
      </c>
    </row>
    <row r="181" spans="1:25" x14ac:dyDescent="0.2">
      <c r="A181" t="s">
        <v>814</v>
      </c>
      <c r="B181" t="s">
        <v>1022</v>
      </c>
      <c r="C181" s="30">
        <v>112.20800018310547</v>
      </c>
      <c r="D181" s="30">
        <v>723.0670166015625</v>
      </c>
      <c r="E181" s="30">
        <v>124.99801025390627</v>
      </c>
      <c r="F181" s="30">
        <v>66.272999999999996</v>
      </c>
      <c r="G181" s="30">
        <v>0.142898</v>
      </c>
      <c r="H181" s="30">
        <v>2.8383000000000002E-3</v>
      </c>
      <c r="I181" s="30">
        <v>-6.8478600000000003E-7</v>
      </c>
      <c r="J181" s="30">
        <v>0</v>
      </c>
      <c r="K181" s="30">
        <v>0</v>
      </c>
      <c r="L181" s="30">
        <v>13.8401</v>
      </c>
      <c r="M181" s="30">
        <v>-3134.95</v>
      </c>
      <c r="N181" s="30">
        <v>-57</v>
      </c>
      <c r="O181" s="30">
        <v>0</v>
      </c>
      <c r="P181" s="30">
        <v>0</v>
      </c>
      <c r="Q181" s="30"/>
      <c r="R181" s="30">
        <v>307.22200927734377</v>
      </c>
      <c r="S181" s="30">
        <v>2766.1201171875</v>
      </c>
      <c r="T181" s="30">
        <v>0.4643700122833252</v>
      </c>
      <c r="U181" s="30">
        <v>0.34999001026153564</v>
      </c>
      <c r="V181" s="30">
        <v>0</v>
      </c>
      <c r="Y181">
        <f t="shared" si="3"/>
        <v>0.25904509591545738</v>
      </c>
    </row>
    <row r="182" spans="1:25" x14ac:dyDescent="0.2">
      <c r="A182" t="s">
        <v>815</v>
      </c>
      <c r="B182" t="s">
        <v>1022</v>
      </c>
      <c r="C182" s="30">
        <v>112.20800018310547</v>
      </c>
      <c r="D182" s="30">
        <v>718.2860107421875</v>
      </c>
      <c r="E182" s="30">
        <v>123.27700195312502</v>
      </c>
      <c r="F182" s="30">
        <v>63.273000000000003</v>
      </c>
      <c r="G182" s="30">
        <v>0.15759699999999999</v>
      </c>
      <c r="H182" s="30">
        <v>2.8365E-3</v>
      </c>
      <c r="I182" s="30">
        <v>-6.8316599999999999E-7</v>
      </c>
      <c r="J182" s="30">
        <v>0</v>
      </c>
      <c r="K182" s="30">
        <v>0</v>
      </c>
      <c r="L182" s="30">
        <v>116.361</v>
      </c>
      <c r="M182" s="30">
        <v>-9098.86</v>
      </c>
      <c r="N182" s="30">
        <v>0</v>
      </c>
      <c r="O182" s="30">
        <v>-15.1067</v>
      </c>
      <c r="P182" s="30">
        <v>1.0081900000000001E-5</v>
      </c>
      <c r="Q182" s="30"/>
      <c r="R182" s="30">
        <v>304.99801025390627</v>
      </c>
      <c r="S182" s="30">
        <v>2746.1201171875</v>
      </c>
      <c r="T182" s="30">
        <v>0.4643700122833252</v>
      </c>
      <c r="U182" s="30">
        <v>0.33599001169204712</v>
      </c>
      <c r="V182" s="30">
        <v>0</v>
      </c>
      <c r="Y182">
        <f t="shared" si="3"/>
        <v>0.25131281430666497</v>
      </c>
    </row>
    <row r="183" spans="1:25" x14ac:dyDescent="0.2">
      <c r="A183" t="s">
        <v>816</v>
      </c>
      <c r="B183" t="s">
        <v>1022</v>
      </c>
      <c r="C183" s="30">
        <v>112.20800018310547</v>
      </c>
      <c r="D183" s="30">
        <v>724.17901611328125</v>
      </c>
      <c r="E183" s="30">
        <v>122.55001220703127</v>
      </c>
      <c r="F183" s="30">
        <v>69.91</v>
      </c>
      <c r="G183" s="30">
        <v>0.132798</v>
      </c>
      <c r="H183" s="30">
        <v>2.8384999999999999E-3</v>
      </c>
      <c r="I183" s="30">
        <v>-6.8515599999999997E-7</v>
      </c>
      <c r="J183" s="30">
        <v>0</v>
      </c>
      <c r="K183" s="30">
        <v>0</v>
      </c>
      <c r="L183" s="30">
        <v>115.22199999999999</v>
      </c>
      <c r="M183" s="30">
        <v>-9016.5</v>
      </c>
      <c r="N183" s="30">
        <v>0</v>
      </c>
      <c r="O183" s="30">
        <v>-14.9457</v>
      </c>
      <c r="P183" s="30">
        <v>1.00135E-5</v>
      </c>
      <c r="Q183" s="30"/>
      <c r="R183" s="30">
        <v>304.44301757812502</v>
      </c>
      <c r="S183" s="30">
        <v>2735.820068359375</v>
      </c>
      <c r="T183" s="30">
        <v>0.4643700122833252</v>
      </c>
      <c r="U183" s="30">
        <v>0.33070001006126404</v>
      </c>
      <c r="V183" s="30">
        <v>0</v>
      </c>
      <c r="Y183">
        <f t="shared" si="3"/>
        <v>0.25903237099778592</v>
      </c>
    </row>
    <row r="184" spans="1:25" x14ac:dyDescent="0.2">
      <c r="A184" t="s">
        <v>817</v>
      </c>
      <c r="B184" t="s">
        <v>1022</v>
      </c>
      <c r="C184" s="30">
        <v>112.20800018310547</v>
      </c>
      <c r="D184" s="30">
        <v>717.1920166015625</v>
      </c>
      <c r="E184" s="30">
        <v>122.2600036621094</v>
      </c>
      <c r="F184" s="30">
        <v>63.22</v>
      </c>
      <c r="G184" s="30">
        <v>0.1595</v>
      </c>
      <c r="H184" s="30">
        <v>2.8360899999999999E-3</v>
      </c>
      <c r="I184" s="30">
        <v>-6.8278599999999998E-7</v>
      </c>
      <c r="J184" s="30">
        <v>0</v>
      </c>
      <c r="K184" s="30">
        <v>0</v>
      </c>
      <c r="L184" s="30">
        <v>114.52200000000001</v>
      </c>
      <c r="M184" s="30">
        <v>-8971.08</v>
      </c>
      <c r="N184" s="30">
        <v>0</v>
      </c>
      <c r="O184" s="30">
        <v>-14.845499999999999</v>
      </c>
      <c r="P184" s="30">
        <v>9.9579100000000007E-6</v>
      </c>
      <c r="Q184" s="30"/>
      <c r="R184" s="30">
        <v>304.44301757812502</v>
      </c>
      <c r="S184" s="30">
        <v>2735.820068359375</v>
      </c>
      <c r="T184" s="30">
        <v>0.4643700122833252</v>
      </c>
      <c r="U184" s="30">
        <v>0.32730001211166382</v>
      </c>
      <c r="V184" s="30">
        <v>0</v>
      </c>
      <c r="Y184">
        <f t="shared" si="3"/>
        <v>0.26151632438431599</v>
      </c>
    </row>
    <row r="185" spans="1:25" x14ac:dyDescent="0.2">
      <c r="A185" t="s">
        <v>834</v>
      </c>
      <c r="B185" t="s">
        <v>1022</v>
      </c>
      <c r="C185" s="30">
        <v>112.20800018310547</v>
      </c>
      <c r="D185" s="30">
        <v>723.43902587890625</v>
      </c>
      <c r="E185" s="30">
        <v>119.27700195312502</v>
      </c>
      <c r="F185" s="30">
        <v>72.519000000000005</v>
      </c>
      <c r="G185" s="30">
        <v>0.128</v>
      </c>
      <c r="H185" s="30">
        <v>2.8384E-3</v>
      </c>
      <c r="I185" s="30">
        <v>-6.8490599999999995E-7</v>
      </c>
      <c r="J185" s="30">
        <v>0</v>
      </c>
      <c r="K185" s="30">
        <v>0</v>
      </c>
      <c r="L185" s="30">
        <v>113.98699999999999</v>
      </c>
      <c r="M185" s="30">
        <v>-8873.6200000000008</v>
      </c>
      <c r="N185" s="30">
        <v>0</v>
      </c>
      <c r="O185" s="30">
        <v>-14.7865</v>
      </c>
      <c r="P185" s="30">
        <v>1.00816E-5</v>
      </c>
      <c r="Q185" s="30"/>
      <c r="R185" s="30">
        <v>300.00002441406252</v>
      </c>
      <c r="S185" s="30">
        <v>2715.1201171875</v>
      </c>
      <c r="T185" s="30">
        <v>0.4643700122833252</v>
      </c>
      <c r="U185" s="30">
        <v>0.32530000805854797</v>
      </c>
      <c r="V185" s="30">
        <v>0</v>
      </c>
      <c r="Y185">
        <f t="shared" si="3"/>
        <v>0.28975703443752987</v>
      </c>
    </row>
    <row r="186" spans="1:25" x14ac:dyDescent="0.2">
      <c r="A186" t="s">
        <v>835</v>
      </c>
      <c r="B186" t="s">
        <v>1022</v>
      </c>
      <c r="C186" s="30">
        <v>112.20800018310547</v>
      </c>
      <c r="D186" s="30">
        <v>744.02001953125</v>
      </c>
      <c r="E186" s="30">
        <v>121.77800903320315</v>
      </c>
      <c r="F186" s="30">
        <v>93.427000000000007</v>
      </c>
      <c r="G186" s="30">
        <v>5.0896900000000002E-2</v>
      </c>
      <c r="H186" s="30">
        <v>2.8459000000000002E-3</v>
      </c>
      <c r="I186" s="30">
        <v>-6.9162599999999995E-7</v>
      </c>
      <c r="J186" s="30">
        <v>0</v>
      </c>
      <c r="K186" s="30">
        <v>0</v>
      </c>
      <c r="L186" s="30">
        <v>113.361</v>
      </c>
      <c r="M186" s="30">
        <v>-8895.66</v>
      </c>
      <c r="N186" s="30">
        <v>0</v>
      </c>
      <c r="O186" s="30">
        <v>-14.6785</v>
      </c>
      <c r="P186" s="30">
        <v>9.8651699999999996E-6</v>
      </c>
      <c r="Q186" s="30"/>
      <c r="R186" s="30">
        <v>304.44301757812502</v>
      </c>
      <c r="S186" s="30">
        <v>2735.820068359375</v>
      </c>
      <c r="T186" s="30">
        <v>0.4643700122833252</v>
      </c>
      <c r="U186" s="30">
        <v>0.32220000028610229</v>
      </c>
      <c r="V186" s="30">
        <v>0</v>
      </c>
      <c r="Y186">
        <f t="shared" si="3"/>
        <v>0.26700447023349594</v>
      </c>
    </row>
    <row r="187" spans="1:25" x14ac:dyDescent="0.2">
      <c r="A187" t="s">
        <v>836</v>
      </c>
      <c r="B187" t="s">
        <v>1022</v>
      </c>
      <c r="C187" s="30">
        <v>112.20800018310547</v>
      </c>
      <c r="D187" s="30">
        <v>738.18701171875</v>
      </c>
      <c r="E187" s="30">
        <v>108.30901489257815</v>
      </c>
      <c r="F187" s="30">
        <v>101.497</v>
      </c>
      <c r="G187" s="30">
        <v>4.0819899999999999E-2</v>
      </c>
      <c r="H187" s="30">
        <v>2.8438000000000001E-3</v>
      </c>
      <c r="I187" s="30">
        <v>-6.89756E-7</v>
      </c>
      <c r="J187" s="30">
        <v>0</v>
      </c>
      <c r="K187" s="30">
        <v>0</v>
      </c>
      <c r="L187" s="30">
        <v>94.297300000000007</v>
      </c>
      <c r="M187" s="30">
        <v>-7550.81</v>
      </c>
      <c r="N187" s="30">
        <v>0</v>
      </c>
      <c r="O187" s="30">
        <v>-11.9681</v>
      </c>
      <c r="P187" s="30">
        <v>8.6159699999999998E-6</v>
      </c>
      <c r="Q187" s="30"/>
      <c r="R187" s="30">
        <v>296.11000976562502</v>
      </c>
      <c r="S187" s="30">
        <v>2686.1201171875</v>
      </c>
      <c r="T187" s="30">
        <v>0.45666000247001648</v>
      </c>
      <c r="U187" s="30">
        <v>0.23350000381469727</v>
      </c>
      <c r="V187" s="30">
        <v>0</v>
      </c>
      <c r="Y187">
        <f t="shared" si="3"/>
        <v>0.43596117852337507</v>
      </c>
    </row>
    <row r="188" spans="1:25" x14ac:dyDescent="0.2">
      <c r="A188" t="s">
        <v>837</v>
      </c>
      <c r="B188" t="s">
        <v>1022</v>
      </c>
      <c r="C188" s="30">
        <v>112.20800018310547</v>
      </c>
      <c r="D188" s="30">
        <v>717.9210205078125</v>
      </c>
      <c r="E188" s="30">
        <v>101.43801269531252</v>
      </c>
      <c r="F188" s="30">
        <v>85.951999999999998</v>
      </c>
      <c r="G188" s="30">
        <v>0.106598</v>
      </c>
      <c r="H188" s="30">
        <v>2.8362999999999999E-3</v>
      </c>
      <c r="I188" s="30">
        <v>-6.83036E-7</v>
      </c>
      <c r="J188" s="30">
        <v>0</v>
      </c>
      <c r="K188" s="30">
        <v>0</v>
      </c>
      <c r="L188" s="30">
        <v>91.926100000000005</v>
      </c>
      <c r="M188" s="30">
        <v>-7285</v>
      </c>
      <c r="N188" s="30">
        <v>0</v>
      </c>
      <c r="O188" s="30">
        <v>-11.658300000000001</v>
      </c>
      <c r="P188" s="30">
        <v>8.7312300000000008E-6</v>
      </c>
      <c r="Q188" s="30"/>
      <c r="R188" s="30">
        <v>286.66500244140627</v>
      </c>
      <c r="S188" s="30">
        <v>2644.81005859375</v>
      </c>
      <c r="T188" s="30">
        <v>0.45666000247001648</v>
      </c>
      <c r="U188" s="30">
        <v>0.22258000075817108</v>
      </c>
      <c r="V188" s="30">
        <v>0</v>
      </c>
      <c r="Y188">
        <f t="shared" si="3"/>
        <v>0.53967885856974618</v>
      </c>
    </row>
    <row r="189" spans="1:25" x14ac:dyDescent="0.2">
      <c r="A189" t="s">
        <v>838</v>
      </c>
      <c r="B189" t="s">
        <v>1022</v>
      </c>
      <c r="C189" s="30">
        <v>112.20800018310547</v>
      </c>
      <c r="D189" s="30">
        <v>724.92401123046875</v>
      </c>
      <c r="E189" s="30">
        <v>104.9110046386719</v>
      </c>
      <c r="F189" s="30">
        <v>89.703800000000001</v>
      </c>
      <c r="G189" s="30">
        <v>8.6812E-2</v>
      </c>
      <c r="H189" s="30">
        <v>2.8379899999999999E-3</v>
      </c>
      <c r="I189" s="30">
        <v>-6.8540599999999999E-7</v>
      </c>
      <c r="J189" s="30">
        <v>0</v>
      </c>
      <c r="K189" s="30">
        <v>0</v>
      </c>
      <c r="L189" s="30">
        <v>94.864699999999999</v>
      </c>
      <c r="M189" s="30">
        <v>-7512.58</v>
      </c>
      <c r="N189" s="30">
        <v>0</v>
      </c>
      <c r="O189" s="30">
        <v>-12.07</v>
      </c>
      <c r="P189" s="30">
        <v>8.8670600000000008E-6</v>
      </c>
      <c r="Q189" s="30"/>
      <c r="R189" s="30">
        <v>289.99801025390627</v>
      </c>
      <c r="S189" s="30">
        <v>2654.3701171875</v>
      </c>
      <c r="T189" s="30">
        <v>0.45666000247001648</v>
      </c>
      <c r="U189" s="30">
        <v>0.2362000048160553</v>
      </c>
      <c r="V189" s="30">
        <v>0</v>
      </c>
      <c r="Y189">
        <f t="shared" si="3"/>
        <v>0.4862319463849753</v>
      </c>
    </row>
    <row r="190" spans="1:25" x14ac:dyDescent="0.2">
      <c r="A190" t="s">
        <v>850</v>
      </c>
      <c r="B190" t="s">
        <v>1022</v>
      </c>
      <c r="C190" s="30">
        <v>112.20800018310547</v>
      </c>
      <c r="D190" s="30">
        <v>731.2960205078125</v>
      </c>
      <c r="E190" s="30">
        <v>119.99801025390627</v>
      </c>
      <c r="F190" s="30">
        <v>13093.1</v>
      </c>
      <c r="G190" s="30">
        <v>-0.31389</v>
      </c>
      <c r="H190" s="30">
        <v>3.9923900000000002E-3</v>
      </c>
      <c r="I190" s="30">
        <v>-2.1329400000000002E-6</v>
      </c>
      <c r="J190" s="30">
        <v>7.2317400000000003E-10</v>
      </c>
      <c r="K190" s="30">
        <v>-1.13114E-13</v>
      </c>
      <c r="L190" s="30">
        <v>75.439499999999995</v>
      </c>
      <c r="M190" s="30">
        <v>-7049.63</v>
      </c>
      <c r="N190" s="30">
        <v>0</v>
      </c>
      <c r="O190" s="30">
        <v>-9.0257000000000005</v>
      </c>
      <c r="P190" s="30">
        <v>6.6146000000000002E-6</v>
      </c>
      <c r="Q190" s="30"/>
      <c r="R190" s="30">
        <v>298.85000000000002</v>
      </c>
      <c r="S190" s="30">
        <v>3060</v>
      </c>
      <c r="T190" s="30">
        <v>0.39899000525474548</v>
      </c>
      <c r="U190" s="30">
        <v>0.3799000084400177</v>
      </c>
      <c r="V190" s="30">
        <v>0</v>
      </c>
      <c r="Y190">
        <f t="shared" si="3"/>
        <v>0.2848801244571903</v>
      </c>
    </row>
    <row r="191" spans="1:25" x14ac:dyDescent="0.2">
      <c r="A191" t="s">
        <v>1143</v>
      </c>
      <c r="B191" t="s">
        <v>1022</v>
      </c>
      <c r="C191" s="30">
        <v>112.21099853515625</v>
      </c>
      <c r="D191" s="30">
        <v>725.051025390625</v>
      </c>
      <c r="E191" s="30">
        <v>110.49801025390627</v>
      </c>
      <c r="F191" s="30">
        <v>0</v>
      </c>
      <c r="G191" s="30">
        <v>-8.7733500000000006E-2</v>
      </c>
      <c r="H191" s="30">
        <v>3.1627000000000001E-3</v>
      </c>
      <c r="I191" s="30">
        <v>-9.9541299999999997E-7</v>
      </c>
      <c r="J191" s="30">
        <v>6.6553800000000002E-11</v>
      </c>
      <c r="K191" s="30">
        <v>1.39108E-14</v>
      </c>
      <c r="L191" s="30">
        <v>81.853200000000001</v>
      </c>
      <c r="M191" s="30">
        <v>-6961.6</v>
      </c>
      <c r="N191" s="30">
        <v>0</v>
      </c>
      <c r="O191" s="30">
        <v>-10.496</v>
      </c>
      <c r="P191" s="30">
        <v>8.7575900000000009E-3</v>
      </c>
      <c r="Q191" s="30"/>
      <c r="R191" s="30">
        <v>287.85000000000002</v>
      </c>
      <c r="S191" s="30">
        <v>2760</v>
      </c>
      <c r="T191" s="30">
        <v>0.44499900937080383</v>
      </c>
      <c r="U191" s="30">
        <v>0.32514101266860962</v>
      </c>
      <c r="V191" s="30">
        <v>0</v>
      </c>
      <c r="Y191" t="e">
        <f t="shared" si="3"/>
        <v>#NUM!</v>
      </c>
    </row>
    <row r="192" spans="1:25" x14ac:dyDescent="0.2">
      <c r="A192" t="s">
        <v>1209</v>
      </c>
      <c r="B192" t="s">
        <v>1022</v>
      </c>
      <c r="C192" s="30">
        <v>112.21499633789063</v>
      </c>
      <c r="D192" s="30">
        <v>724.97698974609375</v>
      </c>
      <c r="E192" s="30">
        <v>122.89998779296877</v>
      </c>
      <c r="F192" s="30">
        <v>0</v>
      </c>
      <c r="G192" s="30">
        <v>-0.29144999999999999</v>
      </c>
      <c r="H192" s="30">
        <v>3.6516000000000001E-3</v>
      </c>
      <c r="I192" s="30">
        <v>-1.6237E-6</v>
      </c>
      <c r="J192" s="30">
        <v>4.1870000000000001E-10</v>
      </c>
      <c r="K192" s="30">
        <v>-4.7261000000000002E-14</v>
      </c>
      <c r="L192" s="30">
        <v>79.896000000000001</v>
      </c>
      <c r="M192" s="30">
        <v>-7273.7</v>
      </c>
      <c r="N192" s="30">
        <v>0</v>
      </c>
      <c r="O192" s="30">
        <v>-9.6981999999999999</v>
      </c>
      <c r="P192" s="30">
        <v>7.0132E-6</v>
      </c>
      <c r="Q192" s="30"/>
      <c r="R192" s="30">
        <v>295.85000000000002</v>
      </c>
      <c r="S192" s="30">
        <v>2590</v>
      </c>
      <c r="T192" s="30">
        <v>0.460999995470047</v>
      </c>
      <c r="U192" s="30">
        <v>0.37999400496482849</v>
      </c>
      <c r="V192" s="30">
        <v>0.28989937901496887</v>
      </c>
      <c r="Y192">
        <f t="shared" si="3"/>
        <v>0.2646226311879562</v>
      </c>
    </row>
    <row r="193" spans="1:25" x14ac:dyDescent="0.2">
      <c r="A193" t="s">
        <v>558</v>
      </c>
      <c r="B193" t="s">
        <v>992</v>
      </c>
      <c r="C193" s="30">
        <v>114.23200225830078</v>
      </c>
      <c r="D193" s="30">
        <v>705.37701416015625</v>
      </c>
      <c r="E193" s="30">
        <v>125.67000732421877</v>
      </c>
      <c r="F193" s="30">
        <v>126.50700000000001</v>
      </c>
      <c r="G193" s="30">
        <v>-0.27010000000000001</v>
      </c>
      <c r="H193" s="30">
        <v>3.9982899999999998E-3</v>
      </c>
      <c r="I193" s="30">
        <v>-1.973E-6</v>
      </c>
      <c r="J193" s="30">
        <v>6.2279600000000003E-10</v>
      </c>
      <c r="K193" s="30">
        <v>-9.3813499999999995E-14</v>
      </c>
      <c r="L193" s="30">
        <v>86.997</v>
      </c>
      <c r="M193" s="30">
        <v>-7890.6</v>
      </c>
      <c r="N193" s="30">
        <v>0</v>
      </c>
      <c r="O193" s="30">
        <v>-10.625500000000001</v>
      </c>
      <c r="P193" s="30">
        <v>6.4744100000000001E-6</v>
      </c>
      <c r="Q193" s="30"/>
      <c r="R193" s="30">
        <v>295.44802246093752</v>
      </c>
      <c r="S193" s="30">
        <v>2496.6201171875</v>
      </c>
      <c r="T193" s="30">
        <v>0.48600000143051147</v>
      </c>
      <c r="U193" s="30">
        <v>0.4018000066280365</v>
      </c>
      <c r="V193" s="30">
        <v>0</v>
      </c>
      <c r="Y193">
        <f t="shared" si="3"/>
        <v>0.22698639048367542</v>
      </c>
    </row>
    <row r="194" spans="1:25" x14ac:dyDescent="0.2">
      <c r="A194" t="s">
        <v>576</v>
      </c>
      <c r="B194" t="s">
        <v>992</v>
      </c>
      <c r="C194" s="30">
        <v>114.23200225830078</v>
      </c>
      <c r="D194" s="30">
        <v>700.82000732421875</v>
      </c>
      <c r="E194" s="30">
        <v>117.65300903320315</v>
      </c>
      <c r="F194" s="30">
        <v>125.477</v>
      </c>
      <c r="G194" s="30">
        <v>-6.0366000000000003E-2</v>
      </c>
      <c r="H194" s="30">
        <v>3.4085000000000001E-3</v>
      </c>
      <c r="I194" s="30">
        <v>-1.235E-6</v>
      </c>
      <c r="J194" s="30">
        <v>1.7289600000000001E-10</v>
      </c>
      <c r="K194" s="30">
        <v>8.0657600000000003E-15</v>
      </c>
      <c r="L194" s="30">
        <v>83.239800000000002</v>
      </c>
      <c r="M194" s="30">
        <v>-7540.78</v>
      </c>
      <c r="N194" s="30">
        <v>0</v>
      </c>
      <c r="O194" s="30">
        <v>-10.105700000000001</v>
      </c>
      <c r="P194" s="30">
        <v>6.3458000000000003E-6</v>
      </c>
      <c r="Q194" s="30"/>
      <c r="R194" s="30">
        <v>286.48800048828127</v>
      </c>
      <c r="S194" s="30">
        <v>2484.3701171875</v>
      </c>
      <c r="T194" s="30">
        <v>0.48800000548362732</v>
      </c>
      <c r="U194" s="30">
        <v>0.38400000333786011</v>
      </c>
      <c r="V194" s="30">
        <v>0</v>
      </c>
      <c r="Y194">
        <f t="shared" si="3"/>
        <v>0.29643618927087745</v>
      </c>
    </row>
    <row r="195" spans="1:25" x14ac:dyDescent="0.2">
      <c r="A195" t="s">
        <v>580</v>
      </c>
      <c r="B195" t="s">
        <v>992</v>
      </c>
      <c r="C195" s="30">
        <v>114.23200225830078</v>
      </c>
      <c r="D195" s="30">
        <v>708.5560302734375</v>
      </c>
      <c r="E195" s="30">
        <v>118.9320007324219</v>
      </c>
      <c r="F195" s="30">
        <v>58.758000000000003</v>
      </c>
      <c r="G195" s="30">
        <v>0.18579999999999999</v>
      </c>
      <c r="H195" s="30">
        <v>2.8324999999999999E-3</v>
      </c>
      <c r="I195" s="30">
        <v>-6.7979600000000003E-7</v>
      </c>
      <c r="J195" s="30">
        <v>0</v>
      </c>
      <c r="K195" s="30">
        <v>0</v>
      </c>
      <c r="L195" s="30">
        <v>82.025999999999996</v>
      </c>
      <c r="M195" s="30">
        <v>-7473.78</v>
      </c>
      <c r="N195" s="30">
        <v>0</v>
      </c>
      <c r="O195" s="30">
        <v>-9.9314999999999998</v>
      </c>
      <c r="P195" s="30">
        <v>6.2288000000000004E-6</v>
      </c>
      <c r="Q195" s="30"/>
      <c r="R195" s="30">
        <v>290.51900634765627</v>
      </c>
      <c r="S195" s="30">
        <v>2546.2900390625</v>
      </c>
      <c r="T195" s="30">
        <v>0.46399000287055969</v>
      </c>
      <c r="U195" s="30">
        <v>0.36899000406265259</v>
      </c>
      <c r="V195" s="30">
        <v>0</v>
      </c>
      <c r="Y195">
        <f t="shared" si="3"/>
        <v>0.29153910864617988</v>
      </c>
    </row>
    <row r="196" spans="1:25" x14ac:dyDescent="0.2">
      <c r="A196" t="s">
        <v>577</v>
      </c>
      <c r="B196" t="s">
        <v>992</v>
      </c>
      <c r="C196" s="30">
        <v>114.23200225830078</v>
      </c>
      <c r="D196" s="30">
        <v>707.49102783203125</v>
      </c>
      <c r="E196" s="30">
        <v>117.71401367187502</v>
      </c>
      <c r="F196" s="30">
        <v>59.049900000000001</v>
      </c>
      <c r="G196" s="30">
        <v>0.18709799999999999</v>
      </c>
      <c r="H196" s="30">
        <v>2.8322899999999999E-3</v>
      </c>
      <c r="I196" s="30">
        <v>-6.7941600000000003E-7</v>
      </c>
      <c r="J196" s="30">
        <v>0</v>
      </c>
      <c r="K196" s="30">
        <v>0</v>
      </c>
      <c r="L196" s="30">
        <v>81.1661</v>
      </c>
      <c r="M196" s="30">
        <v>-7414.6</v>
      </c>
      <c r="N196" s="30">
        <v>0</v>
      </c>
      <c r="O196" s="30">
        <v>-9.8046900000000008</v>
      </c>
      <c r="P196" s="30">
        <v>6.1487000000000001E-6</v>
      </c>
      <c r="Q196" s="30"/>
      <c r="R196" s="30">
        <v>288.58901367187502</v>
      </c>
      <c r="S196" s="30">
        <v>2542.1201171875</v>
      </c>
      <c r="T196" s="30">
        <v>0.47600001096725464</v>
      </c>
      <c r="U196" s="30">
        <v>0.36899000406265259</v>
      </c>
      <c r="V196" s="30">
        <v>0</v>
      </c>
      <c r="Y196">
        <f t="shared" si="3"/>
        <v>0.30394376468640422</v>
      </c>
    </row>
    <row r="197" spans="1:25" x14ac:dyDescent="0.2">
      <c r="A197" t="s">
        <v>639</v>
      </c>
      <c r="B197" t="s">
        <v>992</v>
      </c>
      <c r="C197" s="30">
        <v>114.23200225830078</v>
      </c>
      <c r="D197" s="30">
        <v>716.46502685546875</v>
      </c>
      <c r="E197" s="30">
        <v>118.54000244140627</v>
      </c>
      <c r="F197" s="30">
        <v>66.278000000000006</v>
      </c>
      <c r="G197" s="30">
        <v>0.153998</v>
      </c>
      <c r="H197" s="30">
        <v>2.8357999999999999E-3</v>
      </c>
      <c r="I197" s="30">
        <v>-6.8253599999999996E-7</v>
      </c>
      <c r="J197" s="30">
        <v>0</v>
      </c>
      <c r="K197" s="30">
        <v>0</v>
      </c>
      <c r="L197" s="30">
        <v>79.839100000000002</v>
      </c>
      <c r="M197" s="30">
        <v>-7367.35</v>
      </c>
      <c r="N197" s="30">
        <v>0</v>
      </c>
      <c r="O197" s="30">
        <v>-9.6022300000000005</v>
      </c>
      <c r="P197" s="30">
        <v>5.9537500000000004E-6</v>
      </c>
      <c r="Q197" s="30"/>
      <c r="R197" s="30">
        <v>292.33901367187502</v>
      </c>
      <c r="S197" s="30">
        <v>2608.10009765625</v>
      </c>
      <c r="T197" s="30">
        <v>0.45500001311302185</v>
      </c>
      <c r="U197" s="30">
        <v>0.36399000883102417</v>
      </c>
      <c r="V197" s="30">
        <v>0</v>
      </c>
      <c r="Y197">
        <f t="shared" si="3"/>
        <v>0.29504754083439388</v>
      </c>
    </row>
    <row r="198" spans="1:25" x14ac:dyDescent="0.2">
      <c r="A198" t="s">
        <v>569</v>
      </c>
      <c r="B198" t="s">
        <v>992</v>
      </c>
      <c r="C198" s="30">
        <v>114.23200225830078</v>
      </c>
      <c r="D198" s="30">
        <v>698.39300537109375</v>
      </c>
      <c r="E198" s="30">
        <v>106.84200439453127</v>
      </c>
      <c r="F198" s="30">
        <v>62.566000000000003</v>
      </c>
      <c r="G198" s="30">
        <v>0.19750000000000001</v>
      </c>
      <c r="H198" s="30">
        <v>2.8285900000000002E-3</v>
      </c>
      <c r="I198" s="30">
        <v>-6.7618600000000002E-7</v>
      </c>
      <c r="J198" s="30">
        <v>0</v>
      </c>
      <c r="K198" s="30">
        <v>0</v>
      </c>
      <c r="L198" s="30">
        <v>77.652299999999997</v>
      </c>
      <c r="M198" s="30">
        <v>-7011.38</v>
      </c>
      <c r="N198" s="30">
        <v>0</v>
      </c>
      <c r="O198" s="30">
        <v>-9.3427799999999994</v>
      </c>
      <c r="P198" s="30">
        <v>6.2074799999999997E-6</v>
      </c>
      <c r="Q198" s="30"/>
      <c r="R198" s="30">
        <v>276.71901855468752</v>
      </c>
      <c r="S198" s="30">
        <v>2529.070068359375</v>
      </c>
      <c r="T198" s="30">
        <v>0.47799000144004822</v>
      </c>
      <c r="U198" s="30">
        <v>0.34299001097679138</v>
      </c>
      <c r="V198" s="30">
        <v>0</v>
      </c>
      <c r="Y198">
        <f t="shared" si="3"/>
        <v>0.42928930111452723</v>
      </c>
    </row>
    <row r="199" spans="1:25" x14ac:dyDescent="0.2">
      <c r="A199" t="s">
        <v>573</v>
      </c>
      <c r="B199" t="s">
        <v>992</v>
      </c>
      <c r="C199" s="30">
        <v>114.23200225830078</v>
      </c>
      <c r="D199" s="30">
        <v>715.01300048828125</v>
      </c>
      <c r="E199" s="30">
        <v>115.61000976562502</v>
      </c>
      <c r="F199" s="30">
        <v>67.87</v>
      </c>
      <c r="G199" s="30">
        <v>0.15289</v>
      </c>
      <c r="H199" s="30">
        <v>2.8349999999999998E-3</v>
      </c>
      <c r="I199" s="30">
        <v>-6.8203600000000003E-7</v>
      </c>
      <c r="J199" s="30">
        <v>0</v>
      </c>
      <c r="K199" s="30">
        <v>0</v>
      </c>
      <c r="L199" s="30">
        <v>77.343800000000002</v>
      </c>
      <c r="M199" s="30">
        <v>-7148.01</v>
      </c>
      <c r="N199" s="30">
        <v>0</v>
      </c>
      <c r="O199" s="30">
        <v>-9.2597100000000001</v>
      </c>
      <c r="P199" s="30">
        <v>5.85964E-6</v>
      </c>
      <c r="Q199" s="30"/>
      <c r="R199" s="30">
        <v>290.33901367187502</v>
      </c>
      <c r="S199" s="30">
        <v>2628.3701171875</v>
      </c>
      <c r="T199" s="30">
        <v>0.46799001097679138</v>
      </c>
      <c r="U199" s="30">
        <v>0.34000000357627869</v>
      </c>
      <c r="V199" s="30">
        <v>0</v>
      </c>
      <c r="Y199">
        <f t="shared" si="3"/>
        <v>0.33386061438715331</v>
      </c>
    </row>
    <row r="200" spans="1:25" x14ac:dyDescent="0.2">
      <c r="A200" t="s">
        <v>571</v>
      </c>
      <c r="B200" t="s">
        <v>992</v>
      </c>
      <c r="C200" s="30">
        <v>114.23200225830078</v>
      </c>
      <c r="D200" s="30">
        <v>703.26300048828125</v>
      </c>
      <c r="E200" s="30">
        <v>109.4320007324219</v>
      </c>
      <c r="F200" s="30">
        <v>63.746000000000002</v>
      </c>
      <c r="G200" s="30">
        <v>0.1845</v>
      </c>
      <c r="H200" s="30">
        <v>2.8305000000000001E-3</v>
      </c>
      <c r="I200" s="30">
        <v>-6.7792599999999998E-7</v>
      </c>
      <c r="J200" s="30">
        <v>0</v>
      </c>
      <c r="K200" s="30">
        <v>0</v>
      </c>
      <c r="L200" s="30">
        <v>77.150499999999994</v>
      </c>
      <c r="M200" s="30">
        <v>-7026.03</v>
      </c>
      <c r="N200" s="30">
        <v>0</v>
      </c>
      <c r="O200" s="30">
        <v>-9.2578200000000006</v>
      </c>
      <c r="P200" s="30">
        <v>6.0600499999999997E-6</v>
      </c>
      <c r="Q200" s="30"/>
      <c r="R200" s="30">
        <v>280.37001953125002</v>
      </c>
      <c r="S200" s="30">
        <v>2556.3701171875</v>
      </c>
      <c r="T200" s="30">
        <v>0.47200000286102295</v>
      </c>
      <c r="U200" s="30">
        <v>0.34099000692367554</v>
      </c>
      <c r="V200" s="30">
        <v>0</v>
      </c>
      <c r="Y200">
        <f t="shared" si="3"/>
        <v>0.40299000649903788</v>
      </c>
    </row>
    <row r="201" spans="1:25" x14ac:dyDescent="0.2">
      <c r="A201" t="s">
        <v>570</v>
      </c>
      <c r="B201" t="s">
        <v>992</v>
      </c>
      <c r="C201" s="30">
        <v>114.23200225830078</v>
      </c>
      <c r="D201" s="30">
        <v>696.6710205078125</v>
      </c>
      <c r="E201" s="30">
        <v>109.10601196289065</v>
      </c>
      <c r="F201" s="30">
        <v>59.136000000000003</v>
      </c>
      <c r="G201" s="30">
        <v>0.20949599999999999</v>
      </c>
      <c r="H201" s="30">
        <v>2.8278999999999999E-3</v>
      </c>
      <c r="I201" s="30">
        <v>-6.7556599999999995E-7</v>
      </c>
      <c r="J201" s="30">
        <v>0</v>
      </c>
      <c r="K201" s="30">
        <v>0</v>
      </c>
      <c r="L201" s="30">
        <v>78.012299999999996</v>
      </c>
      <c r="M201" s="30">
        <v>-7041.96</v>
      </c>
      <c r="N201" s="30">
        <v>0</v>
      </c>
      <c r="O201" s="30">
        <v>-9.3949999999999996</v>
      </c>
      <c r="P201" s="30">
        <v>6.2264000000000002E-6</v>
      </c>
      <c r="Q201" s="30"/>
      <c r="R201" s="30">
        <v>276.90902099609377</v>
      </c>
      <c r="S201" s="30">
        <v>2486.510009765625</v>
      </c>
      <c r="T201" s="30">
        <v>0.48199000954627991</v>
      </c>
      <c r="U201" s="30">
        <v>0.34599000215530396</v>
      </c>
      <c r="V201" s="30">
        <v>0</v>
      </c>
      <c r="Y201">
        <f t="shared" si="3"/>
        <v>0.41635131574165213</v>
      </c>
    </row>
    <row r="202" spans="1:25" x14ac:dyDescent="0.2">
      <c r="A202" t="s">
        <v>572</v>
      </c>
      <c r="B202" t="s">
        <v>992</v>
      </c>
      <c r="C202" s="30">
        <v>114.23200225830078</v>
      </c>
      <c r="D202" s="30">
        <v>712.8480224609375</v>
      </c>
      <c r="E202" s="30">
        <v>111.97200927734377</v>
      </c>
      <c r="F202" s="30">
        <v>69.552899999999994</v>
      </c>
      <c r="G202" s="30">
        <v>0.15289</v>
      </c>
      <c r="H202" s="30">
        <v>2.8342900000000002E-3</v>
      </c>
      <c r="I202" s="30">
        <v>-6.8128599999999998E-7</v>
      </c>
      <c r="J202" s="30">
        <v>0</v>
      </c>
      <c r="K202" s="30">
        <v>0</v>
      </c>
      <c r="L202" s="30">
        <v>74.712900000000005</v>
      </c>
      <c r="M202" s="30">
        <v>-6960.01</v>
      </c>
      <c r="N202" s="30">
        <v>0</v>
      </c>
      <c r="O202" s="30">
        <v>-8.8825599999999998</v>
      </c>
      <c r="P202" s="30">
        <v>5.6556200000000002E-6</v>
      </c>
      <c r="Q202" s="30"/>
      <c r="R202" s="30">
        <v>288.87001953125002</v>
      </c>
      <c r="S202" s="30">
        <v>2653.6201171875</v>
      </c>
      <c r="T202" s="30">
        <v>0.4429900050163269</v>
      </c>
      <c r="U202" s="30">
        <v>0.32600000500679016</v>
      </c>
      <c r="V202" s="30">
        <v>0</v>
      </c>
      <c r="Y202">
        <f t="shared" si="3"/>
        <v>0.36482930723125961</v>
      </c>
    </row>
    <row r="203" spans="1:25" x14ac:dyDescent="0.2">
      <c r="A203" t="s">
        <v>578</v>
      </c>
      <c r="B203" t="s">
        <v>992</v>
      </c>
      <c r="C203" s="30">
        <v>114.23200225830078</v>
      </c>
      <c r="D203" s="30">
        <v>721.9580078125</v>
      </c>
      <c r="E203" s="30">
        <v>117.73000488281252</v>
      </c>
      <c r="F203" s="30">
        <v>72.590900000000005</v>
      </c>
      <c r="G203" s="30">
        <v>0.13</v>
      </c>
      <c r="H203" s="30">
        <v>2.8378000000000001E-3</v>
      </c>
      <c r="I203" s="30">
        <v>-6.8439599999999996E-7</v>
      </c>
      <c r="J203" s="30">
        <v>0</v>
      </c>
      <c r="K203" s="30">
        <v>0</v>
      </c>
      <c r="L203" s="30">
        <v>75.331000000000003</v>
      </c>
      <c r="M203" s="30">
        <v>-7069.33</v>
      </c>
      <c r="N203" s="30">
        <v>0</v>
      </c>
      <c r="O203" s="30">
        <v>-8.9569799999999997</v>
      </c>
      <c r="P203" s="30">
        <v>5.5820000000000001E-6</v>
      </c>
      <c r="Q203" s="30"/>
      <c r="R203" s="30">
        <v>295.69802246093752</v>
      </c>
      <c r="S203" s="30">
        <v>2692.1201171875</v>
      </c>
      <c r="T203" s="30">
        <v>0.46599000692367554</v>
      </c>
      <c r="U203" s="30">
        <v>0.32699000835418701</v>
      </c>
      <c r="V203" s="30">
        <v>0</v>
      </c>
      <c r="Y203">
        <f t="shared" si="3"/>
        <v>0.31803996956610109</v>
      </c>
    </row>
    <row r="204" spans="1:25" x14ac:dyDescent="0.2">
      <c r="A204" t="s">
        <v>575</v>
      </c>
      <c r="B204" t="s">
        <v>992</v>
      </c>
      <c r="C204" s="30">
        <v>114.23200225830078</v>
      </c>
      <c r="D204" s="30">
        <v>722.3280029296875</v>
      </c>
      <c r="E204" s="30">
        <v>115.65300903320315</v>
      </c>
      <c r="F204" s="30">
        <v>75.155000000000001</v>
      </c>
      <c r="G204" s="30">
        <v>0.12379800000000001</v>
      </c>
      <c r="H204" s="30">
        <v>2.8379E-3</v>
      </c>
      <c r="I204" s="30">
        <v>-6.8453600000000001E-7</v>
      </c>
      <c r="J204" s="30">
        <v>0</v>
      </c>
      <c r="K204" s="30">
        <v>0</v>
      </c>
      <c r="L204" s="30">
        <v>77.121700000000004</v>
      </c>
      <c r="M204" s="30">
        <v>-7181.11</v>
      </c>
      <c r="N204" s="30">
        <v>0</v>
      </c>
      <c r="O204" s="30">
        <v>-9.2123299999999997</v>
      </c>
      <c r="P204" s="30">
        <v>5.7394999999999999E-6</v>
      </c>
      <c r="Q204" s="30"/>
      <c r="R204" s="30">
        <v>293.93801269531252</v>
      </c>
      <c r="S204" s="30">
        <v>2700.31005859375</v>
      </c>
      <c r="T204" s="30">
        <v>0.4429900050163269</v>
      </c>
      <c r="U204" s="30">
        <v>0.34000000357627869</v>
      </c>
      <c r="V204" s="30">
        <v>0</v>
      </c>
      <c r="Y204">
        <f t="shared" si="3"/>
        <v>0.31667811269424301</v>
      </c>
    </row>
    <row r="205" spans="1:25" x14ac:dyDescent="0.2">
      <c r="A205" t="s">
        <v>579</v>
      </c>
      <c r="B205" t="s">
        <v>992</v>
      </c>
      <c r="C205" s="30">
        <v>114.23200225830078</v>
      </c>
      <c r="D205" s="30">
        <v>730.1710205078125</v>
      </c>
      <c r="E205" s="30">
        <v>118.2650085449219</v>
      </c>
      <c r="F205" s="30">
        <v>80.897999999999996</v>
      </c>
      <c r="G205" s="30">
        <v>9.8581000000000002E-2</v>
      </c>
      <c r="H205" s="30">
        <v>2.8408999999999999E-3</v>
      </c>
      <c r="I205" s="30">
        <v>-6.8713599999999999E-7</v>
      </c>
      <c r="J205" s="30">
        <v>0</v>
      </c>
      <c r="K205" s="30">
        <v>0</v>
      </c>
      <c r="L205" s="30">
        <v>70.395600000000002</v>
      </c>
      <c r="M205" s="30">
        <v>-6791.56</v>
      </c>
      <c r="N205" s="30">
        <v>0</v>
      </c>
      <c r="O205" s="30">
        <v>-8.2388100000000009</v>
      </c>
      <c r="P205" s="30">
        <v>5.0870300000000002E-6</v>
      </c>
      <c r="Q205" s="30"/>
      <c r="R205" s="30">
        <v>303.43001708984377</v>
      </c>
      <c r="S205" s="30">
        <v>2807.6201171875</v>
      </c>
      <c r="T205" s="30">
        <v>0.45500001311302185</v>
      </c>
      <c r="U205" s="30">
        <v>0.2919900119304657</v>
      </c>
      <c r="V205" s="30">
        <v>0</v>
      </c>
      <c r="Y205">
        <f t="shared" si="3"/>
        <v>0.3189463848131025</v>
      </c>
    </row>
    <row r="206" spans="1:25" x14ac:dyDescent="0.2">
      <c r="A206" t="s">
        <v>640</v>
      </c>
      <c r="B206" t="s">
        <v>992</v>
      </c>
      <c r="C206" s="30">
        <v>114.23200225830078</v>
      </c>
      <c r="D206" s="30">
        <v>718.6510009765625</v>
      </c>
      <c r="E206" s="30">
        <v>109.8430114746094</v>
      </c>
      <c r="F206" s="30">
        <v>77.515799999999999</v>
      </c>
      <c r="G206" s="30">
        <v>0.124498</v>
      </c>
      <c r="H206" s="30">
        <v>2.8365E-3</v>
      </c>
      <c r="I206" s="30">
        <v>-6.8328600000000002E-7</v>
      </c>
      <c r="J206" s="30">
        <v>0</v>
      </c>
      <c r="K206" s="30">
        <v>0</v>
      </c>
      <c r="L206" s="30">
        <v>70.930099999999996</v>
      </c>
      <c r="M206" s="30">
        <v>-6690.72</v>
      </c>
      <c r="N206" s="30">
        <v>0</v>
      </c>
      <c r="O206" s="30">
        <v>-8.3453599999999994</v>
      </c>
      <c r="P206" s="30">
        <v>5.3816299999999998E-6</v>
      </c>
      <c r="Q206" s="30"/>
      <c r="R206" s="30">
        <v>290.35000000000002</v>
      </c>
      <c r="S206" s="30">
        <v>2729.6201171875</v>
      </c>
      <c r="T206" s="30">
        <v>0.43599000573158264</v>
      </c>
      <c r="U206" s="30">
        <v>0.29699000716209412</v>
      </c>
      <c r="V206" s="30">
        <v>0</v>
      </c>
      <c r="Y206">
        <f t="shared" si="3"/>
        <v>0.40209604593810089</v>
      </c>
    </row>
    <row r="207" spans="1:25" x14ac:dyDescent="0.2">
      <c r="A207" t="s">
        <v>641</v>
      </c>
      <c r="B207" t="s">
        <v>992</v>
      </c>
      <c r="C207" s="30">
        <v>114.23200225830078</v>
      </c>
      <c r="D207" s="30">
        <v>694.95501708984375</v>
      </c>
      <c r="E207" s="30">
        <v>99.238000488281273</v>
      </c>
      <c r="F207" s="30">
        <v>122.94</v>
      </c>
      <c r="G207" s="30">
        <v>-0.364398</v>
      </c>
      <c r="H207" s="30">
        <v>4.2662000000000004E-3</v>
      </c>
      <c r="I207" s="30">
        <v>-2.28148E-6</v>
      </c>
      <c r="J207" s="30">
        <v>8.5986600000000002E-10</v>
      </c>
      <c r="K207" s="30">
        <v>-1.5620600000000001E-13</v>
      </c>
      <c r="L207" s="30">
        <v>77.812100000000001</v>
      </c>
      <c r="M207" s="30">
        <v>-6805.06</v>
      </c>
      <c r="N207" s="30">
        <v>0</v>
      </c>
      <c r="O207" s="30">
        <v>-9.4390099999999997</v>
      </c>
      <c r="P207" s="30">
        <v>6.75475E-6</v>
      </c>
      <c r="Q207" s="30"/>
      <c r="R207" s="30">
        <v>270.81002197265627</v>
      </c>
      <c r="S207" s="30">
        <v>2567.570068359375</v>
      </c>
      <c r="T207" s="30">
        <v>0.46799001097679138</v>
      </c>
      <c r="U207" s="30">
        <v>0.31000000238418579</v>
      </c>
      <c r="V207" s="30">
        <v>0</v>
      </c>
      <c r="Y207">
        <f t="shared" si="3"/>
        <v>0.54995714157834075</v>
      </c>
    </row>
    <row r="208" spans="1:25" x14ac:dyDescent="0.2">
      <c r="A208" t="s">
        <v>642</v>
      </c>
      <c r="B208" t="s">
        <v>992</v>
      </c>
      <c r="C208" s="30">
        <v>114.23200225830078</v>
      </c>
      <c r="D208" s="30">
        <v>729.041015625</v>
      </c>
      <c r="E208" s="30">
        <v>114.76400146484377</v>
      </c>
      <c r="F208" s="30">
        <v>83.412000000000006</v>
      </c>
      <c r="G208" s="30">
        <v>9.4612000000000002E-2</v>
      </c>
      <c r="H208" s="30">
        <v>2.8405000000000001E-3</v>
      </c>
      <c r="I208" s="30">
        <v>-6.8676600000000005E-7</v>
      </c>
      <c r="J208" s="30">
        <v>0</v>
      </c>
      <c r="K208" s="30">
        <v>0</v>
      </c>
      <c r="L208" s="30">
        <v>69.504300000000001</v>
      </c>
      <c r="M208" s="30">
        <v>-6711.78</v>
      </c>
      <c r="N208" s="30">
        <v>0</v>
      </c>
      <c r="O208" s="30">
        <v>-8.1114800000000002</v>
      </c>
      <c r="P208" s="30">
        <v>5.0385600000000001E-6</v>
      </c>
      <c r="Q208" s="30"/>
      <c r="R208" s="30">
        <v>300.40902099609377</v>
      </c>
      <c r="S208" s="30">
        <v>2819.8701171875</v>
      </c>
      <c r="T208" s="30">
        <v>0.45500001311302185</v>
      </c>
      <c r="U208" s="30">
        <v>0.28999000787734985</v>
      </c>
      <c r="V208" s="30">
        <v>0</v>
      </c>
      <c r="Y208">
        <f t="shared" si="3"/>
        <v>0.34399228376989027</v>
      </c>
    </row>
    <row r="209" spans="1:25" x14ac:dyDescent="0.2">
      <c r="A209" t="s">
        <v>574</v>
      </c>
      <c r="B209" t="s">
        <v>992</v>
      </c>
      <c r="C209" s="30">
        <v>114.23200225830078</v>
      </c>
      <c r="D209" s="30">
        <v>721.9580078125</v>
      </c>
      <c r="E209" s="30">
        <v>113.47200927734377</v>
      </c>
      <c r="F209" s="30">
        <v>77.082999999999998</v>
      </c>
      <c r="G209" s="30">
        <v>0.109999</v>
      </c>
      <c r="H209" s="30">
        <v>2.8378000000000001E-3</v>
      </c>
      <c r="I209" s="30">
        <v>-6.8439599999999996E-7</v>
      </c>
      <c r="J209" s="30">
        <v>0</v>
      </c>
      <c r="K209" s="30">
        <v>0</v>
      </c>
      <c r="L209" s="30">
        <v>73.707599999999999</v>
      </c>
      <c r="M209" s="30">
        <v>-6941.96</v>
      </c>
      <c r="N209" s="30">
        <v>0</v>
      </c>
      <c r="O209" s="30">
        <v>-8.7238299999999995</v>
      </c>
      <c r="P209" s="30">
        <v>5.4721800000000002E-6</v>
      </c>
      <c r="Q209" s="30"/>
      <c r="R209" s="30">
        <v>293.25802001953127</v>
      </c>
      <c r="S209" s="30">
        <v>2729.6201171875</v>
      </c>
      <c r="T209" s="30">
        <v>0.46099001169204712</v>
      </c>
      <c r="U209" s="30">
        <v>0.31999000906944275</v>
      </c>
      <c r="V209" s="30">
        <v>0</v>
      </c>
      <c r="Y209">
        <f t="shared" si="3"/>
        <v>0.34849198190638581</v>
      </c>
    </row>
    <row r="210" spans="1:25" x14ac:dyDescent="0.2">
      <c r="A210" t="s">
        <v>643</v>
      </c>
      <c r="B210" t="s">
        <v>992</v>
      </c>
      <c r="C210" s="30">
        <v>114.23200225830078</v>
      </c>
      <c r="D210" s="30">
        <v>741.1240234375</v>
      </c>
      <c r="E210" s="30">
        <v>106.4680114746094</v>
      </c>
      <c r="F210" s="30">
        <v>107.328</v>
      </c>
      <c r="G210" s="30">
        <v>2.38248E-2</v>
      </c>
      <c r="H210" s="30">
        <v>2.8449E-3</v>
      </c>
      <c r="I210" s="30">
        <v>-6.9068600000000005E-7</v>
      </c>
      <c r="J210" s="30">
        <v>0</v>
      </c>
      <c r="K210" s="30">
        <v>0</v>
      </c>
      <c r="L210" s="30">
        <v>50.3444</v>
      </c>
      <c r="M210" s="30">
        <v>-5759.24</v>
      </c>
      <c r="N210" s="30">
        <v>0</v>
      </c>
      <c r="O210" s="30">
        <v>-5.1812500000000004</v>
      </c>
      <c r="P210" s="30">
        <v>1.5331500000000001E-6</v>
      </c>
      <c r="Q210" s="30"/>
      <c r="R210" s="30">
        <v>294.80001220703127</v>
      </c>
      <c r="S210" s="30">
        <v>2867.3701171875</v>
      </c>
      <c r="T210" s="30">
        <v>0.46099001169204712</v>
      </c>
      <c r="U210" s="30">
        <v>0.24670000374317169</v>
      </c>
      <c r="V210" s="30">
        <v>0</v>
      </c>
      <c r="Y210">
        <f t="shared" si="3"/>
        <v>0.46042745594617585</v>
      </c>
    </row>
    <row r="211" spans="1:25" x14ac:dyDescent="0.2">
      <c r="A211" t="s">
        <v>963</v>
      </c>
      <c r="B211" t="s">
        <v>1088</v>
      </c>
      <c r="C211" s="30">
        <v>116.16300201416016</v>
      </c>
      <c r="D211" s="30">
        <v>1002.6300048828125</v>
      </c>
      <c r="E211" s="30">
        <v>182.6190124511719</v>
      </c>
      <c r="F211" s="30">
        <v>6.8922300000000005E-10</v>
      </c>
      <c r="G211" s="30">
        <v>-0.28648000000000001</v>
      </c>
      <c r="H211" s="30">
        <v>2.74296E-3</v>
      </c>
      <c r="I211" s="30">
        <v>-1.0800400000000001E-6</v>
      </c>
      <c r="J211" s="30">
        <v>1.6726799999999999E-10</v>
      </c>
      <c r="K211" s="30">
        <v>4.3797200000000001E-15</v>
      </c>
      <c r="L211" s="30">
        <v>141.31700000000001</v>
      </c>
      <c r="M211" s="30">
        <v>-11340.1</v>
      </c>
      <c r="N211" s="30">
        <v>0</v>
      </c>
      <c r="O211" s="30">
        <v>-18.639700000000001</v>
      </c>
      <c r="P211" s="30">
        <v>1.10412E-5</v>
      </c>
      <c r="Q211" s="30"/>
      <c r="R211" s="30">
        <v>413.85</v>
      </c>
      <c r="S211" s="30">
        <v>3820</v>
      </c>
      <c r="T211" s="30">
        <v>0.36800000071525574</v>
      </c>
      <c r="U211" s="30">
        <v>0.33520001173019409</v>
      </c>
      <c r="V211" s="30">
        <v>0</v>
      </c>
      <c r="Y211">
        <f t="shared" si="3"/>
        <v>3.4061912601904262E-2</v>
      </c>
    </row>
    <row r="212" spans="1:25" x14ac:dyDescent="0.2">
      <c r="A212" t="s">
        <v>944</v>
      </c>
      <c r="B212" t="s">
        <v>1074</v>
      </c>
      <c r="C212" s="30">
        <v>118.17800140380859</v>
      </c>
      <c r="D212" s="30">
        <v>900</v>
      </c>
      <c r="E212" s="30">
        <v>165.49801025390627</v>
      </c>
      <c r="F212" s="30">
        <v>0</v>
      </c>
      <c r="G212" s="30">
        <v>-0.29828500000000002</v>
      </c>
      <c r="H212" s="30">
        <v>3.0602899999999998E-3</v>
      </c>
      <c r="I212" s="30">
        <v>-1.2810000000000001E-6</v>
      </c>
      <c r="J212" s="30">
        <v>2.2010200000000001E-10</v>
      </c>
      <c r="K212" s="30">
        <v>3.3531800000000002E-15</v>
      </c>
      <c r="L212" s="30">
        <v>66.953900000000004</v>
      </c>
      <c r="M212" s="30">
        <v>-7615.6</v>
      </c>
      <c r="N212" s="30">
        <v>0</v>
      </c>
      <c r="O212" s="30">
        <v>-7.5036100000000001</v>
      </c>
      <c r="P212" s="30">
        <v>3.3876700000000002E-6</v>
      </c>
      <c r="Q212" s="30"/>
      <c r="R212" s="30">
        <v>380.85</v>
      </c>
      <c r="S212" s="30">
        <v>3360</v>
      </c>
      <c r="T212" s="30">
        <v>0.42300000786781311</v>
      </c>
      <c r="U212" s="30">
        <v>0.32730001211166382</v>
      </c>
      <c r="V212" s="30">
        <v>0</v>
      </c>
      <c r="Y212">
        <f t="shared" si="3"/>
        <v>5.9819262050206781E-2</v>
      </c>
    </row>
    <row r="213" spans="1:25" x14ac:dyDescent="0.2">
      <c r="A213" t="s">
        <v>964</v>
      </c>
      <c r="B213" t="s">
        <v>1074</v>
      </c>
      <c r="C213" s="30">
        <v>118.17800140380859</v>
      </c>
      <c r="D213" s="30">
        <v>862.89300537109375</v>
      </c>
      <c r="E213" s="30">
        <v>177.99801025390627</v>
      </c>
      <c r="F213" s="30">
        <v>-1.3047800000000001E-6</v>
      </c>
      <c r="G213" s="30">
        <v>-0.55608400000000002</v>
      </c>
      <c r="H213" s="30">
        <v>3.9203500000000004E-3</v>
      </c>
      <c r="I213" s="30">
        <v>-2.3827200000000002E-6</v>
      </c>
      <c r="J213" s="30">
        <v>6.6361399999999998E-10</v>
      </c>
      <c r="K213" s="30">
        <v>1.6006699999999999E-20</v>
      </c>
      <c r="L213" s="30">
        <v>134.24199999999999</v>
      </c>
      <c r="M213" s="30">
        <v>-11480.6</v>
      </c>
      <c r="N213" s="30">
        <v>0</v>
      </c>
      <c r="O213" s="30">
        <v>-17.347999999999999</v>
      </c>
      <c r="P213" s="30">
        <v>9.0891099999999998E-6</v>
      </c>
      <c r="Q213" s="30"/>
      <c r="R213" s="30">
        <v>386.40700683593752</v>
      </c>
      <c r="S213" s="30">
        <v>3551.530029296875</v>
      </c>
      <c r="T213" s="30">
        <v>0.41350001096725464</v>
      </c>
      <c r="U213" s="30">
        <v>0.42874100804328918</v>
      </c>
      <c r="V213" s="30">
        <v>0</v>
      </c>
      <c r="Y213">
        <f t="shared" si="3"/>
        <v>2.9670185550862524E-2</v>
      </c>
    </row>
    <row r="214" spans="1:25" x14ac:dyDescent="0.2">
      <c r="A214" t="s">
        <v>922</v>
      </c>
      <c r="B214" t="s">
        <v>1074</v>
      </c>
      <c r="C214" s="30">
        <v>118.17900085449219</v>
      </c>
      <c r="D214" s="30">
        <v>912.24200439453125</v>
      </c>
      <c r="E214" s="30">
        <v>167.45900878906252</v>
      </c>
      <c r="F214" s="30">
        <v>259.58800000000002</v>
      </c>
      <c r="G214" s="30">
        <v>-0.51129800000000003</v>
      </c>
      <c r="H214" s="30">
        <v>2.8946900000000001E-3</v>
      </c>
      <c r="I214" s="30">
        <v>-7.35186E-7</v>
      </c>
      <c r="J214" s="30">
        <v>0</v>
      </c>
      <c r="K214" s="30">
        <v>0</v>
      </c>
      <c r="L214" s="30">
        <v>92.041499999999999</v>
      </c>
      <c r="M214" s="30">
        <v>-8709.77</v>
      </c>
      <c r="N214" s="30">
        <v>0</v>
      </c>
      <c r="O214" s="30">
        <v>-11.2963</v>
      </c>
      <c r="P214" s="30">
        <v>5.7575999999999997E-6</v>
      </c>
      <c r="Q214" s="30"/>
      <c r="R214" s="30">
        <v>404.44301757812502</v>
      </c>
      <c r="S214" s="30">
        <v>3626.6201171875</v>
      </c>
      <c r="T214" s="30">
        <v>0.40792000293731689</v>
      </c>
      <c r="U214" s="30">
        <v>0.23781000077724457</v>
      </c>
      <c r="V214" s="30">
        <v>0</v>
      </c>
      <c r="Y214">
        <f t="shared" si="3"/>
        <v>6.1859901350030215E-2</v>
      </c>
    </row>
    <row r="215" spans="1:25" x14ac:dyDescent="0.2">
      <c r="A215" t="s">
        <v>923</v>
      </c>
      <c r="B215" t="s">
        <v>1074</v>
      </c>
      <c r="C215" s="30">
        <v>118.17900085449219</v>
      </c>
      <c r="D215" s="30">
        <v>909.89202880859375</v>
      </c>
      <c r="E215" s="30">
        <v>178.28701171875002</v>
      </c>
      <c r="F215" s="30">
        <v>244.22</v>
      </c>
      <c r="G215" s="30">
        <v>-0.47459899999999999</v>
      </c>
      <c r="H215" s="30">
        <v>2.8939899999999999E-3</v>
      </c>
      <c r="I215" s="30">
        <v>-7.3468599999999997E-7</v>
      </c>
      <c r="J215" s="30">
        <v>0</v>
      </c>
      <c r="K215" s="30">
        <v>0</v>
      </c>
      <c r="L215" s="30">
        <v>111.672</v>
      </c>
      <c r="M215" s="30">
        <v>-10187.200000000001</v>
      </c>
      <c r="N215" s="30">
        <v>0</v>
      </c>
      <c r="O215" s="30">
        <v>-14.051600000000001</v>
      </c>
      <c r="P215" s="30">
        <v>6.8625900000000003E-6</v>
      </c>
      <c r="Q215" s="30"/>
      <c r="R215" s="30">
        <v>404.44301757812502</v>
      </c>
      <c r="S215" s="30">
        <v>3626.6201171875</v>
      </c>
      <c r="T215" s="30">
        <v>0.40792000293731689</v>
      </c>
      <c r="U215" s="30">
        <v>0.329010009765625</v>
      </c>
      <c r="V215" s="30">
        <v>0</v>
      </c>
      <c r="Y215">
        <f t="shared" si="3"/>
        <v>3.4624258004932434E-2</v>
      </c>
    </row>
    <row r="216" spans="1:25" x14ac:dyDescent="0.2">
      <c r="A216" t="s">
        <v>943</v>
      </c>
      <c r="B216" t="s">
        <v>1074</v>
      </c>
      <c r="C216" s="30">
        <v>118.17900085449219</v>
      </c>
      <c r="D216" s="30">
        <v>912.9320068359375</v>
      </c>
      <c r="E216" s="30">
        <v>169.83901367187502</v>
      </c>
      <c r="F216" s="30">
        <v>259.38</v>
      </c>
      <c r="G216" s="30">
        <v>-0.51419800000000004</v>
      </c>
      <c r="H216" s="30">
        <v>2.8953E-3</v>
      </c>
      <c r="I216" s="30">
        <v>-7.3568600000000004E-7</v>
      </c>
      <c r="J216" s="30">
        <v>0</v>
      </c>
      <c r="K216" s="30">
        <v>0</v>
      </c>
      <c r="L216" s="30">
        <v>94.615600000000001</v>
      </c>
      <c r="M216" s="30">
        <v>-8924.5</v>
      </c>
      <c r="N216" s="30">
        <v>0</v>
      </c>
      <c r="O216" s="30">
        <v>-11.652200000000001</v>
      </c>
      <c r="P216" s="30">
        <v>5.8704900000000001E-6</v>
      </c>
      <c r="Q216" s="30"/>
      <c r="R216" s="30">
        <v>406.11000976562502</v>
      </c>
      <c r="S216" s="30">
        <v>3647.31005859375</v>
      </c>
      <c r="T216" s="30">
        <v>0.37544000148773193</v>
      </c>
      <c r="U216" s="30">
        <v>0.25027000904083252</v>
      </c>
      <c r="V216" s="30">
        <v>0</v>
      </c>
      <c r="Y216">
        <f t="shared" si="3"/>
        <v>5.5533261633753321E-2</v>
      </c>
    </row>
    <row r="217" spans="1:25" x14ac:dyDescent="0.2">
      <c r="A217" t="s">
        <v>949</v>
      </c>
      <c r="B217" t="s">
        <v>1074</v>
      </c>
      <c r="C217" s="30">
        <v>118.17900085449219</v>
      </c>
      <c r="D217" s="30">
        <v>914.60601806640625</v>
      </c>
      <c r="E217" s="30">
        <v>171.61000976562502</v>
      </c>
      <c r="F217" s="30">
        <v>257.26900000000001</v>
      </c>
      <c r="G217" s="30">
        <v>-0.50970000000000004</v>
      </c>
      <c r="H217" s="30">
        <v>2.8953E-3</v>
      </c>
      <c r="I217" s="30">
        <v>-7.3568600000000004E-7</v>
      </c>
      <c r="J217" s="30">
        <v>0</v>
      </c>
      <c r="K217" s="30">
        <v>0</v>
      </c>
      <c r="L217" s="30">
        <v>101.25700000000001</v>
      </c>
      <c r="M217" s="30">
        <v>-9366.83</v>
      </c>
      <c r="N217" s="30">
        <v>0</v>
      </c>
      <c r="O217" s="30">
        <v>-12.6007</v>
      </c>
      <c r="P217" s="30">
        <v>6.3354700000000002E-6</v>
      </c>
      <c r="Q217" s="30"/>
      <c r="R217" s="30">
        <v>401.66701660156252</v>
      </c>
      <c r="S217" s="30">
        <v>3557.6201171875</v>
      </c>
      <c r="T217" s="30">
        <v>0.38062000274658203</v>
      </c>
      <c r="U217" s="30">
        <v>0.28022000193595886</v>
      </c>
      <c r="V217" s="30">
        <v>0</v>
      </c>
      <c r="Y217">
        <f t="shared" si="3"/>
        <v>4.9357855285284871E-2</v>
      </c>
    </row>
    <row r="218" spans="1:25" x14ac:dyDescent="0.2">
      <c r="A218" t="s">
        <v>950</v>
      </c>
      <c r="B218" t="s">
        <v>1074</v>
      </c>
      <c r="C218" s="30">
        <v>118.17900085449219</v>
      </c>
      <c r="D218" s="30">
        <v>924.1820068359375</v>
      </c>
      <c r="E218" s="30">
        <v>172.77800903320315</v>
      </c>
      <c r="F218" s="30">
        <v>266.25</v>
      </c>
      <c r="G218" s="30">
        <v>-0.54320000000000002</v>
      </c>
      <c r="H218" s="30">
        <v>2.8974999999999999E-3</v>
      </c>
      <c r="I218" s="30">
        <v>-7.3767600000000002E-7</v>
      </c>
      <c r="J218" s="30">
        <v>0</v>
      </c>
      <c r="K218" s="30">
        <v>0</v>
      </c>
      <c r="L218" s="30">
        <v>101.80200000000001</v>
      </c>
      <c r="M218" s="30">
        <v>-9421.58</v>
      </c>
      <c r="N218" s="30">
        <v>0</v>
      </c>
      <c r="O218" s="30">
        <v>-12.6752</v>
      </c>
      <c r="P218" s="30">
        <v>6.3450899999999998E-6</v>
      </c>
      <c r="Q218" s="30"/>
      <c r="R218" s="30">
        <v>402.77700195312502</v>
      </c>
      <c r="S218" s="30">
        <v>3543.8701171875</v>
      </c>
      <c r="T218" s="30">
        <v>0.38062000274658203</v>
      </c>
      <c r="U218" s="30">
        <v>0.28251001238822937</v>
      </c>
      <c r="V218" s="30">
        <v>0</v>
      </c>
      <c r="Y218">
        <f t="shared" si="3"/>
        <v>4.7142733987972231E-2</v>
      </c>
    </row>
    <row r="219" spans="1:25" x14ac:dyDescent="0.2">
      <c r="A219" t="s">
        <v>911</v>
      </c>
      <c r="B219" t="s">
        <v>1074</v>
      </c>
      <c r="C219" s="30">
        <v>118.18000030517578</v>
      </c>
      <c r="D219" s="30">
        <v>912.406005859375</v>
      </c>
      <c r="E219" s="30">
        <v>170.05001220703127</v>
      </c>
      <c r="F219" s="30">
        <v>-5.4494300000000001E-8</v>
      </c>
      <c r="G219" s="30">
        <v>-0.20588899999999999</v>
      </c>
      <c r="H219" s="30">
        <v>2.9313899999999999E-3</v>
      </c>
      <c r="I219" s="30">
        <v>-1.2771100000000001E-6</v>
      </c>
      <c r="J219" s="30">
        <v>2.4974299999999998E-10</v>
      </c>
      <c r="K219" s="30">
        <v>1.2760699999999999E-21</v>
      </c>
      <c r="L219" s="30">
        <v>61.283799999999999</v>
      </c>
      <c r="M219" s="30">
        <v>-7380.73</v>
      </c>
      <c r="N219" s="30">
        <v>0</v>
      </c>
      <c r="O219" s="30">
        <v>-6.7481099999999996</v>
      </c>
      <c r="P219" s="30">
        <v>4.4865799999999998E-6</v>
      </c>
      <c r="Q219" s="30"/>
      <c r="R219" s="30">
        <v>391.44802246093752</v>
      </c>
      <c r="S219" s="30">
        <v>3460</v>
      </c>
      <c r="T219" s="30">
        <v>0.41150000691413879</v>
      </c>
      <c r="U219" s="30">
        <v>0.31600001454353333</v>
      </c>
      <c r="V219" s="30">
        <v>0</v>
      </c>
      <c r="Y219">
        <f t="shared" si="3"/>
        <v>3.8697975059378865E-2</v>
      </c>
    </row>
    <row r="220" spans="1:25" x14ac:dyDescent="0.2">
      <c r="A220" t="s">
        <v>912</v>
      </c>
      <c r="B220" t="s">
        <v>1074</v>
      </c>
      <c r="C220" s="30">
        <v>118.18000030517578</v>
      </c>
      <c r="D220" s="30">
        <v>909.5780029296875</v>
      </c>
      <c r="E220" s="30">
        <v>170.05001220703127</v>
      </c>
      <c r="F220" s="30">
        <v>-2.08455E-8</v>
      </c>
      <c r="G220" s="30">
        <v>-0.24834000000000001</v>
      </c>
      <c r="H220" s="30">
        <v>3.0592200000000001E-3</v>
      </c>
      <c r="I220" s="30">
        <v>-1.39052E-6</v>
      </c>
      <c r="J220" s="30">
        <v>2.8335700000000002E-10</v>
      </c>
      <c r="K220" s="30">
        <v>4.6031300000000001E-22</v>
      </c>
      <c r="L220" s="30">
        <v>48.093499999999999</v>
      </c>
      <c r="M220" s="30">
        <v>-6833.48</v>
      </c>
      <c r="N220" s="30">
        <v>0</v>
      </c>
      <c r="O220" s="30">
        <v>-4.6784800000000004</v>
      </c>
      <c r="P220" s="30">
        <v>2.3174399999999999E-6</v>
      </c>
      <c r="Q220" s="30"/>
      <c r="R220" s="30">
        <v>391.44802246093752</v>
      </c>
      <c r="S220" s="30">
        <v>3460</v>
      </c>
      <c r="T220" s="30">
        <v>0.41150000691413879</v>
      </c>
      <c r="U220" s="30">
        <v>0.31600001454353333</v>
      </c>
      <c r="V220" s="30">
        <v>0</v>
      </c>
      <c r="Y220">
        <f t="shared" si="3"/>
        <v>4.8758790395782056E-2</v>
      </c>
    </row>
    <row r="221" spans="1:25" x14ac:dyDescent="0.2">
      <c r="A221" t="s">
        <v>970</v>
      </c>
      <c r="B221" t="s">
        <v>1074</v>
      </c>
      <c r="C221" s="30">
        <v>118.18000030517578</v>
      </c>
      <c r="D221" s="30">
        <v>908.79901123046875</v>
      </c>
      <c r="E221" s="30">
        <v>169.70000610351565</v>
      </c>
      <c r="F221" s="30">
        <v>0</v>
      </c>
      <c r="G221" s="30">
        <v>-0.45169152255043782</v>
      </c>
      <c r="H221" s="30">
        <v>3.3843862523576362E-3</v>
      </c>
      <c r="I221" s="30">
        <v>-1.6382067815411297E-6</v>
      </c>
      <c r="J221" s="30">
        <v>3.5708846982246891E-10</v>
      </c>
      <c r="K221" s="30">
        <v>0</v>
      </c>
      <c r="L221" s="30">
        <v>97.641099999999994</v>
      </c>
      <c r="M221" s="30">
        <v>-9145.59</v>
      </c>
      <c r="N221" s="30">
        <v>0</v>
      </c>
      <c r="O221" s="30">
        <v>-12.088100000000001</v>
      </c>
      <c r="P221" s="30">
        <v>6.5143100000000003E-6</v>
      </c>
      <c r="Q221" s="30"/>
      <c r="R221" s="30">
        <v>383.59365234375002</v>
      </c>
      <c r="S221" s="30">
        <v>3610.795166015625</v>
      </c>
      <c r="T221" s="30">
        <v>0.38852259516716003</v>
      </c>
      <c r="U221" s="30">
        <v>0.3767770528793335</v>
      </c>
      <c r="V221" s="30">
        <v>0</v>
      </c>
      <c r="Y221">
        <f t="shared" si="3"/>
        <v>5.1384997120899091E-2</v>
      </c>
    </row>
    <row r="222" spans="1:25" x14ac:dyDescent="0.2">
      <c r="A222" t="s">
        <v>971</v>
      </c>
      <c r="B222" t="s">
        <v>1074</v>
      </c>
      <c r="C222" s="30">
        <v>118.18000030517578</v>
      </c>
      <c r="D222" s="30">
        <v>901.9000244140625</v>
      </c>
      <c r="E222" s="30">
        <v>175.6</v>
      </c>
      <c r="F222" s="30">
        <v>0</v>
      </c>
      <c r="G222" s="30">
        <v>-0.45169152255043782</v>
      </c>
      <c r="H222" s="30">
        <v>3.3843862523576362E-3</v>
      </c>
      <c r="I222" s="30">
        <v>-1.6382067815411297E-6</v>
      </c>
      <c r="J222" s="30">
        <v>3.5708846982246891E-10</v>
      </c>
      <c r="K222" s="30">
        <v>0</v>
      </c>
      <c r="L222" s="30">
        <v>61.974299999999999</v>
      </c>
      <c r="M222" s="30">
        <v>-7417.01</v>
      </c>
      <c r="N222" s="30">
        <v>0</v>
      </c>
      <c r="O222" s="30">
        <v>-6.8515199999999998</v>
      </c>
      <c r="P222" s="30">
        <v>4.60172E-6</v>
      </c>
      <c r="Q222" s="30"/>
      <c r="R222" s="30">
        <v>387.95833740234377</v>
      </c>
      <c r="S222" s="30">
        <v>3474.876220703125</v>
      </c>
      <c r="T222" s="30">
        <v>0.40462753176689148</v>
      </c>
      <c r="U222" s="30">
        <v>0.39011746644973755</v>
      </c>
      <c r="V222" s="30">
        <v>0</v>
      </c>
      <c r="Y222">
        <f t="shared" si="3"/>
        <v>3.8521595515961841E-2</v>
      </c>
    </row>
    <row r="223" spans="1:25" x14ac:dyDescent="0.2">
      <c r="A223" t="s">
        <v>876</v>
      </c>
      <c r="B223" t="s">
        <v>1059</v>
      </c>
      <c r="C223" s="30">
        <v>120.19400024414063</v>
      </c>
      <c r="D223" s="30">
        <v>864.75701904296875</v>
      </c>
      <c r="E223" s="30">
        <v>159.2390075683594</v>
      </c>
      <c r="F223" s="30">
        <v>212.44900000000001</v>
      </c>
      <c r="G223" s="30">
        <v>-0.34660000000000002</v>
      </c>
      <c r="H223" s="30">
        <v>2.8828E-3</v>
      </c>
      <c r="I223" s="30">
        <v>-7.2460599999999997E-7</v>
      </c>
      <c r="J223" s="30">
        <v>0</v>
      </c>
      <c r="K223" s="30">
        <v>0</v>
      </c>
      <c r="L223" s="30">
        <v>91.5886</v>
      </c>
      <c r="M223" s="30">
        <v>-8719.83</v>
      </c>
      <c r="N223" s="30">
        <v>0</v>
      </c>
      <c r="O223" s="30">
        <v>-11.1881</v>
      </c>
      <c r="P223" s="30">
        <v>5.8973600000000002E-6</v>
      </c>
      <c r="Q223" s="30"/>
      <c r="R223" s="30">
        <v>365.22701416015627</v>
      </c>
      <c r="S223" s="30">
        <v>3199.840087890625</v>
      </c>
      <c r="T223" s="30">
        <v>0.43999001383781433</v>
      </c>
      <c r="U223" s="30">
        <v>0.34439000487327576</v>
      </c>
      <c r="V223" s="30">
        <v>0</v>
      </c>
      <c r="Y223">
        <f t="shared" si="3"/>
        <v>7.3384567582339619E-2</v>
      </c>
    </row>
    <row r="224" spans="1:25" x14ac:dyDescent="0.2">
      <c r="A224" t="s">
        <v>877</v>
      </c>
      <c r="B224" t="s">
        <v>1059</v>
      </c>
      <c r="C224" s="30">
        <v>120.19400024414063</v>
      </c>
      <c r="D224" s="30">
        <v>864.75701904296875</v>
      </c>
      <c r="E224" s="30">
        <v>152.4110046386719</v>
      </c>
      <c r="F224" s="30">
        <v>58.758000000000003</v>
      </c>
      <c r="G224" s="30">
        <v>-0.3548</v>
      </c>
      <c r="H224" s="30">
        <v>3.3479E-3</v>
      </c>
      <c r="I224" s="30">
        <v>-1.5094999999999999E-6</v>
      </c>
      <c r="J224" s="30">
        <v>3.41806E-10</v>
      </c>
      <c r="K224" s="30">
        <v>-2.2393599999999998E-14</v>
      </c>
      <c r="L224" s="30">
        <v>136.71199999999999</v>
      </c>
      <c r="M224" s="30">
        <v>-9687.7000000000007</v>
      </c>
      <c r="N224" s="30">
        <v>0</v>
      </c>
      <c r="O224" s="30">
        <v>-19.305</v>
      </c>
      <c r="P224" s="30">
        <v>1.7703E-2</v>
      </c>
      <c r="Q224" s="30"/>
      <c r="R224" s="30">
        <v>358.00002441406252</v>
      </c>
      <c r="S224" s="30">
        <v>3208.81005859375</v>
      </c>
      <c r="T224" s="30">
        <v>0.42763000726699829</v>
      </c>
      <c r="U224" s="30">
        <v>0.3377000093460083</v>
      </c>
      <c r="V224" s="30">
        <v>0</v>
      </c>
      <c r="Y224" t="e">
        <f t="shared" ref="Y224:Y287" si="4">EXP((L224+M224/($Y$1+N224)+O224*LN($Y$1)+P224*$Y$1^2))/100</f>
        <v>#NUM!</v>
      </c>
    </row>
    <row r="225" spans="1:25" x14ac:dyDescent="0.2">
      <c r="A225" t="s">
        <v>879</v>
      </c>
      <c r="B225" t="s">
        <v>1059</v>
      </c>
      <c r="C225" s="30">
        <v>120.19400024414063</v>
      </c>
      <c r="D225" s="30">
        <v>883.14501953125</v>
      </c>
      <c r="E225" s="30">
        <v>165.17501220703127</v>
      </c>
      <c r="F225" s="30">
        <v>46.780900000000003</v>
      </c>
      <c r="G225" s="30">
        <v>-0.18479999999999999</v>
      </c>
      <c r="H225" s="30">
        <v>3.0423E-3</v>
      </c>
      <c r="I225" s="30">
        <v>-1.30648E-6</v>
      </c>
      <c r="J225" s="30">
        <v>2.8340600000000002E-10</v>
      </c>
      <c r="K225" s="30">
        <v>1.7618600000000001E-14</v>
      </c>
      <c r="L225" s="30">
        <v>85.534300000000002</v>
      </c>
      <c r="M225" s="30">
        <v>-8375.23</v>
      </c>
      <c r="N225" s="30">
        <v>0</v>
      </c>
      <c r="O225" s="30">
        <v>-10.3302</v>
      </c>
      <c r="P225" s="30">
        <v>5.3633799999999996E-6</v>
      </c>
      <c r="Q225" s="30"/>
      <c r="R225" s="30">
        <v>377.77700195312502</v>
      </c>
      <c r="S225" s="30">
        <v>3039.8701171875</v>
      </c>
      <c r="T225" s="30">
        <v>0.45763000845909119</v>
      </c>
      <c r="U225" s="30">
        <v>0.29398000240325928</v>
      </c>
      <c r="V225" s="30">
        <v>0</v>
      </c>
      <c r="Y225">
        <f t="shared" si="4"/>
        <v>6.5615708641337964E-2</v>
      </c>
    </row>
    <row r="226" spans="1:25" x14ac:dyDescent="0.2">
      <c r="A226" t="s">
        <v>880</v>
      </c>
      <c r="B226" t="s">
        <v>1059</v>
      </c>
      <c r="C226" s="30">
        <v>120.19400024414063</v>
      </c>
      <c r="D226" s="30">
        <v>867.41400146484375</v>
      </c>
      <c r="E226" s="30">
        <v>161.32601318359377</v>
      </c>
      <c r="F226" s="30">
        <v>44.25</v>
      </c>
      <c r="G226" s="30">
        <v>-0.1545</v>
      </c>
      <c r="H226" s="30">
        <v>2.7430000000000002E-3</v>
      </c>
      <c r="I226" s="30">
        <v>-7.6421600000000005E-7</v>
      </c>
      <c r="J226" s="30">
        <v>-1.0821599999999999E-10</v>
      </c>
      <c r="K226" s="30">
        <v>8.3004600000000005E-14</v>
      </c>
      <c r="L226" s="30">
        <v>90.297499999999999</v>
      </c>
      <c r="M226" s="30">
        <v>-8567.36</v>
      </c>
      <c r="N226" s="30">
        <v>0</v>
      </c>
      <c r="O226" s="30">
        <v>-11.0427</v>
      </c>
      <c r="P226" s="30">
        <v>5.9200400000000003E-6</v>
      </c>
      <c r="Q226" s="30"/>
      <c r="R226" s="30">
        <v>363.88900146484377</v>
      </c>
      <c r="S226" s="30">
        <v>2837.1201171875</v>
      </c>
      <c r="T226" s="30">
        <v>0.48765000700950623</v>
      </c>
      <c r="U226" s="30">
        <v>0.36000001430511475</v>
      </c>
      <c r="V226" s="30">
        <v>0</v>
      </c>
      <c r="Y226">
        <f t="shared" si="4"/>
        <v>7.312946105356119E-2</v>
      </c>
    </row>
    <row r="227" spans="1:25" x14ac:dyDescent="0.2">
      <c r="A227" t="s">
        <v>881</v>
      </c>
      <c r="B227" t="s">
        <v>1059</v>
      </c>
      <c r="C227" s="30">
        <v>120.19400024414063</v>
      </c>
      <c r="D227" s="30">
        <v>863.7020263671875</v>
      </c>
      <c r="E227" s="30">
        <v>162.01101074218752</v>
      </c>
      <c r="F227" s="30">
        <v>42.9709</v>
      </c>
      <c r="G227" s="30">
        <v>-0.125888</v>
      </c>
      <c r="H227" s="30">
        <v>2.6484E-3</v>
      </c>
      <c r="I227" s="30">
        <v>-6.6734600000000005E-7</v>
      </c>
      <c r="J227" s="30">
        <v>-1.5024599999999999E-10</v>
      </c>
      <c r="K227" s="30">
        <v>8.9294599999999996E-14</v>
      </c>
      <c r="L227" s="30">
        <v>89.606300000000005</v>
      </c>
      <c r="M227" s="30">
        <v>-8565.18</v>
      </c>
      <c r="N227" s="30">
        <v>0</v>
      </c>
      <c r="O227" s="30">
        <v>-10.9291</v>
      </c>
      <c r="P227" s="30">
        <v>5.7935499999999998E-6</v>
      </c>
      <c r="Q227" s="30"/>
      <c r="R227" s="30">
        <v>367.22200927734377</v>
      </c>
      <c r="S227" s="30">
        <v>2938.530029296875</v>
      </c>
      <c r="T227" s="30">
        <v>0.47264000773429871</v>
      </c>
      <c r="U227" s="30">
        <v>0.32199001312255859</v>
      </c>
      <c r="V227" s="30">
        <v>0</v>
      </c>
      <c r="Y227">
        <f t="shared" si="4"/>
        <v>7.0662015558813171E-2</v>
      </c>
    </row>
    <row r="228" spans="1:25" x14ac:dyDescent="0.2">
      <c r="A228" t="s">
        <v>882</v>
      </c>
      <c r="B228" t="s">
        <v>1059</v>
      </c>
      <c r="C228" s="30">
        <v>120.19400024414063</v>
      </c>
      <c r="D228" s="30">
        <v>897.60601806640625</v>
      </c>
      <c r="E228" s="30">
        <v>176.11501464843752</v>
      </c>
      <c r="F228" s="30">
        <v>-4.6340000000000003</v>
      </c>
      <c r="G228" s="30">
        <v>0.31259999999999999</v>
      </c>
      <c r="H228" s="30">
        <v>1.40007E-3</v>
      </c>
      <c r="I228" s="30">
        <v>9.0276599999999997E-7</v>
      </c>
      <c r="J228" s="30">
        <v>-1.0889599999999999E-9</v>
      </c>
      <c r="K228" s="30">
        <v>3.0497599999999999E-13</v>
      </c>
      <c r="L228" s="30">
        <v>95.976200000000006</v>
      </c>
      <c r="M228" s="30">
        <v>-9374.15</v>
      </c>
      <c r="N228" s="30">
        <v>0</v>
      </c>
      <c r="O228" s="30">
        <v>-11.7287</v>
      </c>
      <c r="P228" s="30">
        <v>5.6627300000000004E-6</v>
      </c>
      <c r="Q228" s="30"/>
      <c r="R228" s="30">
        <v>391.37801513671877</v>
      </c>
      <c r="S228" s="30">
        <v>3454.260009765625</v>
      </c>
      <c r="T228" s="30">
        <v>0.43500000238418579</v>
      </c>
      <c r="U228" s="30">
        <v>0.36599001288414001</v>
      </c>
      <c r="V228" s="30">
        <v>0</v>
      </c>
      <c r="Y228">
        <f t="shared" si="4"/>
        <v>3.7697699837559127E-2</v>
      </c>
    </row>
    <row r="229" spans="1:25" x14ac:dyDescent="0.2">
      <c r="A229" t="s">
        <v>883</v>
      </c>
      <c r="B229" t="s">
        <v>1059</v>
      </c>
      <c r="C229" s="30">
        <v>120.19400024414063</v>
      </c>
      <c r="D229" s="30">
        <v>879.697021484375</v>
      </c>
      <c r="E229" s="30">
        <v>169.35</v>
      </c>
      <c r="F229" s="30">
        <v>-8.0370000000000008</v>
      </c>
      <c r="G229" s="30">
        <v>0.33019900000000002</v>
      </c>
      <c r="H229" s="30">
        <v>1.3905E-3</v>
      </c>
      <c r="I229" s="30">
        <v>8.82526E-7</v>
      </c>
      <c r="J229" s="30">
        <v>-1.0566500000000001E-9</v>
      </c>
      <c r="K229" s="30">
        <v>2.9278600000000002E-13</v>
      </c>
      <c r="L229" s="30">
        <v>98.184600000000003</v>
      </c>
      <c r="M229" s="30">
        <v>-9335.31</v>
      </c>
      <c r="N229" s="30">
        <v>0</v>
      </c>
      <c r="O229" s="30">
        <v>-12.091200000000001</v>
      </c>
      <c r="P229" s="30">
        <v>6.1058000000000001E-6</v>
      </c>
      <c r="Q229" s="30"/>
      <c r="R229" s="30">
        <v>375.94802246093752</v>
      </c>
      <c r="S229" s="30">
        <v>3232.260009765625</v>
      </c>
      <c r="T229" s="30">
        <v>0.43000000715255737</v>
      </c>
      <c r="U229" s="30">
        <v>0.37599000334739685</v>
      </c>
      <c r="V229" s="30">
        <v>0</v>
      </c>
      <c r="Y229">
        <f t="shared" si="4"/>
        <v>4.8254517025614715E-2</v>
      </c>
    </row>
    <row r="230" spans="1:25" x14ac:dyDescent="0.2">
      <c r="A230" t="s">
        <v>884</v>
      </c>
      <c r="B230" t="s">
        <v>1059</v>
      </c>
      <c r="C230" s="30">
        <v>120.19400024414063</v>
      </c>
      <c r="D230" s="30">
        <v>867.947021484375</v>
      </c>
      <c r="E230" s="30">
        <v>164.7440124511719</v>
      </c>
      <c r="F230" s="30">
        <v>-7.0483999999999998E-9</v>
      </c>
      <c r="G230" s="30">
        <v>-0.16297</v>
      </c>
      <c r="H230" s="30">
        <v>2.79714E-3</v>
      </c>
      <c r="I230" s="30">
        <v>-1.0237E-6</v>
      </c>
      <c r="J230" s="30">
        <v>1.6015300000000001E-10</v>
      </c>
      <c r="K230" s="30">
        <v>4.1966999999999999E-23</v>
      </c>
      <c r="L230" s="30">
        <v>102.18600000000001</v>
      </c>
      <c r="M230" s="30">
        <v>-9477.9599999999991</v>
      </c>
      <c r="N230" s="30">
        <v>0</v>
      </c>
      <c r="O230" s="30">
        <v>-12.6915</v>
      </c>
      <c r="P230" s="30">
        <v>6.6023000000000003E-6</v>
      </c>
      <c r="Q230" s="30"/>
      <c r="R230" s="30">
        <v>364.21102294921877</v>
      </c>
      <c r="S230" s="30">
        <v>3126.75</v>
      </c>
      <c r="T230" s="30">
        <v>0.43288001418113708</v>
      </c>
      <c r="U230" s="30">
        <v>0.39899000525474548</v>
      </c>
      <c r="V230" s="30">
        <v>0.10000000149011612</v>
      </c>
      <c r="Y230">
        <f t="shared" si="4"/>
        <v>5.5366714374601028E-2</v>
      </c>
    </row>
    <row r="231" spans="1:25" x14ac:dyDescent="0.2">
      <c r="A231" t="s">
        <v>1236</v>
      </c>
      <c r="B231" t="s">
        <v>1059</v>
      </c>
      <c r="C231" s="30">
        <v>120.19400024414063</v>
      </c>
      <c r="D231" s="30">
        <v>894.55902099609375</v>
      </c>
      <c r="E231" s="30">
        <v>140.4999938964844</v>
      </c>
      <c r="F231" s="30">
        <v>0</v>
      </c>
      <c r="G231" s="30">
        <v>-0.81398000000000004</v>
      </c>
      <c r="H231" s="30">
        <v>4.2072999999999998E-3</v>
      </c>
      <c r="I231" s="30">
        <v>-2.2098E-6</v>
      </c>
      <c r="J231" s="30">
        <v>6.6240000000000001E-10</v>
      </c>
      <c r="K231" s="30">
        <v>-8.5891999999999994E-14</v>
      </c>
      <c r="L231" s="30">
        <v>44.497999999999998</v>
      </c>
      <c r="M231" s="30">
        <v>-6079.8</v>
      </c>
      <c r="N231" s="30">
        <v>0</v>
      </c>
      <c r="O231" s="30">
        <v>-4.1844000000000001</v>
      </c>
      <c r="P231" s="30">
        <v>3.8698E-18</v>
      </c>
      <c r="Q231" s="30"/>
      <c r="R231" s="30">
        <v>352.85</v>
      </c>
      <c r="S231" s="30">
        <v>3210</v>
      </c>
      <c r="T231" s="30">
        <v>0.42699998617172241</v>
      </c>
      <c r="U231" s="30">
        <v>0.24869099259376526</v>
      </c>
      <c r="V231" s="30">
        <v>0.11212240904569626</v>
      </c>
      <c r="Y231">
        <f t="shared" si="4"/>
        <v>0.15373718321065824</v>
      </c>
    </row>
    <row r="232" spans="1:25" x14ac:dyDescent="0.2">
      <c r="A232" t="s">
        <v>1241</v>
      </c>
      <c r="B232" t="s">
        <v>1059</v>
      </c>
      <c r="C232" s="30">
        <v>120.19400024414063</v>
      </c>
      <c r="D232" s="30">
        <v>901.64599609375</v>
      </c>
      <c r="E232" s="30">
        <v>147.5200134277344</v>
      </c>
      <c r="F232" s="30">
        <v>0</v>
      </c>
      <c r="G232" s="30">
        <v>-0.49084</v>
      </c>
      <c r="H232" s="30">
        <v>3.7624999999999998E-3</v>
      </c>
      <c r="I232" s="30">
        <v>-2.0671999999999999E-6</v>
      </c>
      <c r="J232" s="30">
        <v>6.8407999999999998E-10</v>
      </c>
      <c r="K232" s="30">
        <v>-1.0131E-13</v>
      </c>
      <c r="L232" s="30">
        <v>76.084000000000003</v>
      </c>
      <c r="M232" s="30">
        <v>-7682.7</v>
      </c>
      <c r="N232" s="30">
        <v>0</v>
      </c>
      <c r="O232" s="30">
        <v>-8.9483999999999995</v>
      </c>
      <c r="P232" s="30">
        <v>4.8659999999999997E-6</v>
      </c>
      <c r="Q232" s="30"/>
      <c r="R232" s="30">
        <v>355.85</v>
      </c>
      <c r="S232" s="30">
        <v>3400</v>
      </c>
      <c r="T232" s="30">
        <v>0.40810000896453857</v>
      </c>
      <c r="U232" s="30">
        <v>0.31405499577522278</v>
      </c>
      <c r="V232" s="30">
        <v>0.20535789430141449</v>
      </c>
      <c r="Y232">
        <f t="shared" si="4"/>
        <v>0.1143615697607494</v>
      </c>
    </row>
    <row r="233" spans="1:25" x14ac:dyDescent="0.2">
      <c r="A233" t="s">
        <v>1218</v>
      </c>
      <c r="B233" t="s">
        <v>1219</v>
      </c>
      <c r="C233" s="30">
        <v>122.20999908447266</v>
      </c>
      <c r="D233" s="30">
        <v>859.54998779296875</v>
      </c>
      <c r="E233" s="30">
        <v>151.9999938964844</v>
      </c>
      <c r="F233" s="30">
        <v>0</v>
      </c>
      <c r="G233" s="30">
        <v>-0.56762000000000001</v>
      </c>
      <c r="H233" s="30">
        <v>4.0800999999999997E-3</v>
      </c>
      <c r="I233" s="30">
        <v>-2.2349E-6</v>
      </c>
      <c r="J233" s="30">
        <v>7.436E-10</v>
      </c>
      <c r="K233" s="30">
        <v>-1.1130999999999999E-13</v>
      </c>
      <c r="L233" s="30">
        <v>57.417999999999999</v>
      </c>
      <c r="M233" s="30">
        <v>-7200.3</v>
      </c>
      <c r="N233" s="30">
        <v>0</v>
      </c>
      <c r="O233" s="30">
        <v>-5.9306999999999999</v>
      </c>
      <c r="P233" s="30">
        <v>5.3089000000000003E-18</v>
      </c>
      <c r="Q233" s="30"/>
      <c r="R233" s="30">
        <v>352.85</v>
      </c>
      <c r="S233" s="30">
        <v>3120</v>
      </c>
      <c r="T233" s="30">
        <v>0.43700000643730164</v>
      </c>
      <c r="U233" s="30">
        <v>0.34449699521064758</v>
      </c>
      <c r="V233" s="30">
        <v>0</v>
      </c>
      <c r="Y233">
        <f t="shared" si="4"/>
        <v>9.3411714564558046E-2</v>
      </c>
    </row>
    <row r="234" spans="1:25" x14ac:dyDescent="0.2">
      <c r="A234" t="s">
        <v>1240</v>
      </c>
      <c r="B234" t="s">
        <v>1219</v>
      </c>
      <c r="C234" s="30">
        <v>122.20999908447266</v>
      </c>
      <c r="D234" s="30">
        <v>873.5</v>
      </c>
      <c r="E234" s="30">
        <v>143.6</v>
      </c>
      <c r="F234" s="30">
        <v>0</v>
      </c>
      <c r="G234" s="30">
        <v>-0.46050000000000002</v>
      </c>
      <c r="H234" s="30">
        <v>3.7951999999999999E-3</v>
      </c>
      <c r="I234" s="30">
        <v>-1.9541000000000001E-6</v>
      </c>
      <c r="J234" s="30">
        <v>6.0350000000000004E-10</v>
      </c>
      <c r="K234" s="30">
        <v>-8.4249999999999994E-14</v>
      </c>
      <c r="L234" s="30">
        <v>50.436999999999998</v>
      </c>
      <c r="M234" s="30">
        <v>-6420.5</v>
      </c>
      <c r="N234" s="30">
        <v>0</v>
      </c>
      <c r="O234" s="30">
        <v>-5.0449000000000002</v>
      </c>
      <c r="P234" s="30">
        <v>5.7427000000000003E-18</v>
      </c>
      <c r="Q234" s="30"/>
      <c r="R234" s="30">
        <v>351.85</v>
      </c>
      <c r="S234" s="30">
        <v>3060</v>
      </c>
      <c r="T234" s="30">
        <v>0.43700000643730164</v>
      </c>
      <c r="U234" s="30">
        <v>0.26054298877716064</v>
      </c>
      <c r="V234" s="30">
        <v>0.38373446464538574</v>
      </c>
      <c r="Y234">
        <f t="shared" si="4"/>
        <v>0.14274179180566474</v>
      </c>
    </row>
    <row r="235" spans="1:25" x14ac:dyDescent="0.2">
      <c r="A235" t="s">
        <v>851</v>
      </c>
      <c r="B235" t="s">
        <v>1034</v>
      </c>
      <c r="C235" s="30">
        <v>124.22200012207031</v>
      </c>
      <c r="D235" s="30">
        <v>765.39300537109375</v>
      </c>
      <c r="E235" s="30">
        <v>144.99801025390627</v>
      </c>
      <c r="F235" s="30">
        <v>95.146000000000001</v>
      </c>
      <c r="G235" s="30">
        <v>2.04469E-2</v>
      </c>
      <c r="H235" s="30">
        <v>2.8533E-3</v>
      </c>
      <c r="I235" s="30">
        <v>-6.9821599999999996E-7</v>
      </c>
      <c r="J235" s="30">
        <v>0</v>
      </c>
      <c r="K235" s="30">
        <v>0</v>
      </c>
      <c r="L235" s="30">
        <v>96.904499999999999</v>
      </c>
      <c r="M235" s="30">
        <v>-8356.08</v>
      </c>
      <c r="N235" s="30">
        <v>0</v>
      </c>
      <c r="O235" s="30">
        <v>-12.1912</v>
      </c>
      <c r="P235" s="30">
        <v>7.3255800000000001E-6</v>
      </c>
      <c r="Q235" s="30"/>
      <c r="R235" s="30">
        <v>348.88900146484377</v>
      </c>
      <c r="S235" s="30">
        <v>2644.81005859375</v>
      </c>
      <c r="T235" s="30">
        <v>0.50010001659393311</v>
      </c>
      <c r="U235" s="30">
        <v>0.23995000123977661</v>
      </c>
      <c r="V235" s="30">
        <v>0</v>
      </c>
      <c r="Y235">
        <f t="shared" si="4"/>
        <v>0.13902716135766513</v>
      </c>
    </row>
    <row r="236" spans="1:25" x14ac:dyDescent="0.2">
      <c r="A236" t="s">
        <v>987</v>
      </c>
      <c r="B236" t="s">
        <v>1034</v>
      </c>
      <c r="C236" s="30">
        <v>124.23000335693359</v>
      </c>
      <c r="D236" s="30">
        <v>760.30902099609375</v>
      </c>
      <c r="E236" s="30">
        <v>149.85</v>
      </c>
      <c r="F236" s="30">
        <v>-4.0345600000000001E-8</v>
      </c>
      <c r="G236" s="30">
        <v>6.2263499999999999E-2</v>
      </c>
      <c r="H236" s="30">
        <v>3.04865E-3</v>
      </c>
      <c r="I236" s="30">
        <v>-1.1974200000000001E-6</v>
      </c>
      <c r="J236" s="30">
        <v>2.13351E-10</v>
      </c>
      <c r="K236" s="30">
        <v>9.6955399999999994E-22</v>
      </c>
      <c r="L236" s="30">
        <v>81.988100000000003</v>
      </c>
      <c r="M236" s="30">
        <v>-7800.91</v>
      </c>
      <c r="N236" s="30">
        <v>0</v>
      </c>
      <c r="O236" s="30">
        <v>-9.9161999999999999</v>
      </c>
      <c r="P236" s="30">
        <v>5.6762599999999999E-6</v>
      </c>
      <c r="Q236" s="30"/>
      <c r="R236" s="30">
        <v>337.64901123046877</v>
      </c>
      <c r="S236" s="30">
        <v>2660</v>
      </c>
      <c r="T236" s="30">
        <v>0.50150001049041748</v>
      </c>
      <c r="U236" s="30">
        <v>0.38199800252914429</v>
      </c>
      <c r="V236" s="30">
        <v>0</v>
      </c>
      <c r="Y236">
        <f t="shared" si="4"/>
        <v>0.11350051538623956</v>
      </c>
    </row>
    <row r="237" spans="1:25" x14ac:dyDescent="0.2">
      <c r="A237" t="s">
        <v>753</v>
      </c>
      <c r="B237" t="s">
        <v>1023</v>
      </c>
      <c r="C237" s="30">
        <v>126.23600006103516</v>
      </c>
      <c r="D237" s="30">
        <v>852.7490234375</v>
      </c>
      <c r="E237" s="30">
        <v>178.38900146484377</v>
      </c>
      <c r="F237" s="30">
        <v>174.827</v>
      </c>
      <c r="G237" s="30">
        <v>-0.25090000000000001</v>
      </c>
      <c r="H237" s="30">
        <v>2.8795000000000001E-3</v>
      </c>
      <c r="I237" s="30">
        <v>-7.2174600000000001E-7</v>
      </c>
      <c r="J237" s="30">
        <v>0</v>
      </c>
      <c r="K237" s="30">
        <v>0</v>
      </c>
      <c r="L237" s="30">
        <v>153.727</v>
      </c>
      <c r="M237" s="30">
        <v>-12705</v>
      </c>
      <c r="N237" s="30">
        <v>0</v>
      </c>
      <c r="O237" s="30">
        <v>-20.135000000000002</v>
      </c>
      <c r="P237" s="30">
        <v>1.0336000000000001E-5</v>
      </c>
      <c r="Q237" s="30"/>
      <c r="R237" s="30">
        <v>371.11000976562502</v>
      </c>
      <c r="S237" s="30">
        <v>3171.570068359375</v>
      </c>
      <c r="T237" s="30">
        <v>0.51217001676559448</v>
      </c>
      <c r="U237" s="30">
        <v>0.50145000219345093</v>
      </c>
      <c r="V237" s="30">
        <v>0</v>
      </c>
      <c r="Y237">
        <f t="shared" si="4"/>
        <v>2.4842005749757066E-2</v>
      </c>
    </row>
    <row r="238" spans="1:25" x14ac:dyDescent="0.2">
      <c r="A238" t="s">
        <v>756</v>
      </c>
      <c r="B238" t="s">
        <v>1023</v>
      </c>
      <c r="C238" s="30">
        <v>126.23600006103516</v>
      </c>
      <c r="D238" s="30">
        <v>798.72900390625</v>
      </c>
      <c r="E238" s="30">
        <v>153.57601318359377</v>
      </c>
      <c r="F238" s="30">
        <v>130.28700000000001</v>
      </c>
      <c r="G238" s="30">
        <v>-9.4070000000000001E-2</v>
      </c>
      <c r="H238" s="30">
        <v>2.8630000000000001E-3</v>
      </c>
      <c r="I238" s="30">
        <v>-7.0780599999999998E-7</v>
      </c>
      <c r="J238" s="30">
        <v>0</v>
      </c>
      <c r="K238" s="30">
        <v>0</v>
      </c>
      <c r="L238" s="30">
        <v>114.932</v>
      </c>
      <c r="M238" s="30">
        <v>-9650.82</v>
      </c>
      <c r="N238" s="30">
        <v>0</v>
      </c>
      <c r="O238" s="30">
        <v>-14.7357</v>
      </c>
      <c r="P238" s="30">
        <v>8.4617200000000004E-6</v>
      </c>
      <c r="Q238" s="30"/>
      <c r="R238" s="30">
        <v>351.38900146484377</v>
      </c>
      <c r="S238" s="30">
        <v>2776.5</v>
      </c>
      <c r="T238" s="30">
        <v>0.477510005235672</v>
      </c>
      <c r="U238" s="30">
        <v>0.32510000467300415</v>
      </c>
      <c r="V238" s="30">
        <v>0</v>
      </c>
      <c r="Y238">
        <f t="shared" si="4"/>
        <v>9.0857574253147763E-2</v>
      </c>
    </row>
    <row r="239" spans="1:25" x14ac:dyDescent="0.2">
      <c r="A239" t="s">
        <v>757</v>
      </c>
      <c r="B239" t="s">
        <v>1023</v>
      </c>
      <c r="C239" s="30">
        <v>126.23600006103516</v>
      </c>
      <c r="D239" s="30">
        <v>784.96502685546875</v>
      </c>
      <c r="E239" s="30">
        <v>147.54900512695315</v>
      </c>
      <c r="F239" s="30">
        <v>118.2</v>
      </c>
      <c r="G239" s="30">
        <v>-5.2823000000000002E-2</v>
      </c>
      <c r="H239" s="30">
        <v>2.8595000000000001E-3</v>
      </c>
      <c r="I239" s="30">
        <v>-7.0394600000000005E-7</v>
      </c>
      <c r="J239" s="30">
        <v>0</v>
      </c>
      <c r="K239" s="30">
        <v>0</v>
      </c>
      <c r="L239" s="30">
        <v>109.595</v>
      </c>
      <c r="M239" s="30">
        <v>-9186.33</v>
      </c>
      <c r="N239" s="30">
        <v>0</v>
      </c>
      <c r="O239" s="30">
        <v>-14.0037</v>
      </c>
      <c r="P239" s="30">
        <v>8.2964799999999996E-6</v>
      </c>
      <c r="Q239" s="30"/>
      <c r="R239" s="30">
        <v>344.72200927734377</v>
      </c>
      <c r="S239" s="30">
        <v>2705.3701171875</v>
      </c>
      <c r="T239" s="30">
        <v>0.477510005235672</v>
      </c>
      <c r="U239" s="30">
        <v>0.29989001154899597</v>
      </c>
      <c r="V239" s="30">
        <v>0</v>
      </c>
      <c r="Y239">
        <f t="shared" si="4"/>
        <v>0.11692441061365563</v>
      </c>
    </row>
    <row r="240" spans="1:25" x14ac:dyDescent="0.2">
      <c r="A240" t="s">
        <v>764</v>
      </c>
      <c r="B240" t="s">
        <v>1023</v>
      </c>
      <c r="C240" s="30">
        <v>126.23600006103516</v>
      </c>
      <c r="D240" s="30">
        <v>774.406005859375</v>
      </c>
      <c r="E240" s="30">
        <v>138.55001220703127</v>
      </c>
      <c r="F240" s="30">
        <v>-1.8663400000000002E-8</v>
      </c>
      <c r="G240" s="30">
        <v>-0.47315400000000002</v>
      </c>
      <c r="H240" s="30">
        <v>3.67973E-3</v>
      </c>
      <c r="I240" s="30">
        <v>-1.1676400000000001E-6</v>
      </c>
      <c r="J240" s="30">
        <v>1.0767800000000001E-10</v>
      </c>
      <c r="K240" s="30">
        <v>4.35282E-22</v>
      </c>
      <c r="L240" s="30">
        <v>92.706599999999995</v>
      </c>
      <c r="M240" s="30">
        <v>-8473.5300000000007</v>
      </c>
      <c r="N240" s="30">
        <v>0</v>
      </c>
      <c r="O240" s="30">
        <v>-11.409000000000001</v>
      </c>
      <c r="P240" s="30">
        <v>6.96473E-6</v>
      </c>
      <c r="Q240" s="30"/>
      <c r="R240" s="30">
        <v>334.75002441406252</v>
      </c>
      <c r="S240" s="30">
        <v>2650</v>
      </c>
      <c r="T240" s="30">
        <v>0.47049900889396667</v>
      </c>
      <c r="U240" s="30">
        <v>0.27399900555610657</v>
      </c>
      <c r="V240" s="30">
        <v>0</v>
      </c>
      <c r="Y240">
        <f t="shared" si="4"/>
        <v>0.14093113098076265</v>
      </c>
    </row>
    <row r="241" spans="1:25" x14ac:dyDescent="0.2">
      <c r="A241" t="s">
        <v>765</v>
      </c>
      <c r="B241" t="s">
        <v>1023</v>
      </c>
      <c r="C241" s="30">
        <v>126.23600006103516</v>
      </c>
      <c r="D241" s="30">
        <v>783.114013671875</v>
      </c>
      <c r="E241" s="30">
        <v>140.55001220703127</v>
      </c>
      <c r="F241" s="30">
        <v>-5.5073400000000001E-8</v>
      </c>
      <c r="G241" s="30">
        <v>-0.48508000000000001</v>
      </c>
      <c r="H241" s="30">
        <v>3.7512999999999999E-3</v>
      </c>
      <c r="I241" s="30">
        <v>-1.3043900000000001E-6</v>
      </c>
      <c r="J241" s="30">
        <v>1.62722E-10</v>
      </c>
      <c r="K241" s="30">
        <v>1.2488200000000001E-21</v>
      </c>
      <c r="L241" s="30">
        <v>91.61</v>
      </c>
      <c r="M241" s="30">
        <v>-8431.41</v>
      </c>
      <c r="N241" s="30">
        <v>0</v>
      </c>
      <c r="O241" s="30">
        <v>-11.2484</v>
      </c>
      <c r="P241" s="30">
        <v>6.7929300000000002E-6</v>
      </c>
      <c r="Q241" s="30"/>
      <c r="R241" s="30">
        <v>329.05001220703127</v>
      </c>
      <c r="S241" s="30">
        <v>2650</v>
      </c>
      <c r="T241" s="30">
        <v>0.47049900889396667</v>
      </c>
      <c r="U241" s="30">
        <v>0.33300000429153442</v>
      </c>
      <c r="V241" s="30">
        <v>0</v>
      </c>
      <c r="Y241">
        <f t="shared" si="4"/>
        <v>0.13318481444471908</v>
      </c>
    </row>
    <row r="242" spans="1:25" x14ac:dyDescent="0.2">
      <c r="A242" t="s">
        <v>766</v>
      </c>
      <c r="B242" t="s">
        <v>1023</v>
      </c>
      <c r="C242" s="30">
        <v>126.23600006103516</v>
      </c>
      <c r="D242" s="30">
        <v>816.27301025390625</v>
      </c>
      <c r="E242" s="30">
        <v>163.3330017089844</v>
      </c>
      <c r="F242" s="30">
        <v>143.25</v>
      </c>
      <c r="G242" s="30">
        <v>-0.14130000000000001</v>
      </c>
      <c r="H242" s="30">
        <v>2.8693E-3</v>
      </c>
      <c r="I242" s="30">
        <v>-7.12536E-7</v>
      </c>
      <c r="J242" s="30">
        <v>0</v>
      </c>
      <c r="K242" s="30">
        <v>0</v>
      </c>
      <c r="L242" s="30">
        <v>98.379000000000005</v>
      </c>
      <c r="M242" s="30">
        <v>-8869.0300000000007</v>
      </c>
      <c r="N242" s="30">
        <v>0</v>
      </c>
      <c r="O242" s="30">
        <v>-12.2896</v>
      </c>
      <c r="P242" s="30">
        <v>6.64373E-6</v>
      </c>
      <c r="Q242" s="30"/>
      <c r="R242" s="30">
        <v>381.11000976562502</v>
      </c>
      <c r="S242" s="30">
        <v>2938.530029296875</v>
      </c>
      <c r="T242" s="30">
        <v>0.47200000286102295</v>
      </c>
      <c r="U242" s="30">
        <v>0.24950000643730164</v>
      </c>
      <c r="V242" s="30">
        <v>0</v>
      </c>
      <c r="Y242">
        <f t="shared" si="4"/>
        <v>7.328318995804968E-2</v>
      </c>
    </row>
    <row r="243" spans="1:25" x14ac:dyDescent="0.2">
      <c r="A243" t="s">
        <v>767</v>
      </c>
      <c r="B243" t="s">
        <v>1023</v>
      </c>
      <c r="C243" s="30">
        <v>126.23600006103516</v>
      </c>
      <c r="D243" s="30">
        <v>837.0780029296875</v>
      </c>
      <c r="E243" s="30">
        <v>161.99801025390627</v>
      </c>
      <c r="F243" s="30">
        <v>172.85</v>
      </c>
      <c r="G243" s="30">
        <v>-0.22850000000000001</v>
      </c>
      <c r="H243" s="30">
        <v>2.8752999999999999E-3</v>
      </c>
      <c r="I243" s="30">
        <v>-7.1788599999999997E-7</v>
      </c>
      <c r="J243" s="30">
        <v>0</v>
      </c>
      <c r="K243" s="30">
        <v>0</v>
      </c>
      <c r="L243" s="30">
        <v>93.259600000000006</v>
      </c>
      <c r="M243" s="30">
        <v>-8546.0300000000007</v>
      </c>
      <c r="N243" s="30">
        <v>0</v>
      </c>
      <c r="O243" s="30">
        <v>-11.5518</v>
      </c>
      <c r="P243" s="30">
        <v>6.2457299999999997E-6</v>
      </c>
      <c r="Q243" s="30"/>
      <c r="R243" s="30">
        <v>385.00002441406252</v>
      </c>
      <c r="S243" s="30">
        <v>3029.5400390625</v>
      </c>
      <c r="T243" s="30">
        <v>0.46726000308990479</v>
      </c>
      <c r="U243" s="30">
        <v>0.22698000073432922</v>
      </c>
      <c r="V243" s="30">
        <v>0</v>
      </c>
      <c r="Y243">
        <f t="shared" si="4"/>
        <v>7.892624455493763E-2</v>
      </c>
    </row>
    <row r="244" spans="1:25" x14ac:dyDescent="0.2">
      <c r="A244" t="s">
        <v>769</v>
      </c>
      <c r="B244" t="s">
        <v>1023</v>
      </c>
      <c r="C244" s="30">
        <v>126.23600006103516</v>
      </c>
      <c r="D244" s="30">
        <v>802.81500244140625</v>
      </c>
      <c r="E244" s="30">
        <v>145.22200927734377</v>
      </c>
      <c r="F244" s="30">
        <v>145.44999999999999</v>
      </c>
      <c r="G244" s="30">
        <v>-0.13150000000000001</v>
      </c>
      <c r="H244" s="30">
        <v>2.8652999999999999E-3</v>
      </c>
      <c r="I244" s="30">
        <v>-7.0892599999999998E-7</v>
      </c>
      <c r="J244" s="30">
        <v>0</v>
      </c>
      <c r="K244" s="30">
        <v>0</v>
      </c>
      <c r="L244" s="30">
        <v>99.573800000000006</v>
      </c>
      <c r="M244" s="30">
        <v>-8560.06</v>
      </c>
      <c r="N244" s="30">
        <v>0</v>
      </c>
      <c r="O244" s="30">
        <v>-12.557700000000001</v>
      </c>
      <c r="P244" s="30">
        <v>7.4695999999999996E-6</v>
      </c>
      <c r="Q244" s="30"/>
      <c r="R244" s="30">
        <v>349.72200927734377</v>
      </c>
      <c r="S244" s="30">
        <v>2776.5</v>
      </c>
      <c r="T244" s="30">
        <v>0.46884000301361084</v>
      </c>
      <c r="U244" s="30">
        <v>0.25479000806808472</v>
      </c>
      <c r="V244" s="30">
        <v>0</v>
      </c>
      <c r="Y244">
        <f t="shared" si="4"/>
        <v>0.13350152894837602</v>
      </c>
    </row>
    <row r="245" spans="1:25" x14ac:dyDescent="0.2">
      <c r="A245" t="s">
        <v>605</v>
      </c>
      <c r="B245" t="s">
        <v>1023</v>
      </c>
      <c r="C245" s="30">
        <v>126.23600006103516</v>
      </c>
      <c r="D245" s="30">
        <v>781.489013671875</v>
      </c>
      <c r="E245" s="30">
        <v>136.63900146484377</v>
      </c>
      <c r="F245" s="30">
        <v>125.93</v>
      </c>
      <c r="G245" s="30">
        <v>-6.5736000000000003E-2</v>
      </c>
      <c r="H245" s="30">
        <v>2.8584999999999999E-3</v>
      </c>
      <c r="I245" s="30">
        <v>-7.0294599999999997E-7</v>
      </c>
      <c r="J245" s="30">
        <v>0</v>
      </c>
      <c r="K245" s="30">
        <v>0</v>
      </c>
      <c r="L245" s="30">
        <v>94.728800000000007</v>
      </c>
      <c r="M245" s="30">
        <v>-8088.76</v>
      </c>
      <c r="N245" s="30">
        <v>0</v>
      </c>
      <c r="O245" s="30">
        <v>-11.9053</v>
      </c>
      <c r="P245" s="30">
        <v>7.4220799999999999E-6</v>
      </c>
      <c r="Q245" s="30"/>
      <c r="R245" s="30">
        <v>338.88900146484377</v>
      </c>
      <c r="S245" s="30">
        <v>2695.1201171875</v>
      </c>
      <c r="T245" s="30">
        <v>0.46884000301361084</v>
      </c>
      <c r="U245" s="30">
        <v>0.23180000483989716</v>
      </c>
      <c r="V245" s="30">
        <v>0</v>
      </c>
      <c r="Y245">
        <f t="shared" si="4"/>
        <v>0.18223695445183663</v>
      </c>
    </row>
    <row r="246" spans="1:25" x14ac:dyDescent="0.2">
      <c r="A246" t="s">
        <v>770</v>
      </c>
      <c r="B246" t="s">
        <v>1023</v>
      </c>
      <c r="C246" s="30">
        <v>126.23600006103516</v>
      </c>
      <c r="D246" s="30">
        <v>774.6300048828125</v>
      </c>
      <c r="E246" s="30">
        <v>141.23800048828127</v>
      </c>
      <c r="F246" s="30">
        <v>111.408</v>
      </c>
      <c r="G246" s="30">
        <v>-2.61599E-2</v>
      </c>
      <c r="H246" s="30">
        <v>2.8563999999999998E-3</v>
      </c>
      <c r="I246" s="30">
        <v>-7.0095599999999999E-7</v>
      </c>
      <c r="J246" s="30">
        <v>0</v>
      </c>
      <c r="K246" s="30">
        <v>0</v>
      </c>
      <c r="L246" s="30">
        <v>101.28100000000001</v>
      </c>
      <c r="M246" s="30">
        <v>-8558.33</v>
      </c>
      <c r="N246" s="30">
        <v>0</v>
      </c>
      <c r="O246" s="30">
        <v>-12.8355</v>
      </c>
      <c r="P246" s="30">
        <v>7.8390400000000001E-6</v>
      </c>
      <c r="Q246" s="30"/>
      <c r="R246" s="30">
        <v>340.55501708984377</v>
      </c>
      <c r="S246" s="30">
        <v>2675.1201171875</v>
      </c>
      <c r="T246" s="30">
        <v>0.46805000305175781</v>
      </c>
      <c r="U246" s="30">
        <v>0.26190000772476196</v>
      </c>
      <c r="V246" s="30">
        <v>0</v>
      </c>
      <c r="Y246">
        <f t="shared" si="4"/>
        <v>0.15178477041783439</v>
      </c>
    </row>
    <row r="247" spans="1:25" x14ac:dyDescent="0.2">
      <c r="A247" t="s">
        <v>771</v>
      </c>
      <c r="B247" t="s">
        <v>1023</v>
      </c>
      <c r="C247" s="30">
        <v>126.23600006103516</v>
      </c>
      <c r="D247" s="30">
        <v>787.15301513671875</v>
      </c>
      <c r="E247" s="30">
        <v>156.62200317382815</v>
      </c>
      <c r="F247" s="30">
        <v>111.27</v>
      </c>
      <c r="G247" s="30">
        <v>-3.9789900000000003E-2</v>
      </c>
      <c r="H247" s="30">
        <v>2.8603999999999999E-3</v>
      </c>
      <c r="I247" s="30">
        <v>-7.0456600000000001E-7</v>
      </c>
      <c r="J247" s="30">
        <v>0</v>
      </c>
      <c r="K247" s="30">
        <v>0</v>
      </c>
      <c r="L247" s="30">
        <v>110.02200000000001</v>
      </c>
      <c r="M247" s="30">
        <v>-9398.61</v>
      </c>
      <c r="N247" s="30">
        <v>0</v>
      </c>
      <c r="O247" s="30">
        <v>-14.019600000000001</v>
      </c>
      <c r="P247" s="30">
        <v>7.9484800000000005E-6</v>
      </c>
      <c r="Q247" s="30"/>
      <c r="R247" s="30">
        <v>358.33101806640627</v>
      </c>
      <c r="S247" s="30">
        <v>2725.3701171875</v>
      </c>
      <c r="T247" s="30">
        <v>0.48225000500679016</v>
      </c>
      <c r="U247" s="30">
        <v>0.30079001188278198</v>
      </c>
      <c r="V247" s="30">
        <v>0</v>
      </c>
      <c r="Y247">
        <f t="shared" si="4"/>
        <v>8.5690239377735122E-2</v>
      </c>
    </row>
    <row r="248" spans="1:25" x14ac:dyDescent="0.2">
      <c r="A248" t="s">
        <v>772</v>
      </c>
      <c r="B248" t="s">
        <v>1023</v>
      </c>
      <c r="C248" s="30">
        <v>126.23600006103516</v>
      </c>
      <c r="D248" s="30">
        <v>783.65802001953125</v>
      </c>
      <c r="E248" s="30">
        <v>147.97100219726565</v>
      </c>
      <c r="F248" s="30">
        <v>116.06</v>
      </c>
      <c r="G248" s="30">
        <v>-4.6472899999999998E-2</v>
      </c>
      <c r="H248" s="30">
        <v>2.8592999999999999E-3</v>
      </c>
      <c r="I248" s="30">
        <v>-7.03576E-7</v>
      </c>
      <c r="J248" s="30">
        <v>0</v>
      </c>
      <c r="K248" s="30">
        <v>0</v>
      </c>
      <c r="L248" s="30">
        <v>100.37</v>
      </c>
      <c r="M248" s="30">
        <v>-8649.0300000000007</v>
      </c>
      <c r="N248" s="30">
        <v>0</v>
      </c>
      <c r="O248" s="30">
        <v>-12.668699999999999</v>
      </c>
      <c r="P248" s="30">
        <v>7.4592300000000001E-6</v>
      </c>
      <c r="Q248" s="30"/>
      <c r="R248" s="30">
        <v>352.49801025390627</v>
      </c>
      <c r="S248" s="30">
        <v>2735.820068359375</v>
      </c>
      <c r="T248" s="30">
        <v>0.47830000519752502</v>
      </c>
      <c r="U248" s="30">
        <v>0.25769001245498657</v>
      </c>
      <c r="V248" s="30">
        <v>0</v>
      </c>
      <c r="Y248">
        <f t="shared" si="4"/>
        <v>0.11980458042046957</v>
      </c>
    </row>
    <row r="249" spans="1:25" x14ac:dyDescent="0.2">
      <c r="A249" t="s">
        <v>773</v>
      </c>
      <c r="B249" t="s">
        <v>1023</v>
      </c>
      <c r="C249" s="30">
        <v>126.23600006103516</v>
      </c>
      <c r="D249" s="30">
        <v>797.375</v>
      </c>
      <c r="E249" s="30">
        <v>154.37200317382815</v>
      </c>
      <c r="F249" s="30">
        <v>127.55</v>
      </c>
      <c r="G249" s="30">
        <v>-8.6628800000000006E-2</v>
      </c>
      <c r="H249" s="30">
        <v>2.8635000000000002E-3</v>
      </c>
      <c r="I249" s="30">
        <v>-7.0743500000000001E-7</v>
      </c>
      <c r="J249" s="30">
        <v>0</v>
      </c>
      <c r="K249" s="30">
        <v>0</v>
      </c>
      <c r="L249" s="30">
        <v>102.515</v>
      </c>
      <c r="M249" s="30">
        <v>-8899.11</v>
      </c>
      <c r="N249" s="30">
        <v>0</v>
      </c>
      <c r="O249" s="30">
        <v>-12.9472</v>
      </c>
      <c r="P249" s="30">
        <v>7.3986499999999999E-6</v>
      </c>
      <c r="Q249" s="30"/>
      <c r="R249" s="30">
        <v>360.55501708984377</v>
      </c>
      <c r="S249" s="30">
        <v>2735.820068359375</v>
      </c>
      <c r="T249" s="30">
        <v>0.47830000519752502</v>
      </c>
      <c r="U249" s="30">
        <v>0.26668000221252441</v>
      </c>
      <c r="V249" s="30">
        <v>0</v>
      </c>
      <c r="Y249">
        <f t="shared" si="4"/>
        <v>9.763499659116065E-2</v>
      </c>
    </row>
    <row r="250" spans="1:25" x14ac:dyDescent="0.2">
      <c r="A250" t="s">
        <v>774</v>
      </c>
      <c r="B250" t="s">
        <v>1023</v>
      </c>
      <c r="C250" s="30">
        <v>126.23600006103516</v>
      </c>
      <c r="D250" s="30">
        <v>793.78900146484375</v>
      </c>
      <c r="E250" s="30">
        <v>144.87200317382815</v>
      </c>
      <c r="F250" s="30">
        <v>133.37</v>
      </c>
      <c r="G250" s="30">
        <v>-9.5498799999999995E-2</v>
      </c>
      <c r="H250" s="30">
        <v>2.8625E-3</v>
      </c>
      <c r="I250" s="30">
        <v>-7.0643599999999996E-7</v>
      </c>
      <c r="J250" s="30">
        <v>0</v>
      </c>
      <c r="K250" s="30">
        <v>0</v>
      </c>
      <c r="L250" s="30">
        <v>99.977000000000004</v>
      </c>
      <c r="M250" s="30">
        <v>-8577.93</v>
      </c>
      <c r="N250" s="30">
        <v>0</v>
      </c>
      <c r="O250" s="30">
        <v>-12.617599999999999</v>
      </c>
      <c r="P250" s="30">
        <v>7.5183499999999998E-6</v>
      </c>
      <c r="Q250" s="30"/>
      <c r="R250" s="30">
        <v>348.88900146484377</v>
      </c>
      <c r="S250" s="30">
        <v>2776.5</v>
      </c>
      <c r="T250" s="30">
        <v>0.47437000274658203</v>
      </c>
      <c r="U250" s="30">
        <v>0.25679001212120056</v>
      </c>
      <c r="V250" s="30">
        <v>0</v>
      </c>
      <c r="Y250">
        <f t="shared" si="4"/>
        <v>0.13447309895529791</v>
      </c>
    </row>
    <row r="251" spans="1:25" x14ac:dyDescent="0.2">
      <c r="A251" t="s">
        <v>775</v>
      </c>
      <c r="B251" t="s">
        <v>1023</v>
      </c>
      <c r="C251" s="30">
        <v>126.23600006103516</v>
      </c>
      <c r="D251" s="30">
        <v>795.1300048828125</v>
      </c>
      <c r="E251" s="30">
        <v>152.6</v>
      </c>
      <c r="F251" s="30">
        <v>126.47</v>
      </c>
      <c r="G251" s="30">
        <v>-8.1837800000000002E-2</v>
      </c>
      <c r="H251" s="30">
        <v>2.8628999999999998E-3</v>
      </c>
      <c r="I251" s="30">
        <v>-7.0680600000000001E-7</v>
      </c>
      <c r="J251" s="30">
        <v>0</v>
      </c>
      <c r="K251" s="30">
        <v>0</v>
      </c>
      <c r="L251" s="30">
        <v>113.456</v>
      </c>
      <c r="M251" s="30">
        <v>-9530.68</v>
      </c>
      <c r="N251" s="30">
        <v>0</v>
      </c>
      <c r="O251" s="30">
        <v>-14.5322</v>
      </c>
      <c r="P251" s="30">
        <v>8.3978299999999999E-6</v>
      </c>
      <c r="Q251" s="30"/>
      <c r="R251" s="30">
        <v>350.27700195312502</v>
      </c>
      <c r="S251" s="30">
        <v>2740.6201171875</v>
      </c>
      <c r="T251" s="30">
        <v>0.477510005235672</v>
      </c>
      <c r="U251" s="30">
        <v>0.31760001182556152</v>
      </c>
      <c r="V251" s="30">
        <v>0</v>
      </c>
      <c r="Y251">
        <f t="shared" si="4"/>
        <v>9.5529319863821141E-2</v>
      </c>
    </row>
    <row r="252" spans="1:25" x14ac:dyDescent="0.2">
      <c r="A252" t="s">
        <v>776</v>
      </c>
      <c r="B252" t="s">
        <v>1023</v>
      </c>
      <c r="C252" s="30">
        <v>126.23600006103516</v>
      </c>
      <c r="D252" s="30">
        <v>780.1920166015625</v>
      </c>
      <c r="E252" s="30">
        <v>146.38900146484377</v>
      </c>
      <c r="F252" s="30">
        <v>113.149</v>
      </c>
      <c r="G252" s="30">
        <v>-3.6235000000000003E-2</v>
      </c>
      <c r="H252" s="30">
        <v>2.8579899999999999E-3</v>
      </c>
      <c r="I252" s="30">
        <v>-7.0257600000000003E-7</v>
      </c>
      <c r="J252" s="30">
        <v>0</v>
      </c>
      <c r="K252" s="30">
        <v>0</v>
      </c>
      <c r="L252" s="30">
        <v>108.816</v>
      </c>
      <c r="M252" s="30">
        <v>-9113.73</v>
      </c>
      <c r="N252" s="30">
        <v>0</v>
      </c>
      <c r="O252" s="30">
        <v>-13.8985</v>
      </c>
      <c r="P252" s="30">
        <v>8.2835900000000008E-6</v>
      </c>
      <c r="Q252" s="30"/>
      <c r="R252" s="30">
        <v>343.33101806640627</v>
      </c>
      <c r="S252" s="30">
        <v>2695.1201171875</v>
      </c>
      <c r="T252" s="30">
        <v>0.477510005235672</v>
      </c>
      <c r="U252" s="30">
        <v>0.29640001058578491</v>
      </c>
      <c r="V252" s="30">
        <v>0</v>
      </c>
      <c r="Y252">
        <f t="shared" si="4"/>
        <v>0.12196030053226557</v>
      </c>
    </row>
    <row r="253" spans="1:25" x14ac:dyDescent="0.2">
      <c r="A253" t="s">
        <v>777</v>
      </c>
      <c r="B253" t="s">
        <v>1023</v>
      </c>
      <c r="C253" s="30">
        <v>126.23600006103516</v>
      </c>
      <c r="D253" s="30">
        <v>782.35601806640625</v>
      </c>
      <c r="E253" s="30">
        <v>142.22100219726565</v>
      </c>
      <c r="F253" s="30">
        <v>120.74</v>
      </c>
      <c r="G253" s="30">
        <v>-5.5305E-2</v>
      </c>
      <c r="H253" s="30">
        <v>2.8589000000000002E-3</v>
      </c>
      <c r="I253" s="30">
        <v>-7.0320599999999995E-7</v>
      </c>
      <c r="J253" s="30">
        <v>0</v>
      </c>
      <c r="K253" s="30">
        <v>0</v>
      </c>
      <c r="L253" s="30">
        <v>109.47</v>
      </c>
      <c r="M253" s="30">
        <v>-9061.36</v>
      </c>
      <c r="N253" s="30">
        <v>0</v>
      </c>
      <c r="O253" s="30">
        <v>-14.018700000000001</v>
      </c>
      <c r="P253" s="30">
        <v>8.5437299999999996E-6</v>
      </c>
      <c r="Q253" s="30"/>
      <c r="R253" s="30">
        <v>336.11000976562502</v>
      </c>
      <c r="S253" s="30">
        <v>2664.81005859375</v>
      </c>
      <c r="T253" s="30">
        <v>0.473580002784729</v>
      </c>
      <c r="U253" s="30">
        <v>0.29949000477790833</v>
      </c>
      <c r="V253" s="30">
        <v>0</v>
      </c>
      <c r="Y253">
        <f t="shared" si="4"/>
        <v>0.13882752374033006</v>
      </c>
    </row>
    <row r="254" spans="1:25" x14ac:dyDescent="0.2">
      <c r="A254" t="s">
        <v>778</v>
      </c>
      <c r="B254" t="s">
        <v>1023</v>
      </c>
      <c r="C254" s="30">
        <v>126.23600006103516</v>
      </c>
      <c r="D254" s="30">
        <v>782.35601806640625</v>
      </c>
      <c r="E254" s="30">
        <v>142.22100219726565</v>
      </c>
      <c r="F254" s="30">
        <v>120.74</v>
      </c>
      <c r="G254" s="30">
        <v>-5.5305E-2</v>
      </c>
      <c r="H254" s="30">
        <v>2.8589000000000002E-3</v>
      </c>
      <c r="I254" s="30">
        <v>-7.0320599999999995E-7</v>
      </c>
      <c r="J254" s="30">
        <v>0</v>
      </c>
      <c r="K254" s="30">
        <v>0</v>
      </c>
      <c r="L254" s="30">
        <v>109.47</v>
      </c>
      <c r="M254" s="30">
        <v>-9061.36</v>
      </c>
      <c r="N254" s="30">
        <v>0</v>
      </c>
      <c r="O254" s="30">
        <v>-14.018700000000001</v>
      </c>
      <c r="P254" s="30">
        <v>8.5437299999999996E-6</v>
      </c>
      <c r="Q254" s="30"/>
      <c r="R254" s="30">
        <v>336.11000976562502</v>
      </c>
      <c r="S254" s="30">
        <v>2664.81005859375</v>
      </c>
      <c r="T254" s="30">
        <v>0.473580002784729</v>
      </c>
      <c r="U254" s="30">
        <v>0.29949000477790833</v>
      </c>
      <c r="V254" s="30">
        <v>0</v>
      </c>
      <c r="Y254">
        <f t="shared" si="4"/>
        <v>0.13882752374033006</v>
      </c>
    </row>
    <row r="255" spans="1:25" x14ac:dyDescent="0.2">
      <c r="A255" t="s">
        <v>788</v>
      </c>
      <c r="B255" t="s">
        <v>1023</v>
      </c>
      <c r="C255" s="30">
        <v>126.23600006103516</v>
      </c>
      <c r="D255" s="30">
        <v>796.0260009765625</v>
      </c>
      <c r="E255" s="30">
        <v>156.7440124511719</v>
      </c>
      <c r="F255" s="30">
        <v>123.09</v>
      </c>
      <c r="G255" s="30">
        <v>-7.5398800000000002E-2</v>
      </c>
      <c r="H255" s="30">
        <v>2.8631899999999998E-3</v>
      </c>
      <c r="I255" s="30">
        <v>-7.07055E-7</v>
      </c>
      <c r="J255" s="30">
        <v>0</v>
      </c>
      <c r="K255" s="30">
        <v>0</v>
      </c>
      <c r="L255" s="30">
        <v>80.250500000000002</v>
      </c>
      <c r="M255" s="30">
        <v>-7817.03</v>
      </c>
      <c r="N255" s="30">
        <v>0</v>
      </c>
      <c r="O255" s="30">
        <v>-9.6358800000000002</v>
      </c>
      <c r="P255" s="30">
        <v>5.2979900000000001E-6</v>
      </c>
      <c r="Q255" s="30"/>
      <c r="R255" s="30">
        <v>366.11000976562502</v>
      </c>
      <c r="S255" s="30">
        <v>2806.840087890625</v>
      </c>
      <c r="T255" s="30">
        <v>0.47672000527381897</v>
      </c>
      <c r="U255" s="30">
        <v>0.25799000263214111</v>
      </c>
      <c r="V255" s="30">
        <v>0</v>
      </c>
      <c r="Y255">
        <f t="shared" si="4"/>
        <v>9.4253932978017707E-2</v>
      </c>
    </row>
    <row r="256" spans="1:25" x14ac:dyDescent="0.2">
      <c r="A256" t="s">
        <v>789</v>
      </c>
      <c r="B256" t="s">
        <v>1023</v>
      </c>
      <c r="C256" s="30">
        <v>126.23600006103516</v>
      </c>
      <c r="D256" s="30">
        <v>804.64501953125</v>
      </c>
      <c r="E256" s="30">
        <v>154.78200683593752</v>
      </c>
      <c r="F256" s="30">
        <v>137.02000000000001</v>
      </c>
      <c r="G256" s="30">
        <v>-0.115097</v>
      </c>
      <c r="H256" s="30">
        <v>2.8658999999999998E-3</v>
      </c>
      <c r="I256" s="30">
        <v>-7.0941599999999995E-7</v>
      </c>
      <c r="J256" s="30">
        <v>0</v>
      </c>
      <c r="K256" s="30">
        <v>0</v>
      </c>
      <c r="L256" s="30">
        <v>76.702500000000001</v>
      </c>
      <c r="M256" s="30">
        <v>-7569.58</v>
      </c>
      <c r="N256" s="30">
        <v>0</v>
      </c>
      <c r="O256" s="30">
        <v>-9.1302000000000003</v>
      </c>
      <c r="P256" s="30">
        <v>5.05384E-6</v>
      </c>
      <c r="Q256" s="30"/>
      <c r="R256" s="30">
        <v>366.66701660156252</v>
      </c>
      <c r="S256" s="30">
        <v>2837.1201171875</v>
      </c>
      <c r="T256" s="30">
        <v>0.47279000282287598</v>
      </c>
      <c r="U256" s="30">
        <v>0.2370000034570694</v>
      </c>
      <c r="V256" s="30">
        <v>0</v>
      </c>
      <c r="Y256">
        <f t="shared" si="4"/>
        <v>0.10302869710652285</v>
      </c>
    </row>
    <row r="257" spans="1:25" x14ac:dyDescent="0.2">
      <c r="A257" t="s">
        <v>819</v>
      </c>
      <c r="B257" t="s">
        <v>1023</v>
      </c>
      <c r="C257" s="30">
        <v>126.23600006103516</v>
      </c>
      <c r="D257" s="30">
        <v>732.06402587890625</v>
      </c>
      <c r="E257" s="30">
        <v>146.88900146484377</v>
      </c>
      <c r="F257" s="30">
        <v>54.148000000000003</v>
      </c>
      <c r="G257" s="30">
        <v>0.15659000000000001</v>
      </c>
      <c r="H257" s="30">
        <v>2.8414999999999998E-3</v>
      </c>
      <c r="I257" s="30">
        <v>-6.8776600000000002E-7</v>
      </c>
      <c r="J257" s="30">
        <v>0</v>
      </c>
      <c r="K257" s="30">
        <v>0</v>
      </c>
      <c r="L257" s="30">
        <v>109.18600000000001</v>
      </c>
      <c r="M257" s="30">
        <v>-9328.5300000000007</v>
      </c>
      <c r="N257" s="30">
        <v>0</v>
      </c>
      <c r="O257" s="30">
        <v>-13.8787</v>
      </c>
      <c r="P257" s="30">
        <v>8.3305600000000001E-6</v>
      </c>
      <c r="Q257" s="30"/>
      <c r="R257" s="30">
        <v>318.88900146484377</v>
      </c>
      <c r="S257" s="30">
        <v>2344.1201171875</v>
      </c>
      <c r="T257" s="30">
        <v>0.58310002088546753</v>
      </c>
      <c r="U257" s="30">
        <v>0.43000000715255737</v>
      </c>
      <c r="V257" s="30">
        <v>0</v>
      </c>
      <c r="Y257">
        <f t="shared" si="4"/>
        <v>0.10857897636488499</v>
      </c>
    </row>
    <row r="258" spans="1:25" x14ac:dyDescent="0.2">
      <c r="A258" t="s">
        <v>839</v>
      </c>
      <c r="B258" t="s">
        <v>1023</v>
      </c>
      <c r="C258" s="30">
        <v>126.23600006103516</v>
      </c>
      <c r="D258" s="30">
        <v>737.416015625</v>
      </c>
      <c r="E258" s="30">
        <v>145.11000976562502</v>
      </c>
      <c r="F258" s="30">
        <v>61.485999999999997</v>
      </c>
      <c r="G258" s="30">
        <v>0.13</v>
      </c>
      <c r="H258" s="30">
        <v>2.8435000000000001E-3</v>
      </c>
      <c r="I258" s="30">
        <v>-6.8950599999999998E-7</v>
      </c>
      <c r="J258" s="30">
        <v>0</v>
      </c>
      <c r="K258" s="30">
        <v>0</v>
      </c>
      <c r="L258" s="30">
        <v>124.55</v>
      </c>
      <c r="M258" s="30">
        <v>-9949.51</v>
      </c>
      <c r="N258" s="30">
        <v>0</v>
      </c>
      <c r="O258" s="30">
        <v>-16.215800000000002</v>
      </c>
      <c r="P258" s="30">
        <v>9.92516E-6</v>
      </c>
      <c r="Q258" s="30"/>
      <c r="R258" s="30">
        <v>327.77700195312502</v>
      </c>
      <c r="S258" s="30">
        <v>2492.3701171875</v>
      </c>
      <c r="T258" s="30">
        <v>0.52086001634597778</v>
      </c>
      <c r="U258" s="30">
        <v>0.36379000544548035</v>
      </c>
      <c r="V258" s="30">
        <v>0</v>
      </c>
      <c r="Y258">
        <f t="shared" si="4"/>
        <v>0.11915556217167712</v>
      </c>
    </row>
    <row r="259" spans="1:25" x14ac:dyDescent="0.2">
      <c r="A259" t="s">
        <v>1144</v>
      </c>
      <c r="B259" t="s">
        <v>1023</v>
      </c>
      <c r="C259" s="30">
        <v>126.23799896240234</v>
      </c>
      <c r="D259" s="30">
        <v>788.5050048828125</v>
      </c>
      <c r="E259" s="30">
        <v>156.6</v>
      </c>
      <c r="F259" s="30">
        <v>0</v>
      </c>
      <c r="G259" s="30">
        <v>-0.23404800000000001</v>
      </c>
      <c r="H259" s="30">
        <v>3.1951800000000002E-3</v>
      </c>
      <c r="I259" s="30">
        <v>-8.6897900000000002E-7</v>
      </c>
      <c r="J259" s="30">
        <v>-4.9569399999999999E-11</v>
      </c>
      <c r="K259" s="30">
        <v>5.8616899999999997E-14</v>
      </c>
      <c r="L259" s="30">
        <v>64.822199999999995</v>
      </c>
      <c r="M259" s="30">
        <v>-7618</v>
      </c>
      <c r="N259" s="30">
        <v>0</v>
      </c>
      <c r="O259" s="30">
        <v>-7.0128899999999996</v>
      </c>
      <c r="P259" s="30">
        <v>7.8484600000000005E-18</v>
      </c>
      <c r="Q259" s="30"/>
      <c r="R259" s="30">
        <v>347.85</v>
      </c>
      <c r="S259" s="30">
        <v>2720</v>
      </c>
      <c r="T259" s="30">
        <v>0.4830000102519989</v>
      </c>
      <c r="U259" s="30">
        <v>0.37187901139259338</v>
      </c>
      <c r="V259" s="30">
        <v>0</v>
      </c>
      <c r="Y259">
        <f t="shared" si="4"/>
        <v>8.2215217959766912E-2</v>
      </c>
    </row>
    <row r="260" spans="1:25" x14ac:dyDescent="0.2">
      <c r="A260" t="s">
        <v>1145</v>
      </c>
      <c r="B260" t="s">
        <v>1023</v>
      </c>
      <c r="C260" s="30">
        <v>126.23799896240234</v>
      </c>
      <c r="D260" s="30">
        <v>805.57501220703125</v>
      </c>
      <c r="E260" s="30">
        <v>154.7600036621094</v>
      </c>
      <c r="F260" s="30">
        <v>0</v>
      </c>
      <c r="G260" s="30">
        <v>-0.56419900000000001</v>
      </c>
      <c r="H260" s="30">
        <v>3.9759299999999999E-3</v>
      </c>
      <c r="I260" s="30">
        <v>-1.5686699999999999E-6</v>
      </c>
      <c r="J260" s="30">
        <v>2.8138700000000002E-10</v>
      </c>
      <c r="K260" s="30">
        <v>-7.5121199999999995E-15</v>
      </c>
      <c r="L260" s="30">
        <v>86.9572</v>
      </c>
      <c r="M260" s="30">
        <v>-8182.79</v>
      </c>
      <c r="N260" s="30">
        <v>0</v>
      </c>
      <c r="O260" s="30">
        <v>-10.621</v>
      </c>
      <c r="P260" s="30">
        <v>6.2369899999999999E-6</v>
      </c>
      <c r="Q260" s="30"/>
      <c r="R260" s="30">
        <v>353.85</v>
      </c>
      <c r="S260" s="30">
        <v>2850</v>
      </c>
      <c r="T260" s="30">
        <v>0.46399900317192078</v>
      </c>
      <c r="U260" s="30">
        <v>0.32950800657272339</v>
      </c>
      <c r="V260" s="30">
        <v>0</v>
      </c>
      <c r="Y260">
        <f t="shared" si="4"/>
        <v>9.5059131115151185E-2</v>
      </c>
    </row>
    <row r="261" spans="1:25" x14ac:dyDescent="0.2">
      <c r="A261" t="s">
        <v>928</v>
      </c>
      <c r="B261" t="s">
        <v>1078</v>
      </c>
      <c r="C261" s="30">
        <v>128.17300415039063</v>
      </c>
      <c r="D261" s="30">
        <v>969.0460205078125</v>
      </c>
      <c r="E261" s="30">
        <v>217.9890075683594</v>
      </c>
      <c r="F261" s="30">
        <v>0</v>
      </c>
      <c r="G261" s="30">
        <v>-0.53668899999999997</v>
      </c>
      <c r="H261" s="30">
        <v>3.3154E-3</v>
      </c>
      <c r="I261" s="30">
        <v>-1.6919000000000001E-6</v>
      </c>
      <c r="J261" s="30">
        <v>3.8631599999999998E-10</v>
      </c>
      <c r="K261" s="30">
        <v>0</v>
      </c>
      <c r="L261" s="30">
        <v>85.861599999999996</v>
      </c>
      <c r="M261" s="30">
        <v>-9555.6</v>
      </c>
      <c r="N261" s="30">
        <v>0</v>
      </c>
      <c r="O261" s="30">
        <v>-10.124700000000001</v>
      </c>
      <c r="P261" s="30">
        <v>3.9554299999999998E-6</v>
      </c>
      <c r="Q261" s="30"/>
      <c r="R261" s="30">
        <v>475.19802246093752</v>
      </c>
      <c r="S261" s="30">
        <v>4050.8701171875</v>
      </c>
      <c r="T261" s="30">
        <v>0.40999001264572144</v>
      </c>
      <c r="U261" s="30">
        <v>0.30239000916481018</v>
      </c>
      <c r="V261" s="30">
        <v>0</v>
      </c>
      <c r="Y261">
        <f t="shared" si="4"/>
        <v>9.0138759807269538E-3</v>
      </c>
    </row>
    <row r="262" spans="1:25" x14ac:dyDescent="0.2">
      <c r="A262" t="s">
        <v>563</v>
      </c>
      <c r="B262" t="s">
        <v>993</v>
      </c>
      <c r="C262" s="30">
        <v>128.25900268554688</v>
      </c>
      <c r="D262" s="30">
        <v>720.24700927734375</v>
      </c>
      <c r="E262" s="30">
        <v>150.8170104980469</v>
      </c>
      <c r="F262" s="30">
        <v>4.9787200000000004E-9</v>
      </c>
      <c r="G262" s="30">
        <v>-6.52895E-2</v>
      </c>
      <c r="H262" s="30">
        <v>3.4028800000000001E-3</v>
      </c>
      <c r="I262" s="30">
        <v>-1.25345E-6</v>
      </c>
      <c r="J262" s="30">
        <v>2.0095500000000001E-10</v>
      </c>
      <c r="K262" s="30">
        <v>-2.23759E-23</v>
      </c>
      <c r="L262" s="30">
        <v>111.977</v>
      </c>
      <c r="M262" s="30">
        <v>-9558.5</v>
      </c>
      <c r="N262" s="30">
        <v>0</v>
      </c>
      <c r="O262" s="30">
        <v>-14.270200000000001</v>
      </c>
      <c r="P262" s="30">
        <v>8.46031E-6</v>
      </c>
      <c r="Q262" s="30"/>
      <c r="R262" s="30">
        <v>321.44802246093752</v>
      </c>
      <c r="S262" s="30">
        <v>2300.070068359375</v>
      </c>
      <c r="T262" s="30">
        <v>0.54299002885818481</v>
      </c>
      <c r="U262" s="30">
        <v>0.44549000263214111</v>
      </c>
      <c r="V262" s="30">
        <v>0</v>
      </c>
      <c r="Y262">
        <f t="shared" si="4"/>
        <v>9.430881070110729E-2</v>
      </c>
    </row>
    <row r="263" spans="1:25" x14ac:dyDescent="0.2">
      <c r="A263" t="s">
        <v>644</v>
      </c>
      <c r="B263" t="s">
        <v>993</v>
      </c>
      <c r="C263" s="30">
        <v>128.25900268554688</v>
      </c>
      <c r="D263" s="30">
        <v>755.968017578125</v>
      </c>
      <c r="E263" s="30">
        <v>146.18401489257815</v>
      </c>
      <c r="F263" s="30">
        <v>81.999799999999993</v>
      </c>
      <c r="G263" s="30">
        <v>6.1109999999999998E-2</v>
      </c>
      <c r="H263" s="30">
        <v>2.8500000000000001E-3</v>
      </c>
      <c r="I263" s="30">
        <v>-6.95356E-7</v>
      </c>
      <c r="J263" s="30">
        <v>0</v>
      </c>
      <c r="K263" s="30">
        <v>0</v>
      </c>
      <c r="L263" s="30">
        <v>91.315600000000003</v>
      </c>
      <c r="M263" s="30">
        <v>-8324.4500000000007</v>
      </c>
      <c r="N263" s="30">
        <v>0</v>
      </c>
      <c r="O263" s="30">
        <v>-11.260300000000001</v>
      </c>
      <c r="P263" s="30">
        <v>6.5474399999999996E-6</v>
      </c>
      <c r="Q263" s="30"/>
      <c r="R263" s="30">
        <v>336.89901123046877</v>
      </c>
      <c r="S263" s="30">
        <v>2674.8701171875</v>
      </c>
      <c r="T263" s="30">
        <v>0.4729900062084198</v>
      </c>
      <c r="U263" s="30">
        <v>0.3379800021648407</v>
      </c>
      <c r="V263" s="30">
        <v>0</v>
      </c>
      <c r="Y263">
        <f t="shared" si="4"/>
        <v>0.12148363798917289</v>
      </c>
    </row>
    <row r="264" spans="1:25" x14ac:dyDescent="0.2">
      <c r="A264" t="s">
        <v>645</v>
      </c>
      <c r="B264" t="s">
        <v>993</v>
      </c>
      <c r="C264" s="30">
        <v>128.25900268554688</v>
      </c>
      <c r="D264" s="30">
        <v>716.10101318359375</v>
      </c>
      <c r="E264" s="30">
        <v>143.27800903320315</v>
      </c>
      <c r="F264" s="30">
        <v>42.582999999999998</v>
      </c>
      <c r="G264" s="30">
        <v>0.20949799999999999</v>
      </c>
      <c r="H264" s="30">
        <v>2.83549E-3</v>
      </c>
      <c r="I264" s="30">
        <v>-6.8241600000000004E-7</v>
      </c>
      <c r="J264" s="30">
        <v>0</v>
      </c>
      <c r="K264" s="30">
        <v>0</v>
      </c>
      <c r="L264" s="30">
        <v>13.914099999999999</v>
      </c>
      <c r="M264" s="30">
        <v>-3246.62</v>
      </c>
      <c r="N264" s="30">
        <v>-67.199799999999996</v>
      </c>
      <c r="O264" s="30">
        <v>0</v>
      </c>
      <c r="P264" s="30">
        <v>0</v>
      </c>
      <c r="Q264" s="30"/>
      <c r="R264" s="30">
        <v>313.60000000000002</v>
      </c>
      <c r="S264" s="30">
        <v>2289.8701171875</v>
      </c>
      <c r="T264" s="30">
        <v>0.54100000858306885</v>
      </c>
      <c r="U264" s="30">
        <v>0.41668000817298889</v>
      </c>
      <c r="V264" s="30">
        <v>0</v>
      </c>
      <c r="Y264">
        <f t="shared" si="4"/>
        <v>0.12939761124631602</v>
      </c>
    </row>
    <row r="265" spans="1:25" x14ac:dyDescent="0.2">
      <c r="A265" t="s">
        <v>646</v>
      </c>
      <c r="B265" t="s">
        <v>993</v>
      </c>
      <c r="C265" s="30">
        <v>128.25900268554688</v>
      </c>
      <c r="D265" s="30">
        <v>723.0670166015625</v>
      </c>
      <c r="E265" s="30">
        <v>144.23000488281252</v>
      </c>
      <c r="F265" s="30">
        <v>47.847999999999999</v>
      </c>
      <c r="G265" s="30">
        <v>0.18540000000000001</v>
      </c>
      <c r="H265" s="30">
        <v>2.8383000000000002E-3</v>
      </c>
      <c r="I265" s="30">
        <v>-6.8478600000000003E-7</v>
      </c>
      <c r="J265" s="30">
        <v>0</v>
      </c>
      <c r="K265" s="30">
        <v>0</v>
      </c>
      <c r="L265" s="30">
        <v>137.52600000000001</v>
      </c>
      <c r="M265" s="30">
        <v>-10633.7</v>
      </c>
      <c r="N265" s="30">
        <v>0</v>
      </c>
      <c r="O265" s="30">
        <v>-18.132999999999999</v>
      </c>
      <c r="P265" s="30">
        <v>1.13262E-5</v>
      </c>
      <c r="Q265" s="30"/>
      <c r="R265" s="30">
        <v>317.00002441406252</v>
      </c>
      <c r="S265" s="30">
        <v>2340.60009765625</v>
      </c>
      <c r="T265" s="30">
        <v>0.52898001670837402</v>
      </c>
      <c r="U265" s="30">
        <v>0.41844001412391663</v>
      </c>
      <c r="V265" s="30">
        <v>0</v>
      </c>
      <c r="Y265">
        <f t="shared" si="4"/>
        <v>0.1150954030977015</v>
      </c>
    </row>
    <row r="266" spans="1:25" x14ac:dyDescent="0.2">
      <c r="A266" t="s">
        <v>647</v>
      </c>
      <c r="B266" t="s">
        <v>993</v>
      </c>
      <c r="C266" s="30">
        <v>128.25900268554688</v>
      </c>
      <c r="D266" s="30">
        <v>723.0670166015625</v>
      </c>
      <c r="E266" s="30">
        <v>142.43801269531252</v>
      </c>
      <c r="F266" s="30">
        <v>49.482900000000001</v>
      </c>
      <c r="G266" s="30">
        <v>0.18149999999999999</v>
      </c>
      <c r="H266" s="30">
        <v>2.8383000000000002E-3</v>
      </c>
      <c r="I266" s="30">
        <v>-6.8478600000000003E-7</v>
      </c>
      <c r="J266" s="30">
        <v>0</v>
      </c>
      <c r="K266" s="30">
        <v>0</v>
      </c>
      <c r="L266" s="30">
        <v>136.80000000000001</v>
      </c>
      <c r="M266" s="30">
        <v>-10544.2</v>
      </c>
      <c r="N266" s="30">
        <v>0</v>
      </c>
      <c r="O266" s="30">
        <v>-18.040199999999999</v>
      </c>
      <c r="P266" s="30">
        <v>1.13747E-5</v>
      </c>
      <c r="Q266" s="30"/>
      <c r="R266" s="30">
        <v>314.50002441406252</v>
      </c>
      <c r="S266" s="30">
        <v>2340.60009765625</v>
      </c>
      <c r="T266" s="30">
        <v>0.52300000190734863</v>
      </c>
      <c r="U266" s="30">
        <v>0.41510000824928284</v>
      </c>
      <c r="V266" s="30">
        <v>0</v>
      </c>
      <c r="Y266">
        <f t="shared" si="4"/>
        <v>0.12442350337220077</v>
      </c>
    </row>
    <row r="267" spans="1:25" x14ac:dyDescent="0.2">
      <c r="A267" t="s">
        <v>648</v>
      </c>
      <c r="B267" t="s">
        <v>993</v>
      </c>
      <c r="C267" s="30">
        <v>128.25900268554688</v>
      </c>
      <c r="D267" s="30">
        <v>729.416015625</v>
      </c>
      <c r="E267" s="30">
        <v>142.99801025390627</v>
      </c>
      <c r="F267" s="30">
        <v>55.125999999999998</v>
      </c>
      <c r="G267" s="30">
        <v>0.15840000000000001</v>
      </c>
      <c r="H267" s="30">
        <v>2.8405000000000001E-3</v>
      </c>
      <c r="I267" s="30">
        <v>-6.8689500000000001E-7</v>
      </c>
      <c r="J267" s="30">
        <v>0</v>
      </c>
      <c r="K267" s="30">
        <v>0</v>
      </c>
      <c r="L267" s="30">
        <v>136.42099999999999</v>
      </c>
      <c r="M267" s="30">
        <v>-10575.2</v>
      </c>
      <c r="N267" s="30">
        <v>0</v>
      </c>
      <c r="O267" s="30">
        <v>-17.965599999999998</v>
      </c>
      <c r="P267" s="30">
        <v>1.12127E-5</v>
      </c>
      <c r="Q267" s="30"/>
      <c r="R267" s="30">
        <v>317.39901123046877</v>
      </c>
      <c r="S267" s="30">
        <v>2401.3701171875</v>
      </c>
      <c r="T267" s="30">
        <v>0.51099002361297607</v>
      </c>
      <c r="U267" s="30">
        <v>0.41615000367164612</v>
      </c>
      <c r="V267" s="30">
        <v>0</v>
      </c>
      <c r="Y267">
        <f t="shared" si="4"/>
        <v>0.11843639825462482</v>
      </c>
    </row>
    <row r="268" spans="1:25" x14ac:dyDescent="0.2">
      <c r="A268" t="s">
        <v>649</v>
      </c>
      <c r="B268" t="s">
        <v>993</v>
      </c>
      <c r="C268" s="30">
        <v>128.25900268554688</v>
      </c>
      <c r="D268" s="30">
        <v>730.927001953125</v>
      </c>
      <c r="E268" s="30">
        <v>141.19600830078127</v>
      </c>
      <c r="F268" s="30">
        <v>58.383000000000003</v>
      </c>
      <c r="G268" s="30">
        <v>0.14849999999999999</v>
      </c>
      <c r="H268" s="30">
        <v>2.8410000000000002E-3</v>
      </c>
      <c r="I268" s="30">
        <v>-6.8739599999999997E-7</v>
      </c>
      <c r="J268" s="30">
        <v>0</v>
      </c>
      <c r="K268" s="30">
        <v>0</v>
      </c>
      <c r="L268" s="30">
        <v>135.71199999999999</v>
      </c>
      <c r="M268" s="30">
        <v>-10485.5</v>
      </c>
      <c r="N268" s="30">
        <v>0</v>
      </c>
      <c r="O268" s="30">
        <v>-17.8767</v>
      </c>
      <c r="P268" s="30">
        <v>1.12665E-5</v>
      </c>
      <c r="Q268" s="30"/>
      <c r="R268" s="30">
        <v>314.80001220703127</v>
      </c>
      <c r="S268" s="30">
        <v>2391.260009765625</v>
      </c>
      <c r="T268" s="30">
        <v>0.50498002767562866</v>
      </c>
      <c r="U268" s="30">
        <v>0.41280001401901245</v>
      </c>
      <c r="V268" s="30">
        <v>0</v>
      </c>
      <c r="Y268">
        <f t="shared" si="4"/>
        <v>0.12744083924642896</v>
      </c>
    </row>
    <row r="269" spans="1:25" x14ac:dyDescent="0.2">
      <c r="A269" t="s">
        <v>582</v>
      </c>
      <c r="B269" t="s">
        <v>993</v>
      </c>
      <c r="C269" s="30">
        <v>128.25900268554688</v>
      </c>
      <c r="D269" s="30">
        <v>713.2080078125</v>
      </c>
      <c r="E269" s="30">
        <v>132.69600830078127</v>
      </c>
      <c r="F269" s="30">
        <v>49.673000000000002</v>
      </c>
      <c r="G269" s="30">
        <v>0.1983</v>
      </c>
      <c r="H269" s="30">
        <v>2.8345000000000002E-3</v>
      </c>
      <c r="I269" s="30">
        <v>-6.8141599999999997E-7</v>
      </c>
      <c r="J269" s="30">
        <v>0</v>
      </c>
      <c r="K269" s="30">
        <v>0</v>
      </c>
      <c r="L269" s="30">
        <v>126.17</v>
      </c>
      <c r="M269" s="30">
        <v>-9586.9599999999991</v>
      </c>
      <c r="N269" s="30">
        <v>0</v>
      </c>
      <c r="O269" s="30">
        <v>-16.625499999999999</v>
      </c>
      <c r="P269" s="30">
        <v>1.16748E-5</v>
      </c>
      <c r="Q269" s="30"/>
      <c r="R269" s="30">
        <v>304.60000000000002</v>
      </c>
      <c r="S269" s="30">
        <v>2320.340087890625</v>
      </c>
      <c r="T269" s="30">
        <v>0.52600002288818359</v>
      </c>
      <c r="U269" s="30">
        <v>0.38999000191688538</v>
      </c>
      <c r="V269" s="30">
        <v>0</v>
      </c>
      <c r="Y269">
        <f t="shared" si="4"/>
        <v>0.18896988556275979</v>
      </c>
    </row>
    <row r="270" spans="1:25" x14ac:dyDescent="0.2">
      <c r="A270" t="s">
        <v>650</v>
      </c>
      <c r="B270" t="s">
        <v>993</v>
      </c>
      <c r="C270" s="30">
        <v>128.25900268554688</v>
      </c>
      <c r="D270" s="30">
        <v>728.66400146484375</v>
      </c>
      <c r="E270" s="30">
        <v>140.49801025390627</v>
      </c>
      <c r="F270" s="30">
        <v>56.72</v>
      </c>
      <c r="G270" s="30">
        <v>0.15589</v>
      </c>
      <c r="H270" s="30">
        <v>2.8403999999999999E-3</v>
      </c>
      <c r="I270" s="30">
        <v>-6.8664600000000002E-7</v>
      </c>
      <c r="J270" s="30">
        <v>0</v>
      </c>
      <c r="K270" s="30">
        <v>0</v>
      </c>
      <c r="L270" s="30">
        <v>131.69300000000001</v>
      </c>
      <c r="M270" s="30">
        <v>-10064.5</v>
      </c>
      <c r="N270" s="30">
        <v>0</v>
      </c>
      <c r="O270" s="30">
        <v>-17.3855</v>
      </c>
      <c r="P270" s="30">
        <v>1.17055E-5</v>
      </c>
      <c r="Q270" s="30"/>
      <c r="R270" s="30">
        <v>316.50002441406252</v>
      </c>
      <c r="S270" s="30">
        <v>2401.3701171875</v>
      </c>
      <c r="T270" s="30">
        <v>0.5149800181388855</v>
      </c>
      <c r="U270" s="30">
        <v>0.38519001007080078</v>
      </c>
      <c r="V270" s="30">
        <v>0</v>
      </c>
      <c r="Y270">
        <f t="shared" si="4"/>
        <v>0.14221612155829955</v>
      </c>
    </row>
    <row r="271" spans="1:25" x14ac:dyDescent="0.2">
      <c r="A271" t="s">
        <v>583</v>
      </c>
      <c r="B271" t="s">
        <v>993</v>
      </c>
      <c r="C271" s="30">
        <v>128.25900268554688</v>
      </c>
      <c r="D271" s="30">
        <v>717.9210205078125</v>
      </c>
      <c r="E271" s="30">
        <v>132.89901123046877</v>
      </c>
      <c r="F271" s="30">
        <v>53.613</v>
      </c>
      <c r="G271" s="30">
        <v>0.18049999999999999</v>
      </c>
      <c r="H271" s="30">
        <v>2.8362999999999999E-3</v>
      </c>
      <c r="I271" s="30">
        <v>-6.83036E-7</v>
      </c>
      <c r="J271" s="30">
        <v>0</v>
      </c>
      <c r="K271" s="30">
        <v>0</v>
      </c>
      <c r="L271" s="30">
        <v>129.55000000000001</v>
      </c>
      <c r="M271" s="30">
        <v>-9781.48</v>
      </c>
      <c r="N271" s="30">
        <v>0</v>
      </c>
      <c r="O271" s="30">
        <v>-17.119199999999999</v>
      </c>
      <c r="P271" s="30">
        <v>1.2018700000000001E-5</v>
      </c>
      <c r="Q271" s="30"/>
      <c r="R271" s="30">
        <v>303.69802246093752</v>
      </c>
      <c r="S271" s="30">
        <v>2340.60009765625</v>
      </c>
      <c r="T271" s="30">
        <v>0.51700001955032349</v>
      </c>
      <c r="U271" s="30">
        <v>0.39741000533103943</v>
      </c>
      <c r="V271" s="30">
        <v>0</v>
      </c>
      <c r="Y271">
        <f t="shared" si="4"/>
        <v>0.18441303626893008</v>
      </c>
    </row>
    <row r="272" spans="1:25" x14ac:dyDescent="0.2">
      <c r="A272" t="s">
        <v>584</v>
      </c>
      <c r="B272" t="s">
        <v>993</v>
      </c>
      <c r="C272" s="30">
        <v>128.25900268554688</v>
      </c>
      <c r="D272" s="30">
        <v>719.75</v>
      </c>
      <c r="E272" s="30">
        <v>135.99801025390627</v>
      </c>
      <c r="F272" s="30">
        <v>52.378</v>
      </c>
      <c r="G272" s="30">
        <v>0.1804</v>
      </c>
      <c r="H272" s="30">
        <v>2.836E-3</v>
      </c>
      <c r="I272" s="30">
        <v>-6.8366600000000003E-7</v>
      </c>
      <c r="J272" s="30">
        <v>0</v>
      </c>
      <c r="K272" s="30">
        <v>0</v>
      </c>
      <c r="L272" s="30">
        <v>130.32300000000001</v>
      </c>
      <c r="M272" s="30">
        <v>-9894.83</v>
      </c>
      <c r="N272" s="30">
        <v>0</v>
      </c>
      <c r="O272" s="30">
        <v>-17.2119</v>
      </c>
      <c r="P272" s="30">
        <v>1.1897E-5</v>
      </c>
      <c r="Q272" s="30"/>
      <c r="R272" s="30">
        <v>308.00002441406252</v>
      </c>
      <c r="S272" s="30">
        <v>2350.6201171875</v>
      </c>
      <c r="T272" s="30">
        <v>0.52199000120162964</v>
      </c>
      <c r="U272" s="30">
        <v>0.40314000844955444</v>
      </c>
      <c r="V272" s="30">
        <v>0</v>
      </c>
      <c r="Y272">
        <f t="shared" si="4"/>
        <v>0.16569865373683032</v>
      </c>
    </row>
    <row r="273" spans="1:25" x14ac:dyDescent="0.2">
      <c r="A273" t="s">
        <v>585</v>
      </c>
      <c r="B273" t="s">
        <v>993</v>
      </c>
      <c r="C273" s="30">
        <v>128.25900268554688</v>
      </c>
      <c r="D273" s="30">
        <v>711.77001953125</v>
      </c>
      <c r="E273" s="30">
        <v>135.2180114746094</v>
      </c>
      <c r="F273" s="30">
        <v>46.2</v>
      </c>
      <c r="G273" s="30">
        <v>0.20909900000000001</v>
      </c>
      <c r="H273" s="30">
        <v>2.833E-3</v>
      </c>
      <c r="I273" s="30">
        <v>-6.8092599999999999E-7</v>
      </c>
      <c r="J273" s="30">
        <v>0</v>
      </c>
      <c r="K273" s="30">
        <v>0</v>
      </c>
      <c r="L273" s="30">
        <v>132.77699999999999</v>
      </c>
      <c r="M273" s="30">
        <v>-9988.9500000000007</v>
      </c>
      <c r="N273" s="30">
        <v>0</v>
      </c>
      <c r="O273" s="30">
        <v>-17.588999999999999</v>
      </c>
      <c r="P273" s="30">
        <v>1.22797E-5</v>
      </c>
      <c r="Q273" s="30"/>
      <c r="R273" s="30">
        <v>304.80001220703127</v>
      </c>
      <c r="S273" s="30">
        <v>2300.070068359375</v>
      </c>
      <c r="T273" s="30">
        <v>0.53499001264572144</v>
      </c>
      <c r="U273" s="30">
        <v>0.40171000361442566</v>
      </c>
      <c r="V273" s="30">
        <v>0</v>
      </c>
      <c r="Y273">
        <f t="shared" si="4"/>
        <v>0.16952124269480379</v>
      </c>
    </row>
    <row r="274" spans="1:25" x14ac:dyDescent="0.2">
      <c r="A274" t="s">
        <v>651</v>
      </c>
      <c r="B274" t="s">
        <v>993</v>
      </c>
      <c r="C274" s="30">
        <v>128.25900268554688</v>
      </c>
      <c r="D274" s="30">
        <v>728.28900146484375</v>
      </c>
      <c r="E274" s="30">
        <v>137.01900634765627</v>
      </c>
      <c r="F274" s="30">
        <v>59.706000000000003</v>
      </c>
      <c r="G274" s="30">
        <v>0.14949999999999999</v>
      </c>
      <c r="H274" s="30">
        <v>2.8400000000000001E-3</v>
      </c>
      <c r="I274" s="30">
        <v>-6.8652599999999999E-7</v>
      </c>
      <c r="J274" s="30">
        <v>0</v>
      </c>
      <c r="K274" s="30">
        <v>0</v>
      </c>
      <c r="L274" s="30">
        <v>121.33499999999999</v>
      </c>
      <c r="M274" s="30">
        <v>-9458.36</v>
      </c>
      <c r="N274" s="30">
        <v>0</v>
      </c>
      <c r="O274" s="30">
        <v>-15.867699999999999</v>
      </c>
      <c r="P274" s="30">
        <v>1.0769E-5</v>
      </c>
      <c r="Q274" s="30"/>
      <c r="R274" s="30">
        <v>315.39901123046877</v>
      </c>
      <c r="S274" s="30">
        <v>2431.800048828125</v>
      </c>
      <c r="T274" s="30">
        <v>0.50599002838134766</v>
      </c>
      <c r="U274" s="30">
        <v>0.35989001393318176</v>
      </c>
      <c r="V274" s="30">
        <v>0</v>
      </c>
      <c r="Y274">
        <f t="shared" si="4"/>
        <v>0.16463049475830938</v>
      </c>
    </row>
    <row r="275" spans="1:25" x14ac:dyDescent="0.2">
      <c r="A275" t="s">
        <v>652</v>
      </c>
      <c r="B275" t="s">
        <v>993</v>
      </c>
      <c r="C275" s="30">
        <v>128.25900268554688</v>
      </c>
      <c r="D275" s="30">
        <v>733.96600341796875</v>
      </c>
      <c r="E275" s="30">
        <v>140.59700927734377</v>
      </c>
      <c r="F275" s="30">
        <v>62.1599</v>
      </c>
      <c r="G275" s="30">
        <v>0.13550000000000001</v>
      </c>
      <c r="H275" s="30">
        <v>2.8422999999999999E-3</v>
      </c>
      <c r="I275" s="30">
        <v>-6.8838599999999998E-7</v>
      </c>
      <c r="J275" s="30">
        <v>0</v>
      </c>
      <c r="K275" s="30">
        <v>0</v>
      </c>
      <c r="L275" s="30">
        <v>126.001</v>
      </c>
      <c r="M275" s="30">
        <v>-9803.16</v>
      </c>
      <c r="N275" s="30">
        <v>0</v>
      </c>
      <c r="O275" s="30">
        <v>-16.526900000000001</v>
      </c>
      <c r="P275" s="30">
        <v>1.1030600000000001E-5</v>
      </c>
      <c r="Q275" s="30"/>
      <c r="R275" s="30">
        <v>318.80001220703127</v>
      </c>
      <c r="S275" s="30">
        <v>2462.1201171875</v>
      </c>
      <c r="T275" s="30">
        <v>0.50300002098083496</v>
      </c>
      <c r="U275" s="30">
        <v>0.37869000434875488</v>
      </c>
      <c r="V275" s="30">
        <v>0</v>
      </c>
      <c r="Y275">
        <f t="shared" si="4"/>
        <v>0.14238255827773377</v>
      </c>
    </row>
    <row r="276" spans="1:25" x14ac:dyDescent="0.2">
      <c r="A276" t="s">
        <v>586</v>
      </c>
      <c r="B276" t="s">
        <v>993</v>
      </c>
      <c r="C276" s="30">
        <v>128.25900268554688</v>
      </c>
      <c r="D276" s="30">
        <v>724.92401123046875</v>
      </c>
      <c r="E276" s="30">
        <v>135.99801025390627</v>
      </c>
      <c r="F276" s="30">
        <v>57.31</v>
      </c>
      <c r="G276" s="30">
        <v>0.1605</v>
      </c>
      <c r="H276" s="30">
        <v>2.8379899999999999E-3</v>
      </c>
      <c r="I276" s="30">
        <v>-6.8540599999999999E-7</v>
      </c>
      <c r="J276" s="30">
        <v>0</v>
      </c>
      <c r="K276" s="30">
        <v>0</v>
      </c>
      <c r="L276" s="30">
        <v>127.875</v>
      </c>
      <c r="M276" s="30">
        <v>-9782.61</v>
      </c>
      <c r="N276" s="30">
        <v>0</v>
      </c>
      <c r="O276" s="30">
        <v>-16.8415</v>
      </c>
      <c r="P276" s="30">
        <v>1.15702E-5</v>
      </c>
      <c r="Q276" s="30"/>
      <c r="R276" s="30">
        <v>310.10000000000002</v>
      </c>
      <c r="S276" s="30">
        <v>2401.3701171875</v>
      </c>
      <c r="T276" s="30">
        <v>0.50998002290725708</v>
      </c>
      <c r="U276" s="30">
        <v>0.40314000844955444</v>
      </c>
      <c r="V276" s="30">
        <v>0</v>
      </c>
      <c r="Y276">
        <f t="shared" si="4"/>
        <v>0.16604847191078195</v>
      </c>
    </row>
    <row r="277" spans="1:25" x14ac:dyDescent="0.2">
      <c r="A277" t="s">
        <v>653</v>
      </c>
      <c r="B277" t="s">
        <v>993</v>
      </c>
      <c r="C277" s="30">
        <v>128.25900268554688</v>
      </c>
      <c r="D277" s="30">
        <v>728.28900146484375</v>
      </c>
      <c r="E277" s="30">
        <v>135.19600830078127</v>
      </c>
      <c r="F277" s="30">
        <v>61.478000000000002</v>
      </c>
      <c r="G277" s="30">
        <v>0.14549699999999999</v>
      </c>
      <c r="H277" s="30">
        <v>2.8400000000000001E-3</v>
      </c>
      <c r="I277" s="30">
        <v>-6.8652599999999999E-7</v>
      </c>
      <c r="J277" s="30">
        <v>0</v>
      </c>
      <c r="K277" s="30">
        <v>0</v>
      </c>
      <c r="L277" s="30">
        <v>122.212</v>
      </c>
      <c r="M277" s="30">
        <v>-9468.48</v>
      </c>
      <c r="N277" s="30">
        <v>0</v>
      </c>
      <c r="O277" s="30">
        <v>-16.007200000000001</v>
      </c>
      <c r="P277" s="30">
        <v>1.0967E-5</v>
      </c>
      <c r="Q277" s="30"/>
      <c r="R277" s="30">
        <v>312.29702148437502</v>
      </c>
      <c r="S277" s="30">
        <v>2431.800048828125</v>
      </c>
      <c r="T277" s="30">
        <v>0.50098001956939697</v>
      </c>
      <c r="U277" s="30">
        <v>0.36359000205993652</v>
      </c>
      <c r="V277" s="30">
        <v>0</v>
      </c>
      <c r="Y277">
        <f t="shared" si="4"/>
        <v>0.17387021920913334</v>
      </c>
    </row>
    <row r="278" spans="1:25" x14ac:dyDescent="0.2">
      <c r="A278" t="s">
        <v>654</v>
      </c>
      <c r="B278" t="s">
        <v>993</v>
      </c>
      <c r="C278" s="30">
        <v>128.25900268554688</v>
      </c>
      <c r="D278" s="30">
        <v>736.26300048828125</v>
      </c>
      <c r="E278" s="30">
        <v>137.99801025390627</v>
      </c>
      <c r="F278" s="30">
        <v>67.222999999999999</v>
      </c>
      <c r="G278" s="30">
        <v>0.12049799999999999</v>
      </c>
      <c r="H278" s="30">
        <v>2.843E-3</v>
      </c>
      <c r="I278" s="30">
        <v>-6.8913600000000004E-7</v>
      </c>
      <c r="J278" s="30">
        <v>0</v>
      </c>
      <c r="K278" s="30">
        <v>0</v>
      </c>
      <c r="L278" s="30">
        <v>125.477</v>
      </c>
      <c r="M278" s="30">
        <v>-9714.68</v>
      </c>
      <c r="N278" s="30">
        <v>0</v>
      </c>
      <c r="O278" s="30">
        <v>-16.466899999999999</v>
      </c>
      <c r="P278" s="30">
        <v>1.11361E-5</v>
      </c>
      <c r="Q278" s="30"/>
      <c r="R278" s="30">
        <v>315.10000000000002</v>
      </c>
      <c r="S278" s="30">
        <v>2452.06005859375</v>
      </c>
      <c r="T278" s="30">
        <v>0.49698001146316528</v>
      </c>
      <c r="U278" s="30">
        <v>0.3767000138759613</v>
      </c>
      <c r="V278" s="30">
        <v>0</v>
      </c>
      <c r="Y278">
        <f t="shared" si="4"/>
        <v>0.1560589155444646</v>
      </c>
    </row>
    <row r="279" spans="1:25" x14ac:dyDescent="0.2">
      <c r="A279" t="s">
        <v>655</v>
      </c>
      <c r="B279" t="s">
        <v>993</v>
      </c>
      <c r="C279" s="30">
        <v>128.25900268554688</v>
      </c>
      <c r="D279" s="30">
        <v>726.416015625</v>
      </c>
      <c r="E279" s="30">
        <v>133.80001220703127</v>
      </c>
      <c r="F279" s="30">
        <v>60.933</v>
      </c>
      <c r="G279" s="30">
        <v>0.14949999999999999</v>
      </c>
      <c r="H279" s="30">
        <v>2.8395E-3</v>
      </c>
      <c r="I279" s="30">
        <v>-6.85905E-7</v>
      </c>
      <c r="J279" s="30">
        <v>0</v>
      </c>
      <c r="K279" s="30">
        <v>0</v>
      </c>
      <c r="L279" s="30">
        <v>127.715</v>
      </c>
      <c r="M279" s="30">
        <v>-9726.4599999999991</v>
      </c>
      <c r="N279" s="30">
        <v>0</v>
      </c>
      <c r="O279" s="30">
        <v>-16.831700000000001</v>
      </c>
      <c r="P279" s="30">
        <v>1.16885E-5</v>
      </c>
      <c r="Q279" s="30"/>
      <c r="R279" s="30">
        <v>306.99801025390627</v>
      </c>
      <c r="S279" s="30">
        <v>2401.3701171875</v>
      </c>
      <c r="T279" s="30">
        <v>0.50400000810623169</v>
      </c>
      <c r="U279" s="30">
        <v>0.39908000826835632</v>
      </c>
      <c r="V279" s="30">
        <v>0</v>
      </c>
      <c r="Y279">
        <f t="shared" si="4"/>
        <v>0.17831054481838379</v>
      </c>
    </row>
    <row r="280" spans="1:25" x14ac:dyDescent="0.2">
      <c r="A280" t="s">
        <v>656</v>
      </c>
      <c r="B280" t="s">
        <v>993</v>
      </c>
      <c r="C280" s="30">
        <v>128.25900268554688</v>
      </c>
      <c r="D280" s="30">
        <v>744.02001953125</v>
      </c>
      <c r="E280" s="30">
        <v>140.59700927734377</v>
      </c>
      <c r="F280" s="30">
        <v>73.403000000000006</v>
      </c>
      <c r="G280" s="30">
        <v>9.5842800000000006E-2</v>
      </c>
      <c r="H280" s="30">
        <v>2.8459000000000002E-3</v>
      </c>
      <c r="I280" s="30">
        <v>-6.9162599999999995E-7</v>
      </c>
      <c r="J280" s="30">
        <v>0</v>
      </c>
      <c r="K280" s="30">
        <v>0</v>
      </c>
      <c r="L280" s="30">
        <v>118.462</v>
      </c>
      <c r="M280" s="30">
        <v>-9418.86</v>
      </c>
      <c r="N280" s="30">
        <v>0</v>
      </c>
      <c r="O280" s="30">
        <v>-15.404999999999999</v>
      </c>
      <c r="P280" s="30">
        <v>1.01518E-5</v>
      </c>
      <c r="Q280" s="30"/>
      <c r="R280" s="30">
        <v>324.39901123046877</v>
      </c>
      <c r="S280" s="30">
        <v>2553.3701171875</v>
      </c>
      <c r="T280" s="30">
        <v>0.48699000477790833</v>
      </c>
      <c r="U280" s="30">
        <v>0.35089001059532166</v>
      </c>
      <c r="V280" s="30">
        <v>0</v>
      </c>
      <c r="Y280">
        <f t="shared" si="4"/>
        <v>0.14550221620365458</v>
      </c>
    </row>
    <row r="281" spans="1:25" x14ac:dyDescent="0.2">
      <c r="A281" t="s">
        <v>657</v>
      </c>
      <c r="B281" t="s">
        <v>993</v>
      </c>
      <c r="C281" s="30">
        <v>128.25900268554688</v>
      </c>
      <c r="D281" s="30">
        <v>742.45501708984375</v>
      </c>
      <c r="E281" s="30">
        <v>140.39901123046877</v>
      </c>
      <c r="F281" s="30">
        <v>71.795000000000002</v>
      </c>
      <c r="G281" s="30">
        <v>0.101498</v>
      </c>
      <c r="H281" s="30">
        <v>2.8454000000000001E-3</v>
      </c>
      <c r="I281" s="30">
        <v>-6.9112600000000002E-7</v>
      </c>
      <c r="J281" s="30">
        <v>0</v>
      </c>
      <c r="K281" s="30">
        <v>0</v>
      </c>
      <c r="L281" s="30">
        <v>123.502</v>
      </c>
      <c r="M281" s="30">
        <v>-9680.26</v>
      </c>
      <c r="N281" s="30">
        <v>0</v>
      </c>
      <c r="O281" s="30">
        <v>-16.151700000000002</v>
      </c>
      <c r="P281" s="30">
        <v>1.07267E-5</v>
      </c>
      <c r="Q281" s="30"/>
      <c r="R281" s="30">
        <v>320.69802246093752</v>
      </c>
      <c r="S281" s="30">
        <v>2512.85009765625</v>
      </c>
      <c r="T281" s="30">
        <v>0.49000000953674316</v>
      </c>
      <c r="U281" s="30">
        <v>0.37029001116752625</v>
      </c>
      <c r="V281" s="30">
        <v>0</v>
      </c>
      <c r="Y281">
        <f t="shared" si="4"/>
        <v>0.14415449657916182</v>
      </c>
    </row>
    <row r="282" spans="1:25" x14ac:dyDescent="0.2">
      <c r="A282" t="s">
        <v>658</v>
      </c>
      <c r="B282" t="s">
        <v>993</v>
      </c>
      <c r="C282" s="30">
        <v>128.25900268554688</v>
      </c>
      <c r="D282" s="30">
        <v>732.06402587890625</v>
      </c>
      <c r="E282" s="30">
        <v>133.6090026855469</v>
      </c>
      <c r="F282" s="30">
        <v>67.037899999999993</v>
      </c>
      <c r="G282" s="30">
        <v>0.12708900000000001</v>
      </c>
      <c r="H282" s="30">
        <v>2.8414999999999998E-3</v>
      </c>
      <c r="I282" s="30">
        <v>-6.8776600000000002E-7</v>
      </c>
      <c r="J282" s="30">
        <v>0</v>
      </c>
      <c r="K282" s="30">
        <v>0</v>
      </c>
      <c r="L282" s="30">
        <v>13.787100000000001</v>
      </c>
      <c r="M282" s="30">
        <v>-3164.15</v>
      </c>
      <c r="N282" s="30">
        <v>-61.66</v>
      </c>
      <c r="O282" s="30">
        <v>0</v>
      </c>
      <c r="P282" s="30">
        <v>0</v>
      </c>
      <c r="Q282" s="30"/>
      <c r="R282" s="30">
        <v>314.89901123046877</v>
      </c>
      <c r="S282" s="30">
        <v>2492.590087890625</v>
      </c>
      <c r="T282" s="30">
        <v>0.49799001216888428</v>
      </c>
      <c r="U282" s="30">
        <v>0.33199000358581543</v>
      </c>
      <c r="V282" s="30">
        <v>0</v>
      </c>
      <c r="Y282">
        <f t="shared" si="4"/>
        <v>0.18765322741927368</v>
      </c>
    </row>
    <row r="283" spans="1:25" x14ac:dyDescent="0.2">
      <c r="A283" t="s">
        <v>659</v>
      </c>
      <c r="B283" t="s">
        <v>993</v>
      </c>
      <c r="C283" s="30">
        <v>128.25900268554688</v>
      </c>
      <c r="D283" s="30">
        <v>718.2860107421875</v>
      </c>
      <c r="E283" s="30">
        <v>126.55001220703127</v>
      </c>
      <c r="F283" s="30">
        <v>60.045999999999999</v>
      </c>
      <c r="G283" s="30">
        <v>0.165099</v>
      </c>
      <c r="H283" s="30">
        <v>2.8365E-3</v>
      </c>
      <c r="I283" s="30">
        <v>-6.8316599999999999E-7</v>
      </c>
      <c r="J283" s="30">
        <v>0</v>
      </c>
      <c r="K283" s="30">
        <v>0</v>
      </c>
      <c r="L283" s="30">
        <v>118.86</v>
      </c>
      <c r="M283" s="30">
        <v>-9086.25</v>
      </c>
      <c r="N283" s="30">
        <v>0</v>
      </c>
      <c r="O283" s="30">
        <v>-15.572699999999999</v>
      </c>
      <c r="P283" s="30">
        <v>1.11632E-5</v>
      </c>
      <c r="Q283" s="30"/>
      <c r="R283" s="30">
        <v>300.49801025390627</v>
      </c>
      <c r="S283" s="30">
        <v>2381.1201171875</v>
      </c>
      <c r="T283" s="30">
        <v>0.50700002908706665</v>
      </c>
      <c r="U283" s="30">
        <v>0.32100000977516174</v>
      </c>
      <c r="V283" s="30">
        <v>0</v>
      </c>
      <c r="Y283">
        <f t="shared" si="4"/>
        <v>0.23563589553197606</v>
      </c>
    </row>
    <row r="284" spans="1:25" x14ac:dyDescent="0.2">
      <c r="A284" t="s">
        <v>660</v>
      </c>
      <c r="B284" t="s">
        <v>993</v>
      </c>
      <c r="C284" s="30">
        <v>128.25900268554688</v>
      </c>
      <c r="D284" s="30">
        <v>716.8280029296875</v>
      </c>
      <c r="E284" s="30">
        <v>124.0930114746094</v>
      </c>
      <c r="F284" s="30">
        <v>61.082999999999998</v>
      </c>
      <c r="G284" s="30">
        <v>0.1653</v>
      </c>
      <c r="H284" s="30">
        <v>2.8359000000000001E-3</v>
      </c>
      <c r="I284" s="30">
        <v>-6.82656E-7</v>
      </c>
      <c r="J284" s="30">
        <v>0</v>
      </c>
      <c r="K284" s="30">
        <v>0</v>
      </c>
      <c r="L284" s="30">
        <v>120.952</v>
      </c>
      <c r="M284" s="30">
        <v>-9128.7000000000007</v>
      </c>
      <c r="N284" s="30">
        <v>0</v>
      </c>
      <c r="O284" s="30">
        <v>-15.9057</v>
      </c>
      <c r="P284" s="30">
        <v>1.1610199999999999E-5</v>
      </c>
      <c r="Q284" s="30"/>
      <c r="R284" s="30">
        <v>294.89901123046877</v>
      </c>
      <c r="S284" s="30">
        <v>2330.3701171875</v>
      </c>
      <c r="T284" s="30">
        <v>0.51898002624511719</v>
      </c>
      <c r="U284" s="30">
        <v>0.35600000619888306</v>
      </c>
      <c r="V284" s="30">
        <v>0</v>
      </c>
      <c r="Y284">
        <f t="shared" si="4"/>
        <v>0.25370093569271207</v>
      </c>
    </row>
    <row r="285" spans="1:25" x14ac:dyDescent="0.2">
      <c r="A285" t="s">
        <v>661</v>
      </c>
      <c r="B285" t="s">
        <v>993</v>
      </c>
      <c r="C285" s="30">
        <v>128.25900268554688</v>
      </c>
      <c r="D285" s="30">
        <v>740.12200927734375</v>
      </c>
      <c r="E285" s="30">
        <v>137.68801269531252</v>
      </c>
      <c r="F285" s="30">
        <v>71.867999999999995</v>
      </c>
      <c r="G285" s="30">
        <v>0.10459599999999999</v>
      </c>
      <c r="H285" s="30">
        <v>2.8444899999999999E-3</v>
      </c>
      <c r="I285" s="30">
        <v>-6.9038600000000003E-7</v>
      </c>
      <c r="J285" s="30">
        <v>0</v>
      </c>
      <c r="K285" s="30">
        <v>0</v>
      </c>
      <c r="L285" s="30">
        <v>113.405</v>
      </c>
      <c r="M285" s="30">
        <v>-9075.2900000000009</v>
      </c>
      <c r="N285" s="30">
        <v>0</v>
      </c>
      <c r="O285" s="30">
        <v>-14.680300000000001</v>
      </c>
      <c r="P285" s="30">
        <v>9.7825600000000007E-6</v>
      </c>
      <c r="Q285" s="30"/>
      <c r="R285" s="30">
        <v>323.00002441406252</v>
      </c>
      <c r="S285" s="30">
        <v>2553.3701171875</v>
      </c>
      <c r="T285" s="30">
        <v>0.49099001288414001</v>
      </c>
      <c r="U285" s="30">
        <v>0.32989001274108887</v>
      </c>
      <c r="V285" s="30">
        <v>0</v>
      </c>
      <c r="Y285">
        <f t="shared" si="4"/>
        <v>0.16430945634675806</v>
      </c>
    </row>
    <row r="286" spans="1:25" x14ac:dyDescent="0.2">
      <c r="A286" t="s">
        <v>662</v>
      </c>
      <c r="B286" t="s">
        <v>993</v>
      </c>
      <c r="C286" s="30">
        <v>128.25900268554688</v>
      </c>
      <c r="D286" s="30">
        <v>741.676025390625</v>
      </c>
      <c r="E286" s="30">
        <v>139.05901489257815</v>
      </c>
      <c r="F286" s="30">
        <v>72.257000000000005</v>
      </c>
      <c r="G286" s="30">
        <v>0.10159700000000001</v>
      </c>
      <c r="H286" s="30">
        <v>2.8449999999999999E-3</v>
      </c>
      <c r="I286" s="30">
        <v>-6.90876E-7</v>
      </c>
      <c r="J286" s="30">
        <v>0</v>
      </c>
      <c r="K286" s="30">
        <v>0</v>
      </c>
      <c r="L286" s="30">
        <v>118.81699999999999</v>
      </c>
      <c r="M286" s="30">
        <v>-9395.6</v>
      </c>
      <c r="N286" s="30">
        <v>0</v>
      </c>
      <c r="O286" s="30">
        <v>-15.470700000000001</v>
      </c>
      <c r="P286" s="30">
        <v>1.0299700000000001E-5</v>
      </c>
      <c r="Q286" s="30"/>
      <c r="R286" s="30">
        <v>321.39901123046877</v>
      </c>
      <c r="S286" s="30">
        <v>2522.8701171875</v>
      </c>
      <c r="T286" s="30">
        <v>0.49399000406265259</v>
      </c>
      <c r="U286" s="30">
        <v>0.35179001092910767</v>
      </c>
      <c r="V286" s="30">
        <v>0</v>
      </c>
      <c r="Y286">
        <f t="shared" si="4"/>
        <v>0.15355305699809368</v>
      </c>
    </row>
    <row r="287" spans="1:25" x14ac:dyDescent="0.2">
      <c r="A287" t="s">
        <v>581</v>
      </c>
      <c r="B287" t="s">
        <v>993</v>
      </c>
      <c r="C287" s="30">
        <v>128.25900268554688</v>
      </c>
      <c r="D287" s="30">
        <v>724.92401123046875</v>
      </c>
      <c r="E287" s="30">
        <v>131.35</v>
      </c>
      <c r="F287" s="30">
        <v>61.826000000000001</v>
      </c>
      <c r="G287" s="30">
        <v>0.15009</v>
      </c>
      <c r="H287" s="30">
        <v>2.8379899999999999E-3</v>
      </c>
      <c r="I287" s="30">
        <v>-6.8540599999999999E-7</v>
      </c>
      <c r="J287" s="30">
        <v>0</v>
      </c>
      <c r="K287" s="30">
        <v>0</v>
      </c>
      <c r="L287" s="30">
        <v>122.28700000000001</v>
      </c>
      <c r="M287" s="30">
        <v>-9379.93</v>
      </c>
      <c r="N287" s="30">
        <v>0</v>
      </c>
      <c r="O287" s="30">
        <v>-16.046099999999999</v>
      </c>
      <c r="P287" s="30">
        <v>1.12351E-5</v>
      </c>
      <c r="Q287" s="30"/>
      <c r="R287" s="30">
        <v>306.10000000000002</v>
      </c>
      <c r="S287" s="30">
        <v>2401.3701171875</v>
      </c>
      <c r="T287" s="30">
        <v>0.50900000333786011</v>
      </c>
      <c r="U287" s="30">
        <v>0.36348000168800354</v>
      </c>
      <c r="V287" s="30">
        <v>0</v>
      </c>
      <c r="Y287">
        <f t="shared" si="4"/>
        <v>0.19819797434474887</v>
      </c>
    </row>
    <row r="288" spans="1:25" x14ac:dyDescent="0.2">
      <c r="A288" t="s">
        <v>663</v>
      </c>
      <c r="B288" t="s">
        <v>993</v>
      </c>
      <c r="C288" s="30">
        <v>128.25900268554688</v>
      </c>
      <c r="D288" s="30">
        <v>726.416015625</v>
      </c>
      <c r="E288" s="30">
        <v>130.65801391601565</v>
      </c>
      <c r="F288" s="30">
        <v>64.028000000000006</v>
      </c>
      <c r="G288" s="30">
        <v>0.14269799999999999</v>
      </c>
      <c r="H288" s="30">
        <v>2.8395E-3</v>
      </c>
      <c r="I288" s="30">
        <v>-6.85905E-7</v>
      </c>
      <c r="J288" s="30">
        <v>0</v>
      </c>
      <c r="K288" s="30">
        <v>0</v>
      </c>
      <c r="L288" s="30">
        <v>125.117</v>
      </c>
      <c r="M288" s="30">
        <v>-9480.68</v>
      </c>
      <c r="N288" s="30">
        <v>0</v>
      </c>
      <c r="O288" s="30">
        <v>-16.480699999999999</v>
      </c>
      <c r="P288" s="30">
        <v>1.1504200000000001E-5</v>
      </c>
      <c r="Q288" s="30"/>
      <c r="R288" s="30">
        <v>308.50002441406252</v>
      </c>
      <c r="S288" s="30">
        <v>2431.800048828125</v>
      </c>
      <c r="T288" s="30">
        <v>0.5</v>
      </c>
      <c r="U288" s="30">
        <v>0.34270000457763672</v>
      </c>
      <c r="V288" s="30">
        <v>0</v>
      </c>
      <c r="Y288">
        <f t="shared" ref="Y288:Y351" si="5">EXP((L288+M288/($Y$1+N288)+O288*LN($Y$1)+P288*$Y$1^2))/100</f>
        <v>0.20393187615710737</v>
      </c>
    </row>
    <row r="289" spans="1:25" x14ac:dyDescent="0.2">
      <c r="A289" t="s">
        <v>664</v>
      </c>
      <c r="B289" t="s">
        <v>993</v>
      </c>
      <c r="C289" s="30">
        <v>128.25900268554688</v>
      </c>
      <c r="D289" s="30">
        <v>748.35601806640625</v>
      </c>
      <c r="E289" s="30">
        <v>140.48000488281252</v>
      </c>
      <c r="F289" s="30">
        <v>78.650999999999996</v>
      </c>
      <c r="G289" s="30">
        <v>7.82828E-2</v>
      </c>
      <c r="H289" s="30">
        <v>2.8475000000000002E-3</v>
      </c>
      <c r="I289" s="30">
        <v>-6.9299599999999997E-7</v>
      </c>
      <c r="J289" s="30">
        <v>0</v>
      </c>
      <c r="K289" s="30">
        <v>0</v>
      </c>
      <c r="L289" s="30">
        <v>112.047</v>
      </c>
      <c r="M289" s="30">
        <v>-9079.68</v>
      </c>
      <c r="N289" s="30">
        <v>0</v>
      </c>
      <c r="O289" s="30">
        <v>-14.4557</v>
      </c>
      <c r="P289" s="30">
        <v>9.4405599999999996E-6</v>
      </c>
      <c r="Q289" s="30"/>
      <c r="R289" s="30">
        <v>329.19802246093752</v>
      </c>
      <c r="S289" s="30">
        <v>2624.31005859375</v>
      </c>
      <c r="T289" s="30">
        <v>0.48399001359939575</v>
      </c>
      <c r="U289" s="30">
        <v>0.32649001479148865</v>
      </c>
      <c r="V289" s="30">
        <v>0</v>
      </c>
      <c r="Y289">
        <f t="shared" si="5"/>
        <v>0.14936190317165296</v>
      </c>
    </row>
    <row r="290" spans="1:25" x14ac:dyDescent="0.2">
      <c r="A290" t="s">
        <v>665</v>
      </c>
      <c r="B290" t="s">
        <v>993</v>
      </c>
      <c r="C290" s="30">
        <v>128.25900268554688</v>
      </c>
      <c r="D290" s="30">
        <v>737.416015625</v>
      </c>
      <c r="E290" s="30">
        <v>133.83901367187502</v>
      </c>
      <c r="F290" s="30">
        <v>72.722999999999999</v>
      </c>
      <c r="G290" s="30">
        <v>0.10639700000000001</v>
      </c>
      <c r="H290" s="30">
        <v>2.8435000000000001E-3</v>
      </c>
      <c r="I290" s="30">
        <v>-6.8950599999999998E-7</v>
      </c>
      <c r="J290" s="30">
        <v>0</v>
      </c>
      <c r="K290" s="30">
        <v>0</v>
      </c>
      <c r="L290" s="30">
        <v>113.29</v>
      </c>
      <c r="M290" s="30">
        <v>-8991.7800000000007</v>
      </c>
      <c r="N290" s="30">
        <v>0</v>
      </c>
      <c r="O290" s="30">
        <v>-14.684200000000001</v>
      </c>
      <c r="P290" s="30">
        <v>9.9713299999999993E-6</v>
      </c>
      <c r="Q290" s="30"/>
      <c r="R290" s="30">
        <v>317.39901123046877</v>
      </c>
      <c r="S290" s="30">
        <v>2553.3701171875</v>
      </c>
      <c r="T290" s="30">
        <v>0.48600000143051147</v>
      </c>
      <c r="U290" s="30">
        <v>0.33008000254631042</v>
      </c>
      <c r="V290" s="30">
        <v>0</v>
      </c>
      <c r="Y290">
        <f t="shared" si="5"/>
        <v>0.1856540297569248</v>
      </c>
    </row>
    <row r="291" spans="1:25" x14ac:dyDescent="0.2">
      <c r="A291" t="s">
        <v>666</v>
      </c>
      <c r="B291" t="s">
        <v>993</v>
      </c>
      <c r="C291" s="30">
        <v>128.25900268554688</v>
      </c>
      <c r="D291" s="30">
        <v>757.59100341796875</v>
      </c>
      <c r="E291" s="30">
        <v>144.70000610351565</v>
      </c>
      <c r="F291" s="30">
        <v>85.561000000000007</v>
      </c>
      <c r="G291" s="30">
        <v>5.1151000000000002E-2</v>
      </c>
      <c r="H291" s="30">
        <v>2.8505000000000002E-3</v>
      </c>
      <c r="I291" s="30">
        <v>-6.9585500000000001E-7</v>
      </c>
      <c r="J291" s="30">
        <v>0</v>
      </c>
      <c r="K291" s="30">
        <v>0</v>
      </c>
      <c r="L291" s="30">
        <v>116.78100000000001</v>
      </c>
      <c r="M291" s="30">
        <v>-9455.83</v>
      </c>
      <c r="N291" s="30">
        <v>0</v>
      </c>
      <c r="O291" s="30">
        <v>-15.114699999999999</v>
      </c>
      <c r="P291" s="30">
        <v>9.6518800000000002E-6</v>
      </c>
      <c r="Q291" s="30"/>
      <c r="R291" s="30">
        <v>333.69802246093752</v>
      </c>
      <c r="S291" s="30">
        <v>2685.110107421875</v>
      </c>
      <c r="T291" s="30">
        <v>0.47699001431465149</v>
      </c>
      <c r="U291" s="30">
        <v>0.34670001268386841</v>
      </c>
      <c r="V291" s="30">
        <v>0</v>
      </c>
      <c r="Y291">
        <f t="shared" si="5"/>
        <v>0.12587841085892609</v>
      </c>
    </row>
    <row r="292" spans="1:25" x14ac:dyDescent="0.2">
      <c r="A292" t="s">
        <v>667</v>
      </c>
      <c r="B292" t="s">
        <v>993</v>
      </c>
      <c r="C292" s="30">
        <v>128.25900268554688</v>
      </c>
      <c r="D292" s="30">
        <v>740.510009765625</v>
      </c>
      <c r="E292" s="30">
        <v>136.69600830078127</v>
      </c>
      <c r="F292" s="30">
        <v>73.322800000000001</v>
      </c>
      <c r="G292" s="30">
        <v>0.100698</v>
      </c>
      <c r="H292" s="30">
        <v>2.8444899999999999E-3</v>
      </c>
      <c r="I292" s="30">
        <v>-6.9050599999999995E-7</v>
      </c>
      <c r="J292" s="30">
        <v>0</v>
      </c>
      <c r="K292" s="30">
        <v>0</v>
      </c>
      <c r="L292" s="30">
        <v>118.53700000000001</v>
      </c>
      <c r="M292" s="30">
        <v>-9331.11</v>
      </c>
      <c r="N292" s="30">
        <v>0</v>
      </c>
      <c r="O292" s="30">
        <v>-15.442500000000001</v>
      </c>
      <c r="P292" s="30">
        <v>1.0398600000000001E-5</v>
      </c>
      <c r="Q292" s="30"/>
      <c r="R292" s="30">
        <v>318.10000000000002</v>
      </c>
      <c r="S292" s="30">
        <v>2522.8701171875</v>
      </c>
      <c r="T292" s="30">
        <v>0.48899000883102417</v>
      </c>
      <c r="U292" s="30">
        <v>0.35080000758171082</v>
      </c>
      <c r="V292" s="30">
        <v>0</v>
      </c>
      <c r="Y292">
        <f t="shared" si="5"/>
        <v>0.16640764340787992</v>
      </c>
    </row>
    <row r="293" spans="1:25" x14ac:dyDescent="0.2">
      <c r="A293" t="s">
        <v>668</v>
      </c>
      <c r="B293" t="s">
        <v>993</v>
      </c>
      <c r="C293" s="30">
        <v>128.25900268554688</v>
      </c>
      <c r="D293" s="30">
        <v>759.22100830078125</v>
      </c>
      <c r="E293" s="30">
        <v>140.2910095214844</v>
      </c>
      <c r="F293" s="30">
        <v>92.287000000000006</v>
      </c>
      <c r="G293" s="30">
        <v>3.4165000000000001E-2</v>
      </c>
      <c r="H293" s="30">
        <v>2.8509899999999999E-3</v>
      </c>
      <c r="I293" s="30">
        <v>-6.9635599999999997E-7</v>
      </c>
      <c r="J293" s="30">
        <v>0</v>
      </c>
      <c r="K293" s="30">
        <v>0</v>
      </c>
      <c r="L293" s="30">
        <v>101.631</v>
      </c>
      <c r="M293" s="30">
        <v>-8513.2900000000009</v>
      </c>
      <c r="N293" s="30">
        <v>0</v>
      </c>
      <c r="O293" s="30">
        <v>-12.9217</v>
      </c>
      <c r="P293" s="30">
        <v>8.3330300000000001E-6</v>
      </c>
      <c r="Q293" s="30"/>
      <c r="R293" s="30">
        <v>337.69802246093752</v>
      </c>
      <c r="S293" s="30">
        <v>2735.77001953125</v>
      </c>
      <c r="T293" s="30">
        <v>0.47799000144004822</v>
      </c>
      <c r="U293" s="30">
        <v>0.27930000424385071</v>
      </c>
      <c r="V293" s="30">
        <v>0</v>
      </c>
      <c r="Y293">
        <f t="shared" si="5"/>
        <v>0.15694307557843337</v>
      </c>
    </row>
    <row r="294" spans="1:25" x14ac:dyDescent="0.2">
      <c r="A294" t="s">
        <v>669</v>
      </c>
      <c r="B294" t="s">
        <v>993</v>
      </c>
      <c r="C294" s="30">
        <v>128.25900268554688</v>
      </c>
      <c r="D294" s="30">
        <v>741.676025390625</v>
      </c>
      <c r="E294" s="30">
        <v>133.02800903320315</v>
      </c>
      <c r="F294" s="30">
        <v>78.472999999999999</v>
      </c>
      <c r="G294" s="30">
        <v>8.7582900000000005E-2</v>
      </c>
      <c r="H294" s="30">
        <v>2.8449999999999999E-3</v>
      </c>
      <c r="I294" s="30">
        <v>-6.90876E-7</v>
      </c>
      <c r="J294" s="30">
        <v>0</v>
      </c>
      <c r="K294" s="30">
        <v>0</v>
      </c>
      <c r="L294" s="30">
        <v>110</v>
      </c>
      <c r="M294" s="30">
        <v>-8814.93</v>
      </c>
      <c r="N294" s="30">
        <v>0</v>
      </c>
      <c r="O294" s="30">
        <v>-14.213699999999999</v>
      </c>
      <c r="P294" s="30">
        <v>9.6337900000000001E-6</v>
      </c>
      <c r="Q294" s="30"/>
      <c r="R294" s="30">
        <v>319.00002441406252</v>
      </c>
      <c r="S294" s="30">
        <v>2604.050048828125</v>
      </c>
      <c r="T294" s="30">
        <v>0.49000000953674316</v>
      </c>
      <c r="U294" s="30">
        <v>0.31299000978469849</v>
      </c>
      <c r="V294" s="30">
        <v>0</v>
      </c>
      <c r="Y294">
        <f t="shared" si="5"/>
        <v>0.1729392583573017</v>
      </c>
    </row>
    <row r="295" spans="1:25" x14ac:dyDescent="0.2">
      <c r="A295" t="s">
        <v>670</v>
      </c>
      <c r="B295" t="s">
        <v>993</v>
      </c>
      <c r="C295" s="30">
        <v>128.25900268554688</v>
      </c>
      <c r="D295" s="30">
        <v>721.9580078125</v>
      </c>
      <c r="E295" s="30">
        <v>122.2910095214844</v>
      </c>
      <c r="F295" s="30">
        <v>67.893799999999999</v>
      </c>
      <c r="G295" s="30">
        <v>0.14099</v>
      </c>
      <c r="H295" s="30">
        <v>2.8379E-3</v>
      </c>
      <c r="I295" s="30">
        <v>-6.8440600000000002E-7</v>
      </c>
      <c r="J295" s="30">
        <v>0</v>
      </c>
      <c r="K295" s="30">
        <v>0</v>
      </c>
      <c r="L295" s="30">
        <v>114.902</v>
      </c>
      <c r="M295" s="30">
        <v>-8821.23</v>
      </c>
      <c r="N295" s="30">
        <v>0</v>
      </c>
      <c r="O295" s="30">
        <v>-14.996700000000001</v>
      </c>
      <c r="P295" s="30">
        <v>1.0866000000000001E-5</v>
      </c>
      <c r="Q295" s="30"/>
      <c r="R295" s="30">
        <v>298.19802246093752</v>
      </c>
      <c r="S295" s="30">
        <v>2479.3701171875</v>
      </c>
      <c r="T295" s="30">
        <v>0.50400000810623169</v>
      </c>
      <c r="U295" s="30">
        <v>0.31200000643730164</v>
      </c>
      <c r="V295" s="30">
        <v>0</v>
      </c>
      <c r="Y295">
        <f t="shared" si="5"/>
        <v>0.26961602502840681</v>
      </c>
    </row>
    <row r="296" spans="1:25" x14ac:dyDescent="0.2">
      <c r="A296" t="s">
        <v>671</v>
      </c>
      <c r="B296" t="s">
        <v>993</v>
      </c>
      <c r="C296" s="30">
        <v>128.25900268554688</v>
      </c>
      <c r="D296" s="30">
        <v>757.18402099609375</v>
      </c>
      <c r="E296" s="30">
        <v>141.5670104980469</v>
      </c>
      <c r="F296" s="30">
        <v>88.354799999999997</v>
      </c>
      <c r="G296" s="30">
        <v>4.5409900000000003E-2</v>
      </c>
      <c r="H296" s="30">
        <v>2.8505000000000002E-3</v>
      </c>
      <c r="I296" s="30">
        <v>-6.95736E-7</v>
      </c>
      <c r="J296" s="30">
        <v>0</v>
      </c>
      <c r="K296" s="30">
        <v>0</v>
      </c>
      <c r="L296" s="30">
        <v>106.002</v>
      </c>
      <c r="M296" s="30">
        <v>-8778.26</v>
      </c>
      <c r="N296" s="30">
        <v>0</v>
      </c>
      <c r="O296" s="30">
        <v>-13.557600000000001</v>
      </c>
      <c r="P296" s="30">
        <v>8.7314299999999995E-6</v>
      </c>
      <c r="Q296" s="30"/>
      <c r="R296" s="30">
        <v>335.89901123046877</v>
      </c>
      <c r="S296" s="30">
        <v>2695.1201171875</v>
      </c>
      <c r="T296" s="30">
        <v>0.48100000619888306</v>
      </c>
      <c r="U296" s="30">
        <v>0.31299000978469849</v>
      </c>
      <c r="V296" s="30">
        <v>0</v>
      </c>
      <c r="Y296">
        <f t="shared" si="5"/>
        <v>0.14774798127654454</v>
      </c>
    </row>
    <row r="297" spans="1:25" x14ac:dyDescent="0.2">
      <c r="A297" t="s">
        <v>965</v>
      </c>
      <c r="B297" t="s">
        <v>1089</v>
      </c>
      <c r="C297" s="30">
        <v>130.18800354003906</v>
      </c>
      <c r="D297" s="30">
        <v>975.71502685546875</v>
      </c>
      <c r="E297" s="30">
        <v>198.49801025390627</v>
      </c>
      <c r="F297" s="30">
        <v>1.6701699999999999E-7</v>
      </c>
      <c r="G297" s="30">
        <v>-0.36842900000000001</v>
      </c>
      <c r="H297" s="30">
        <v>3.5884900000000002E-3</v>
      </c>
      <c r="I297" s="30">
        <v>-2.1295900000000001E-6</v>
      </c>
      <c r="J297" s="30">
        <v>7.42552E-10</v>
      </c>
      <c r="K297" s="30">
        <v>-1.1396399999999999E-13</v>
      </c>
      <c r="L297" s="30">
        <v>85.489800000000002</v>
      </c>
      <c r="M297" s="30">
        <v>-9155.43</v>
      </c>
      <c r="N297" s="30">
        <v>0</v>
      </c>
      <c r="O297" s="30">
        <v>-10.143000000000001</v>
      </c>
      <c r="P297" s="30">
        <v>4.3992000000000002E-6</v>
      </c>
      <c r="Q297" s="30"/>
      <c r="R297" s="30">
        <v>428.85</v>
      </c>
      <c r="S297" s="30">
        <v>3460</v>
      </c>
      <c r="T297" s="30">
        <v>0.43999901413917542</v>
      </c>
      <c r="U297" s="30">
        <v>0.33570000529289246</v>
      </c>
      <c r="V297" s="30">
        <v>0</v>
      </c>
      <c r="Y297">
        <f t="shared" si="5"/>
        <v>1.8321776461329087E-2</v>
      </c>
    </row>
    <row r="298" spans="1:25" x14ac:dyDescent="0.2">
      <c r="A298" t="s">
        <v>966</v>
      </c>
      <c r="B298" t="s">
        <v>1089</v>
      </c>
      <c r="C298" s="30">
        <v>130.18800354003906</v>
      </c>
      <c r="D298" s="30">
        <v>980.50201416015625</v>
      </c>
      <c r="E298" s="30">
        <v>183.85</v>
      </c>
      <c r="F298" s="30">
        <v>1.6114E-7</v>
      </c>
      <c r="G298" s="30">
        <v>-0.379554</v>
      </c>
      <c r="H298" s="30">
        <v>3.58575E-3</v>
      </c>
      <c r="I298" s="30">
        <v>-2.1245900000000001E-6</v>
      </c>
      <c r="J298" s="30">
        <v>7.4248100000000001E-10</v>
      </c>
      <c r="K298" s="30">
        <v>-1.13854E-13</v>
      </c>
      <c r="L298" s="30">
        <v>54.923999999999999</v>
      </c>
      <c r="M298" s="30">
        <v>-7582.2</v>
      </c>
      <c r="N298" s="30">
        <v>0</v>
      </c>
      <c r="O298" s="30">
        <v>-5.5145999999999997</v>
      </c>
      <c r="P298" s="30">
        <v>3.0277000000000001E-18</v>
      </c>
      <c r="Q298" s="30"/>
      <c r="R298" s="30">
        <v>410.85</v>
      </c>
      <c r="S298" s="30">
        <v>3460</v>
      </c>
      <c r="T298" s="30">
        <v>0.42899900674819946</v>
      </c>
      <c r="U298" s="30">
        <v>0.32769900560379028</v>
      </c>
      <c r="V298" s="30">
        <v>0</v>
      </c>
      <c r="Y298">
        <f t="shared" si="5"/>
        <v>3.004873997898495E-2</v>
      </c>
    </row>
    <row r="299" spans="1:25" x14ac:dyDescent="0.2">
      <c r="A299" t="s">
        <v>1146</v>
      </c>
      <c r="B299" t="s">
        <v>1089</v>
      </c>
      <c r="C299" s="30">
        <v>130.18800354003906</v>
      </c>
      <c r="D299" s="30">
        <v>932.99700927734375</v>
      </c>
      <c r="E299" s="30">
        <v>199.49801025390627</v>
      </c>
      <c r="F299" s="30">
        <v>0</v>
      </c>
      <c r="G299" s="30">
        <v>-0.29194100000000001</v>
      </c>
      <c r="H299" s="30">
        <v>3.34148E-3</v>
      </c>
      <c r="I299" s="30">
        <v>-1.9482799999999999E-6</v>
      </c>
      <c r="J299" s="30">
        <v>6.8268199999999998E-10</v>
      </c>
      <c r="K299" s="30">
        <v>-1.06401E-13</v>
      </c>
      <c r="L299" s="30">
        <v>86.663200000000003</v>
      </c>
      <c r="M299" s="30">
        <v>-8740.7000000000007</v>
      </c>
      <c r="N299" s="30">
        <v>0</v>
      </c>
      <c r="O299" s="30">
        <v>-10.93</v>
      </c>
      <c r="P299" s="30">
        <v>7.9348999999999999E-3</v>
      </c>
      <c r="Q299" s="30"/>
      <c r="R299" s="30">
        <v>418.85</v>
      </c>
      <c r="S299" s="30">
        <v>3120</v>
      </c>
      <c r="T299" s="30">
        <v>0.43999901413917542</v>
      </c>
      <c r="U299" s="30">
        <v>0.37336000800132751</v>
      </c>
      <c r="V299" s="30">
        <v>0</v>
      </c>
      <c r="Y299" t="e">
        <f t="shared" si="5"/>
        <v>#NUM!</v>
      </c>
    </row>
    <row r="300" spans="1:25" x14ac:dyDescent="0.2">
      <c r="A300" t="s">
        <v>854</v>
      </c>
      <c r="B300" t="s">
        <v>1036</v>
      </c>
      <c r="C300" s="30">
        <v>132.20500183105469</v>
      </c>
      <c r="D300" s="30">
        <v>970.27001953125</v>
      </c>
      <c r="E300" s="30">
        <v>169.84700927734377</v>
      </c>
      <c r="F300" s="30">
        <v>2.5023799999999999E-7</v>
      </c>
      <c r="G300" s="30">
        <v>-1.12907</v>
      </c>
      <c r="H300" s="30">
        <v>5.2124500000000004E-3</v>
      </c>
      <c r="I300" s="30">
        <v>-3.5403300000000002E-6</v>
      </c>
      <c r="J300" s="30">
        <v>1.3777499999999999E-9</v>
      </c>
      <c r="K300" s="30">
        <v>-2.2448099999999999E-13</v>
      </c>
      <c r="L300" s="30">
        <v>59.758200000000002</v>
      </c>
      <c r="M300" s="30">
        <v>-7185.7</v>
      </c>
      <c r="N300" s="30">
        <v>0</v>
      </c>
      <c r="O300" s="30">
        <v>-6.47</v>
      </c>
      <c r="P300" s="30">
        <v>2.6209000000000002E-6</v>
      </c>
      <c r="Q300" s="30"/>
      <c r="R300" s="30">
        <v>376.85</v>
      </c>
      <c r="S300" s="30">
        <v>3059.8701171875</v>
      </c>
      <c r="T300" s="30">
        <v>0.44499000906944275</v>
      </c>
      <c r="U300" s="30">
        <v>0.28510001301765442</v>
      </c>
      <c r="V300" s="30">
        <v>0</v>
      </c>
      <c r="Y300">
        <f t="shared" si="5"/>
        <v>5.9228862687772443E-2</v>
      </c>
    </row>
    <row r="301" spans="1:25" x14ac:dyDescent="0.2">
      <c r="A301" t="s">
        <v>941</v>
      </c>
      <c r="B301" t="s">
        <v>1036</v>
      </c>
      <c r="C301" s="30">
        <v>132.20500183105469</v>
      </c>
      <c r="D301" s="30">
        <v>973.875</v>
      </c>
      <c r="E301" s="30">
        <v>207.6190124511719</v>
      </c>
      <c r="F301" s="30">
        <v>1.10226E-8</v>
      </c>
      <c r="G301" s="30">
        <v>-0.40610600000000002</v>
      </c>
      <c r="H301" s="30">
        <v>3.1992000000000001E-3</v>
      </c>
      <c r="I301" s="30">
        <v>-1.3103800000000001E-6</v>
      </c>
      <c r="J301" s="30">
        <v>2.4043199999999998E-10</v>
      </c>
      <c r="K301" s="30">
        <v>-6.2315500000000001E-15</v>
      </c>
      <c r="L301" s="30">
        <v>89.898099999999999</v>
      </c>
      <c r="M301" s="30">
        <v>-9514.2900000000009</v>
      </c>
      <c r="N301" s="30">
        <v>0</v>
      </c>
      <c r="O301" s="30">
        <v>-10.7798</v>
      </c>
      <c r="P301" s="30">
        <v>4.6984900000000001E-6</v>
      </c>
      <c r="Q301" s="30"/>
      <c r="R301" s="30">
        <v>447.00002441406252</v>
      </c>
      <c r="S301" s="30">
        <v>3620</v>
      </c>
      <c r="T301" s="30">
        <v>0.44100001454353333</v>
      </c>
      <c r="U301" s="30">
        <v>0.32769900560379028</v>
      </c>
      <c r="V301" s="30">
        <v>0</v>
      </c>
      <c r="Y301">
        <f t="shared" si="5"/>
        <v>1.3484084839543067E-2</v>
      </c>
    </row>
    <row r="302" spans="1:25" x14ac:dyDescent="0.2">
      <c r="A302" t="s">
        <v>1147</v>
      </c>
      <c r="B302" t="s">
        <v>1036</v>
      </c>
      <c r="C302" s="30">
        <v>132.20500183105469</v>
      </c>
      <c r="D302" s="30">
        <v>894.530029296875</v>
      </c>
      <c r="E302" s="30">
        <v>181.99801025390627</v>
      </c>
      <c r="F302" s="30">
        <v>0</v>
      </c>
      <c r="G302" s="30">
        <v>-0.4274</v>
      </c>
      <c r="H302" s="30">
        <v>3.6855E-3</v>
      </c>
      <c r="I302" s="30">
        <v>-2.1512900000000002E-6</v>
      </c>
      <c r="J302" s="30">
        <v>7.6134999999999996E-10</v>
      </c>
      <c r="K302" s="30">
        <v>-1.1952600000000001E-13</v>
      </c>
      <c r="L302" s="30">
        <v>54.8172</v>
      </c>
      <c r="M302" s="30">
        <v>-7583.39</v>
      </c>
      <c r="N302" s="30">
        <v>0</v>
      </c>
      <c r="O302" s="30">
        <v>-5.4814999999999996</v>
      </c>
      <c r="P302" s="30">
        <v>2.4042599999999999E-18</v>
      </c>
      <c r="Q302" s="30"/>
      <c r="R302" s="30">
        <v>392.85</v>
      </c>
      <c r="S302" s="30">
        <v>3010</v>
      </c>
      <c r="T302" s="30">
        <v>0.45399901270866394</v>
      </c>
      <c r="U302" s="30">
        <v>0.35321000218391418</v>
      </c>
      <c r="V302" s="30">
        <v>0</v>
      </c>
      <c r="Y302">
        <f t="shared" si="5"/>
        <v>3.268267794825265E-2</v>
      </c>
    </row>
    <row r="303" spans="1:25" x14ac:dyDescent="0.2">
      <c r="A303" t="s">
        <v>1148</v>
      </c>
      <c r="B303" t="s">
        <v>1036</v>
      </c>
      <c r="C303" s="30">
        <v>132.20500183105469</v>
      </c>
      <c r="D303" s="30">
        <v>926.66900634765625</v>
      </c>
      <c r="E303" s="30">
        <v>194.70000610351565</v>
      </c>
      <c r="F303" s="30">
        <v>0</v>
      </c>
      <c r="G303" s="30">
        <v>-0.38123800000000002</v>
      </c>
      <c r="H303" s="30">
        <v>3.4441799999999998E-3</v>
      </c>
      <c r="I303" s="30">
        <v>-1.8711899999999999E-6</v>
      </c>
      <c r="J303" s="30">
        <v>6.2123000000000004E-10</v>
      </c>
      <c r="K303" s="30">
        <v>-9.32445E-14</v>
      </c>
      <c r="L303" s="30">
        <v>61.8812</v>
      </c>
      <c r="M303" s="30">
        <v>-8164.39</v>
      </c>
      <c r="N303" s="30">
        <v>0</v>
      </c>
      <c r="O303" s="30">
        <v>-6.4819899999999997</v>
      </c>
      <c r="P303" s="30">
        <v>3.61027E-18</v>
      </c>
      <c r="Q303" s="30"/>
      <c r="R303" s="30">
        <v>411.85</v>
      </c>
      <c r="S303" s="30">
        <v>3010</v>
      </c>
      <c r="T303" s="30">
        <v>0.46999800205230713</v>
      </c>
      <c r="U303" s="30">
        <v>0.35638800263404846</v>
      </c>
      <c r="V303" s="30">
        <v>0</v>
      </c>
      <c r="Y303">
        <f t="shared" si="5"/>
        <v>2.0819379864316142E-2</v>
      </c>
    </row>
    <row r="304" spans="1:25" x14ac:dyDescent="0.2">
      <c r="A304" t="s">
        <v>1149</v>
      </c>
      <c r="B304" t="s">
        <v>1036</v>
      </c>
      <c r="C304" s="30">
        <v>132.20500183105469</v>
      </c>
      <c r="D304" s="30">
        <v>899.47802734375</v>
      </c>
      <c r="E304" s="30">
        <v>173.99801025390627</v>
      </c>
      <c r="F304" s="30">
        <v>0</v>
      </c>
      <c r="G304" s="30">
        <v>-0.321492</v>
      </c>
      <c r="H304" s="30">
        <v>3.4192599999999999E-3</v>
      </c>
      <c r="I304" s="30">
        <v>-1.9001700000000001E-6</v>
      </c>
      <c r="J304" s="30">
        <v>6.5529399999999995E-10</v>
      </c>
      <c r="K304" s="30">
        <v>-1.03301E-13</v>
      </c>
      <c r="L304" s="30">
        <v>61.562100000000001</v>
      </c>
      <c r="M304" s="30">
        <v>-7813.89</v>
      </c>
      <c r="N304" s="30">
        <v>0</v>
      </c>
      <c r="O304" s="30">
        <v>-6.4737999999999998</v>
      </c>
      <c r="P304" s="30">
        <v>4.6983599999999999E-18</v>
      </c>
      <c r="Q304" s="30"/>
      <c r="R304" s="30">
        <v>380.85</v>
      </c>
      <c r="S304" s="30">
        <v>3010</v>
      </c>
      <c r="T304" s="30">
        <v>0.46399900317192078</v>
      </c>
      <c r="U304" s="30">
        <v>0.3610210120677948</v>
      </c>
      <c r="V304" s="30">
        <v>0</v>
      </c>
      <c r="Y304">
        <f t="shared" si="5"/>
        <v>4.2833916761058834E-2</v>
      </c>
    </row>
    <row r="305" spans="1:25" x14ac:dyDescent="0.2">
      <c r="A305" t="s">
        <v>893</v>
      </c>
      <c r="B305" t="s">
        <v>1060</v>
      </c>
      <c r="C305" s="30">
        <v>134.21000671386719</v>
      </c>
      <c r="D305" s="30">
        <v>886.5999755859375</v>
      </c>
      <c r="E305" s="30">
        <v>198.04900512695315</v>
      </c>
      <c r="F305" s="30">
        <v>86.081999999999994</v>
      </c>
      <c r="G305" s="30">
        <v>1.5832000000000001E-3</v>
      </c>
      <c r="H305" s="30">
        <v>2.8644899999999999E-3</v>
      </c>
      <c r="I305" s="30">
        <v>-7.0821599999999997E-7</v>
      </c>
      <c r="J305" s="30">
        <v>0</v>
      </c>
      <c r="K305" s="30">
        <v>0</v>
      </c>
      <c r="L305" s="30">
        <v>96.468100000000007</v>
      </c>
      <c r="M305" s="30">
        <v>-10378.6</v>
      </c>
      <c r="N305" s="30">
        <v>0</v>
      </c>
      <c r="O305" s="30">
        <v>-11.4815</v>
      </c>
      <c r="P305" s="30">
        <v>3.82171E-6</v>
      </c>
      <c r="Q305" s="30"/>
      <c r="R305" s="30">
        <v>389.05001220703127</v>
      </c>
      <c r="S305" s="30">
        <v>2877.6201171875</v>
      </c>
      <c r="T305" s="30">
        <v>0.47391000390052795</v>
      </c>
      <c r="U305" s="30">
        <v>0.54100000858306885</v>
      </c>
      <c r="V305" s="30">
        <v>0</v>
      </c>
      <c r="Y305">
        <f t="shared" si="5"/>
        <v>1.2157345123306247E-2</v>
      </c>
    </row>
    <row r="306" spans="1:25" x14ac:dyDescent="0.2">
      <c r="A306" t="s">
        <v>892</v>
      </c>
      <c r="B306" t="s">
        <v>1060</v>
      </c>
      <c r="C306" s="30">
        <v>134.22000122070313</v>
      </c>
      <c r="D306" s="30">
        <v>908.52001953125</v>
      </c>
      <c r="E306" s="30">
        <v>205.14901123046877</v>
      </c>
      <c r="F306" s="30">
        <v>-3.5238900000000003E-8</v>
      </c>
      <c r="G306" s="30">
        <v>3.6119800000000001E-2</v>
      </c>
      <c r="H306" s="30">
        <v>2.7299500000000001E-3</v>
      </c>
      <c r="I306" s="30">
        <v>-1.0113200000000001E-6</v>
      </c>
      <c r="J306" s="30">
        <v>1.5939E-10</v>
      </c>
      <c r="K306" s="30">
        <v>8.3372400000000004E-22</v>
      </c>
      <c r="L306" s="30">
        <v>106.575</v>
      </c>
      <c r="M306" s="30">
        <v>-10286.299999999999</v>
      </c>
      <c r="N306" s="30">
        <v>0</v>
      </c>
      <c r="O306" s="30">
        <v>-13.2941</v>
      </c>
      <c r="P306" s="30">
        <v>6.9017700000000002E-6</v>
      </c>
      <c r="Q306" s="30"/>
      <c r="R306" s="30">
        <v>421.94802246093752</v>
      </c>
      <c r="S306" s="30">
        <v>2830</v>
      </c>
      <c r="T306" s="30">
        <v>0.48750001192092896</v>
      </c>
      <c r="U306" s="30">
        <v>0.36800000071525574</v>
      </c>
      <c r="V306" s="30">
        <v>0</v>
      </c>
      <c r="Y306">
        <f t="shared" si="5"/>
        <v>1.3680821104626217E-2</v>
      </c>
    </row>
    <row r="307" spans="1:25" x14ac:dyDescent="0.2">
      <c r="A307" t="s">
        <v>913</v>
      </c>
      <c r="B307" t="s">
        <v>1060</v>
      </c>
      <c r="C307" s="30">
        <v>134.22000122070313</v>
      </c>
      <c r="D307" s="30">
        <v>883.0269775390625</v>
      </c>
      <c r="E307" s="30">
        <v>183.45998535156252</v>
      </c>
      <c r="F307" s="30">
        <v>1.65631E-8</v>
      </c>
      <c r="G307" s="30">
        <v>0.236599</v>
      </c>
      <c r="H307" s="30">
        <v>2.0449999999999999E-3</v>
      </c>
      <c r="I307" s="30">
        <v>-7.1206900000000005E-8</v>
      </c>
      <c r="J307" s="30">
        <v>-4.0621599999999999E-10</v>
      </c>
      <c r="K307" s="30">
        <v>1.2441E-13</v>
      </c>
      <c r="L307" s="30">
        <v>78.440399999999997</v>
      </c>
      <c r="M307" s="30">
        <v>-8627.66</v>
      </c>
      <c r="N307" s="30">
        <v>0</v>
      </c>
      <c r="O307" s="30">
        <v>-9.1390399999999996</v>
      </c>
      <c r="P307" s="30">
        <v>3.5188000000000001E-6</v>
      </c>
      <c r="Q307" s="30"/>
      <c r="R307" s="30">
        <v>394.85</v>
      </c>
      <c r="S307" s="30">
        <v>2880</v>
      </c>
      <c r="T307" s="30">
        <v>0.50199902057647705</v>
      </c>
      <c r="U307" s="30">
        <v>0.33950001001358032</v>
      </c>
      <c r="V307" s="30">
        <v>0</v>
      </c>
      <c r="Y307">
        <f t="shared" si="5"/>
        <v>2.295374733268141E-2</v>
      </c>
    </row>
    <row r="308" spans="1:25" x14ac:dyDescent="0.2">
      <c r="A308" t="s">
        <v>914</v>
      </c>
      <c r="B308" t="s">
        <v>1060</v>
      </c>
      <c r="C308" s="30">
        <v>134.22000122070313</v>
      </c>
      <c r="D308" s="30">
        <v>863.62200927734375</v>
      </c>
      <c r="E308" s="30">
        <v>181.14901123046877</v>
      </c>
      <c r="F308" s="30">
        <v>-2.6760700000000001E-8</v>
      </c>
      <c r="G308" s="30">
        <v>-0.26113700000000001</v>
      </c>
      <c r="H308" s="30">
        <v>3.2118899999999998E-3</v>
      </c>
      <c r="I308" s="30">
        <v>-1.36256E-6</v>
      </c>
      <c r="J308" s="30">
        <v>2.5534199999999999E-10</v>
      </c>
      <c r="K308" s="30">
        <v>6.1211600000000005E-22</v>
      </c>
      <c r="L308" s="30">
        <v>109.63</v>
      </c>
      <c r="M308" s="30">
        <v>-9919.3700000000008</v>
      </c>
      <c r="N308" s="30">
        <v>0</v>
      </c>
      <c r="O308" s="30">
        <v>-13.864800000000001</v>
      </c>
      <c r="P308" s="30">
        <v>8.0304800000000007E-6</v>
      </c>
      <c r="Q308" s="30"/>
      <c r="R308" s="30">
        <v>390.44802246093752</v>
      </c>
      <c r="S308" s="30">
        <v>2930</v>
      </c>
      <c r="T308" s="30">
        <v>0.48750001192092896</v>
      </c>
      <c r="U308" s="30">
        <v>0.35899901390075684</v>
      </c>
      <c r="V308" s="30">
        <v>0</v>
      </c>
      <c r="Y308">
        <f t="shared" si="5"/>
        <v>3.3199884052638601E-2</v>
      </c>
    </row>
    <row r="309" spans="1:25" x14ac:dyDescent="0.2">
      <c r="A309" t="s">
        <v>915</v>
      </c>
      <c r="B309" t="s">
        <v>1060</v>
      </c>
      <c r="C309" s="30">
        <v>134.22000122070313</v>
      </c>
      <c r="D309" s="30">
        <v>865.406005859375</v>
      </c>
      <c r="E309" s="30">
        <v>183.79000244140627</v>
      </c>
      <c r="F309" s="30">
        <v>-1.0642899999999999E-8</v>
      </c>
      <c r="G309" s="30">
        <v>0.19612099999999999</v>
      </c>
      <c r="H309" s="30">
        <v>1.9955300000000001E-3</v>
      </c>
      <c r="I309" s="30">
        <v>5.1009999999999998E-8</v>
      </c>
      <c r="J309" s="30">
        <v>-4.88895E-10</v>
      </c>
      <c r="K309" s="30">
        <v>1.4329699999999999E-13</v>
      </c>
      <c r="L309" s="30">
        <v>84.450299999999999</v>
      </c>
      <c r="M309" s="30">
        <v>-8816.8799999999992</v>
      </c>
      <c r="N309" s="30">
        <v>0</v>
      </c>
      <c r="O309" s="30">
        <v>-10.049099999999999</v>
      </c>
      <c r="P309" s="30">
        <v>4.7993900000000003E-6</v>
      </c>
      <c r="Q309" s="30"/>
      <c r="R309" s="30">
        <v>384.81002197265627</v>
      </c>
      <c r="S309" s="30">
        <v>2802.60009765625</v>
      </c>
      <c r="T309" s="30">
        <v>0.49700000882148743</v>
      </c>
      <c r="U309" s="30">
        <v>0.40349900722503662</v>
      </c>
      <c r="V309" s="30">
        <v>0</v>
      </c>
      <c r="Y309">
        <f t="shared" si="5"/>
        <v>3.0816770077943919E-2</v>
      </c>
    </row>
    <row r="310" spans="1:25" x14ac:dyDescent="0.2">
      <c r="A310" t="s">
        <v>1150</v>
      </c>
      <c r="B310" t="s">
        <v>1060</v>
      </c>
      <c r="C310" s="30">
        <v>134.22000122070313</v>
      </c>
      <c r="D310" s="30">
        <v>867.489013671875</v>
      </c>
      <c r="E310" s="30">
        <v>181.13601074218752</v>
      </c>
      <c r="F310" s="30">
        <v>0</v>
      </c>
      <c r="G310" s="30">
        <v>0.227854</v>
      </c>
      <c r="H310" s="30">
        <v>1.8379E-3</v>
      </c>
      <c r="I310" s="30">
        <v>3.8801700000000003E-7</v>
      </c>
      <c r="J310" s="30">
        <v>-7.7330300000000003E-10</v>
      </c>
      <c r="K310" s="30">
        <v>2.25749E-13</v>
      </c>
      <c r="L310" s="30">
        <v>62.798200000000001</v>
      </c>
      <c r="M310" s="30">
        <v>-7985.2</v>
      </c>
      <c r="N310" s="30">
        <v>0</v>
      </c>
      <c r="O310" s="30">
        <v>-6.6429999999999998</v>
      </c>
      <c r="P310" s="30">
        <v>4.4049600000000003E-18</v>
      </c>
      <c r="Q310" s="30"/>
      <c r="R310" s="30">
        <v>389.85</v>
      </c>
      <c r="S310" s="30">
        <v>2880</v>
      </c>
      <c r="T310" s="30">
        <v>0.48800000548362732</v>
      </c>
      <c r="U310" s="30">
        <v>0.35401800274848938</v>
      </c>
      <c r="V310" s="30">
        <v>0.35975000262260437</v>
      </c>
      <c r="Y310">
        <f t="shared" si="5"/>
        <v>3.363814320409278E-2</v>
      </c>
    </row>
    <row r="311" spans="1:25" x14ac:dyDescent="0.2">
      <c r="A311" t="s">
        <v>1151</v>
      </c>
      <c r="B311" t="s">
        <v>1060</v>
      </c>
      <c r="C311" s="30">
        <v>134.22000122070313</v>
      </c>
      <c r="D311" s="30">
        <v>893.927001953125</v>
      </c>
      <c r="E311" s="30">
        <v>190.04000244140627</v>
      </c>
      <c r="F311" s="30">
        <v>0</v>
      </c>
      <c r="G311" s="30">
        <v>-0.26211200000000001</v>
      </c>
      <c r="H311" s="30">
        <v>3.4305500000000001E-3</v>
      </c>
      <c r="I311" s="30">
        <v>-1.77237E-6</v>
      </c>
      <c r="J311" s="30">
        <v>5.5958299999999997E-10</v>
      </c>
      <c r="K311" s="30">
        <v>-8.2621000000000002E-14</v>
      </c>
      <c r="L311" s="30">
        <v>141.05199999999999</v>
      </c>
      <c r="M311" s="30">
        <v>-10745</v>
      </c>
      <c r="N311" s="30">
        <v>0</v>
      </c>
      <c r="O311" s="30">
        <v>-19.724</v>
      </c>
      <c r="P311" s="30">
        <v>1.6908900000000001E-2</v>
      </c>
      <c r="Q311" s="30"/>
      <c r="R311" s="30">
        <v>397.85</v>
      </c>
      <c r="S311" s="30">
        <v>3020</v>
      </c>
      <c r="T311" s="30">
        <v>0.48199900984764099</v>
      </c>
      <c r="U311" s="30">
        <v>0.40660101175308228</v>
      </c>
      <c r="V311" s="30">
        <v>0</v>
      </c>
      <c r="Y311" t="e">
        <f t="shared" si="5"/>
        <v>#NUM!</v>
      </c>
    </row>
    <row r="312" spans="1:25" x14ac:dyDescent="0.2">
      <c r="A312" t="s">
        <v>1152</v>
      </c>
      <c r="B312" t="s">
        <v>1060</v>
      </c>
      <c r="C312" s="30">
        <v>134.22000122070313</v>
      </c>
      <c r="D312" s="30">
        <v>880.71600341796875</v>
      </c>
      <c r="E312" s="30">
        <v>186.83001098632815</v>
      </c>
      <c r="F312" s="30">
        <v>0</v>
      </c>
      <c r="G312" s="30">
        <v>-0.24848400000000001</v>
      </c>
      <c r="H312" s="30">
        <v>3.27392E-3</v>
      </c>
      <c r="I312" s="30">
        <v>-1.5700100000000001E-6</v>
      </c>
      <c r="J312" s="30">
        <v>4.4608699999999998E-10</v>
      </c>
      <c r="K312" s="30">
        <v>-5.7722499999999997E-14</v>
      </c>
      <c r="L312" s="30">
        <v>49.864199999999997</v>
      </c>
      <c r="M312" s="30">
        <v>-7397</v>
      </c>
      <c r="N312" s="30">
        <v>0</v>
      </c>
      <c r="O312" s="30">
        <v>-4.7609000000000004</v>
      </c>
      <c r="P312" s="30">
        <v>2.2185600000000002E-18</v>
      </c>
      <c r="Q312" s="30"/>
      <c r="R312" s="30">
        <v>389.85</v>
      </c>
      <c r="S312" s="30">
        <v>2880</v>
      </c>
      <c r="T312" s="30">
        <v>0.48199900984764099</v>
      </c>
      <c r="U312" s="30">
        <v>0.41141700744628906</v>
      </c>
      <c r="V312" s="30">
        <v>0</v>
      </c>
      <c r="Y312">
        <f t="shared" si="5"/>
        <v>2.6824642319735834E-2</v>
      </c>
    </row>
    <row r="313" spans="1:25" x14ac:dyDescent="0.2">
      <c r="A313" t="s">
        <v>1153</v>
      </c>
      <c r="B313" t="s">
        <v>1060</v>
      </c>
      <c r="C313" s="30">
        <v>134.22000122070313</v>
      </c>
      <c r="D313" s="30">
        <v>895.6710205078125</v>
      </c>
      <c r="E313" s="30">
        <v>193.95900878906252</v>
      </c>
      <c r="F313" s="30">
        <v>0</v>
      </c>
      <c r="G313" s="30">
        <v>-0.306452</v>
      </c>
      <c r="H313" s="30">
        <v>3.5929199999999999E-3</v>
      </c>
      <c r="I313" s="30">
        <v>-2.0492400000000001E-6</v>
      </c>
      <c r="J313" s="30">
        <v>7.8166900000000004E-10</v>
      </c>
      <c r="K313" s="30">
        <v>-1.50105E-13</v>
      </c>
      <c r="L313" s="30">
        <v>83.175200000000004</v>
      </c>
      <c r="M313" s="30">
        <v>-9063</v>
      </c>
      <c r="N313" s="30">
        <v>0</v>
      </c>
      <c r="O313" s="30">
        <v>-9.7602899999999995</v>
      </c>
      <c r="P313" s="30">
        <v>3.8404999999999999E-6</v>
      </c>
      <c r="Q313" s="30"/>
      <c r="R313" s="30">
        <v>406.85</v>
      </c>
      <c r="S313" s="30">
        <v>2880</v>
      </c>
      <c r="T313" s="30">
        <v>0.50700002908706665</v>
      </c>
      <c r="U313" s="30">
        <v>0.36211100220680237</v>
      </c>
      <c r="V313" s="30">
        <v>0</v>
      </c>
      <c r="Y313">
        <f t="shared" si="5"/>
        <v>2.0715056829593837E-2</v>
      </c>
    </row>
    <row r="314" spans="1:25" x14ac:dyDescent="0.2">
      <c r="A314" t="s">
        <v>1154</v>
      </c>
      <c r="B314" t="s">
        <v>1060</v>
      </c>
      <c r="C314" s="30">
        <v>134.22000122070313</v>
      </c>
      <c r="D314" s="30">
        <v>879.8690185546875</v>
      </c>
      <c r="E314" s="30">
        <v>188.43801269531252</v>
      </c>
      <c r="F314" s="30">
        <v>0</v>
      </c>
      <c r="G314" s="30">
        <v>-0.24848400000000001</v>
      </c>
      <c r="H314" s="30">
        <v>3.27392E-3</v>
      </c>
      <c r="I314" s="30">
        <v>-1.5700100000000001E-6</v>
      </c>
      <c r="J314" s="30">
        <v>4.4608699999999998E-10</v>
      </c>
      <c r="K314" s="30">
        <v>-5.7722499999999997E-14</v>
      </c>
      <c r="L314" s="30">
        <v>52.057200000000002</v>
      </c>
      <c r="M314" s="30">
        <v>-7530.29</v>
      </c>
      <c r="N314" s="30">
        <v>0</v>
      </c>
      <c r="O314" s="30">
        <v>-5.0784900000000004</v>
      </c>
      <c r="P314" s="30">
        <v>2.66717E-18</v>
      </c>
      <c r="Q314" s="30"/>
      <c r="R314" s="30">
        <v>391.85</v>
      </c>
      <c r="S314" s="30">
        <v>2880</v>
      </c>
      <c r="T314" s="30">
        <v>0.48199900984764099</v>
      </c>
      <c r="U314" s="30">
        <v>0.41395500302314758</v>
      </c>
      <c r="V314" s="30">
        <v>0</v>
      </c>
      <c r="Y314">
        <f t="shared" si="5"/>
        <v>2.5575190322265927E-2</v>
      </c>
    </row>
    <row r="315" spans="1:25" x14ac:dyDescent="0.2">
      <c r="A315" t="s">
        <v>1155</v>
      </c>
      <c r="B315" t="s">
        <v>1060</v>
      </c>
      <c r="C315" s="30">
        <v>134.22000122070313</v>
      </c>
      <c r="D315" s="30">
        <v>877.91302490234375</v>
      </c>
      <c r="E315" s="30">
        <v>189.77800903320315</v>
      </c>
      <c r="F315" s="30">
        <v>0</v>
      </c>
      <c r="G315" s="30">
        <v>-0.24848400000000001</v>
      </c>
      <c r="H315" s="30">
        <v>3.27392E-3</v>
      </c>
      <c r="I315" s="30">
        <v>-1.5700100000000001E-6</v>
      </c>
      <c r="J315" s="30">
        <v>4.4608699999999998E-10</v>
      </c>
      <c r="K315" s="30">
        <v>-5.7722499999999997E-14</v>
      </c>
      <c r="L315" s="30">
        <v>136.19200000000001</v>
      </c>
      <c r="M315" s="30">
        <v>-10549</v>
      </c>
      <c r="N315" s="30">
        <v>0</v>
      </c>
      <c r="O315" s="30">
        <v>-18.944900000000001</v>
      </c>
      <c r="P315" s="30">
        <v>1.61818E-2</v>
      </c>
      <c r="Q315" s="30"/>
      <c r="R315" s="30">
        <v>393.85</v>
      </c>
      <c r="S315" s="30">
        <v>2880</v>
      </c>
      <c r="T315" s="30">
        <v>0.49000000953674316</v>
      </c>
      <c r="U315" s="30">
        <v>0.41136100888252258</v>
      </c>
      <c r="V315" s="30">
        <v>0</v>
      </c>
      <c r="Y315" t="e">
        <f t="shared" si="5"/>
        <v>#NUM!</v>
      </c>
    </row>
    <row r="316" spans="1:25" x14ac:dyDescent="0.2">
      <c r="A316" t="s">
        <v>1156</v>
      </c>
      <c r="B316" t="s">
        <v>1060</v>
      </c>
      <c r="C316" s="30">
        <v>134.22000122070313</v>
      </c>
      <c r="D316" s="30">
        <v>868.343017578125</v>
      </c>
      <c r="E316" s="30">
        <v>183.77800903320315</v>
      </c>
      <c r="F316" s="30">
        <v>0</v>
      </c>
      <c r="G316" s="30">
        <v>-0.175507</v>
      </c>
      <c r="H316" s="30">
        <v>2.94758E-3</v>
      </c>
      <c r="I316" s="30">
        <v>-1.1596300000000001E-6</v>
      </c>
      <c r="J316" s="30">
        <v>2.20324E-10</v>
      </c>
      <c r="K316" s="30">
        <v>-1.05979E-14</v>
      </c>
      <c r="L316" s="30">
        <v>144.572</v>
      </c>
      <c r="M316" s="30">
        <v>-10664</v>
      </c>
      <c r="N316" s="30">
        <v>0</v>
      </c>
      <c r="O316" s="30">
        <v>-20.395</v>
      </c>
      <c r="P316" s="30">
        <v>1.8152000000000001E-2</v>
      </c>
      <c r="Q316" s="30"/>
      <c r="R316" s="30">
        <v>381.85</v>
      </c>
      <c r="S316" s="30">
        <v>2750</v>
      </c>
      <c r="T316" s="30">
        <v>0.48199900984764099</v>
      </c>
      <c r="U316" s="30">
        <v>0.41693800687789917</v>
      </c>
      <c r="V316" s="30">
        <v>0.20086100697517395</v>
      </c>
      <c r="Y316" t="e">
        <f t="shared" si="5"/>
        <v>#NUM!</v>
      </c>
    </row>
    <row r="317" spans="1:25" x14ac:dyDescent="0.2">
      <c r="A317" t="s">
        <v>1157</v>
      </c>
      <c r="B317" t="s">
        <v>1060</v>
      </c>
      <c r="C317" s="30">
        <v>134.22000122070313</v>
      </c>
      <c r="D317" s="30">
        <v>877.17901611328125</v>
      </c>
      <c r="E317" s="30">
        <v>184.80001220703127</v>
      </c>
      <c r="F317" s="30">
        <v>0</v>
      </c>
      <c r="G317" s="30">
        <v>-0.23372000000000001</v>
      </c>
      <c r="H317" s="30">
        <v>3.2402400000000001E-3</v>
      </c>
      <c r="I317" s="30">
        <v>-1.47621E-6</v>
      </c>
      <c r="J317" s="30">
        <v>3.6688099999999999E-10</v>
      </c>
      <c r="K317" s="30">
        <v>-3.6143800000000002E-14</v>
      </c>
      <c r="L317" s="30">
        <v>66.228200000000001</v>
      </c>
      <c r="M317" s="30">
        <v>-8191.69</v>
      </c>
      <c r="N317" s="30">
        <v>0</v>
      </c>
      <c r="O317" s="30">
        <v>-7.1464999999999996</v>
      </c>
      <c r="P317" s="30">
        <v>6.5612699999999999E-18</v>
      </c>
      <c r="Q317" s="30"/>
      <c r="R317" s="30">
        <v>388.85</v>
      </c>
      <c r="S317" s="30">
        <v>2940</v>
      </c>
      <c r="T317" s="30">
        <v>0.48199900984764099</v>
      </c>
      <c r="U317" s="30">
        <v>0.40701401233673096</v>
      </c>
      <c r="V317" s="30">
        <v>0.12891000509262085</v>
      </c>
      <c r="Y317">
        <f t="shared" si="5"/>
        <v>3.017371005581727E-2</v>
      </c>
    </row>
    <row r="318" spans="1:25" x14ac:dyDescent="0.2">
      <c r="A318" t="s">
        <v>1158</v>
      </c>
      <c r="B318" t="s">
        <v>1060</v>
      </c>
      <c r="C318" s="30">
        <v>134.22000122070313</v>
      </c>
      <c r="D318" s="30">
        <v>865.0460205078125</v>
      </c>
      <c r="E318" s="30">
        <v>181.80001220703127</v>
      </c>
      <c r="F318" s="30">
        <v>0</v>
      </c>
      <c r="G318" s="30">
        <v>-0.26528600000000002</v>
      </c>
      <c r="H318" s="30">
        <v>3.2014399999999998E-3</v>
      </c>
      <c r="I318" s="30">
        <v>-1.4220900000000001E-6</v>
      </c>
      <c r="J318" s="30">
        <v>3.4448699999999999E-10</v>
      </c>
      <c r="K318" s="30">
        <v>-3.2723200000000003E-14</v>
      </c>
      <c r="L318" s="30">
        <v>64.741200000000006</v>
      </c>
      <c r="M318" s="30">
        <v>-8109.7</v>
      </c>
      <c r="N318" s="30">
        <v>0</v>
      </c>
      <c r="O318" s="30">
        <v>-6.9196999999999997</v>
      </c>
      <c r="P318" s="30">
        <v>5.8893599999999999E-18</v>
      </c>
      <c r="Q318" s="30"/>
      <c r="R318" s="30">
        <v>380.85</v>
      </c>
      <c r="S318" s="30">
        <v>2810</v>
      </c>
      <c r="T318" s="30">
        <v>0.48199900984764099</v>
      </c>
      <c r="U318" s="30">
        <v>0.41278401017189026</v>
      </c>
      <c r="V318" s="30">
        <v>0.12201400101184845</v>
      </c>
      <c r="Y318">
        <f t="shared" si="5"/>
        <v>3.254910786793639E-2</v>
      </c>
    </row>
    <row r="319" spans="1:25" x14ac:dyDescent="0.2">
      <c r="A319" t="s">
        <v>1159</v>
      </c>
      <c r="B319" t="s">
        <v>1060</v>
      </c>
      <c r="C319" s="30">
        <v>134.22000122070313</v>
      </c>
      <c r="D319" s="30">
        <v>862.85601806640625</v>
      </c>
      <c r="E319" s="30">
        <v>183.30001220703127</v>
      </c>
      <c r="F319" s="30">
        <v>0</v>
      </c>
      <c r="G319" s="30">
        <v>-0.26528600000000002</v>
      </c>
      <c r="H319" s="30">
        <v>3.2014399999999998E-3</v>
      </c>
      <c r="I319" s="30">
        <v>-1.4220900000000001E-6</v>
      </c>
      <c r="J319" s="30">
        <v>3.4448699999999999E-10</v>
      </c>
      <c r="K319" s="30">
        <v>-3.2723200000000003E-14</v>
      </c>
      <c r="L319" s="30">
        <v>64.221199999999996</v>
      </c>
      <c r="M319" s="30">
        <v>-8085.1</v>
      </c>
      <c r="N319" s="30">
        <v>0</v>
      </c>
      <c r="O319" s="30">
        <v>-6.8494000000000002</v>
      </c>
      <c r="P319" s="30">
        <v>5.9036699999999996E-18</v>
      </c>
      <c r="Q319" s="30"/>
      <c r="R319" s="30">
        <v>382.85</v>
      </c>
      <c r="S319" s="30">
        <v>2810</v>
      </c>
      <c r="T319" s="30">
        <v>0.48199900984764099</v>
      </c>
      <c r="U319" s="30">
        <v>0.413441002368927</v>
      </c>
      <c r="V319" s="30">
        <v>0</v>
      </c>
      <c r="Y319">
        <f t="shared" si="5"/>
        <v>3.1338623549137884E-2</v>
      </c>
    </row>
    <row r="320" spans="1:25" x14ac:dyDescent="0.2">
      <c r="A320" t="s">
        <v>878</v>
      </c>
      <c r="B320" t="s">
        <v>1060</v>
      </c>
      <c r="C320" s="30">
        <v>134.22200012207031</v>
      </c>
      <c r="D320" s="30">
        <v>864.75701904296875</v>
      </c>
      <c r="E320" s="30">
        <v>183.78701171875002</v>
      </c>
      <c r="F320" s="30">
        <v>183</v>
      </c>
      <c r="G320" s="30">
        <v>-0.2853</v>
      </c>
      <c r="H320" s="30">
        <v>2.8828999999999999E-3</v>
      </c>
      <c r="I320" s="30">
        <v>-7.2460599999999997E-7</v>
      </c>
      <c r="J320" s="30">
        <v>0</v>
      </c>
      <c r="K320" s="30">
        <v>0</v>
      </c>
      <c r="L320" s="30">
        <v>104.28700000000001</v>
      </c>
      <c r="M320" s="30">
        <v>-9902.83</v>
      </c>
      <c r="N320" s="30">
        <v>0</v>
      </c>
      <c r="O320" s="30">
        <v>-12.950900000000001</v>
      </c>
      <c r="P320" s="30">
        <v>6.3241500000000003E-6</v>
      </c>
      <c r="Q320" s="30"/>
      <c r="R320" s="30">
        <v>384.81002197265627</v>
      </c>
      <c r="S320" s="30">
        <v>2802.6201171875</v>
      </c>
      <c r="T320" s="30">
        <v>0.47999000549316406</v>
      </c>
      <c r="U320" s="30">
        <v>0.4043700098991394</v>
      </c>
      <c r="V320" s="30">
        <v>0.10000000149011612</v>
      </c>
      <c r="Y320">
        <f t="shared" si="5"/>
        <v>2.865507626800556E-2</v>
      </c>
    </row>
    <row r="321" spans="1:25" x14ac:dyDescent="0.2">
      <c r="A321" t="s">
        <v>885</v>
      </c>
      <c r="B321" t="s">
        <v>1060</v>
      </c>
      <c r="C321" s="30">
        <v>134.22200012207031</v>
      </c>
      <c r="D321" s="30">
        <v>863.17401123046875</v>
      </c>
      <c r="E321" s="30">
        <v>183.30401000976565</v>
      </c>
      <c r="F321" s="30">
        <v>3.8500200000000003E-9</v>
      </c>
      <c r="G321" s="30">
        <v>-0.17127000000000001</v>
      </c>
      <c r="H321" s="30">
        <v>2.95554E-3</v>
      </c>
      <c r="I321" s="30">
        <v>-1.09172E-6</v>
      </c>
      <c r="J321" s="30">
        <v>1.59619E-10</v>
      </c>
      <c r="K321" s="30">
        <v>-1.9721799999999999E-23</v>
      </c>
      <c r="L321" s="30">
        <v>102.21</v>
      </c>
      <c r="M321" s="30">
        <v>-9625.5</v>
      </c>
      <c r="N321" s="30">
        <v>0</v>
      </c>
      <c r="O321" s="30">
        <v>-12.73</v>
      </c>
      <c r="P321" s="30">
        <v>6.7630000000000003E-6</v>
      </c>
      <c r="Q321" s="30"/>
      <c r="R321" s="30">
        <v>387.38900146484377</v>
      </c>
      <c r="S321" s="30">
        <v>2886.81005859375</v>
      </c>
      <c r="T321" s="30">
        <v>0.4968000054359436</v>
      </c>
      <c r="U321" s="30">
        <v>0.39300000667572021</v>
      </c>
      <c r="V321" s="30">
        <v>0.40000000596046448</v>
      </c>
      <c r="Y321">
        <f t="shared" si="5"/>
        <v>3.0397552318818709E-2</v>
      </c>
    </row>
    <row r="322" spans="1:25" x14ac:dyDescent="0.2">
      <c r="A322" t="s">
        <v>886</v>
      </c>
      <c r="B322" t="s">
        <v>1060</v>
      </c>
      <c r="C322" s="30">
        <v>134.22200012207031</v>
      </c>
      <c r="D322" s="30">
        <v>856.87200927734375</v>
      </c>
      <c r="E322" s="30">
        <v>172.78701171875002</v>
      </c>
      <c r="F322" s="30">
        <v>185.15</v>
      </c>
      <c r="G322" s="30">
        <v>-0.27689000000000002</v>
      </c>
      <c r="H322" s="30">
        <v>2.8804899999999999E-3</v>
      </c>
      <c r="I322" s="30">
        <v>-7.22486E-7</v>
      </c>
      <c r="J322" s="30">
        <v>0</v>
      </c>
      <c r="K322" s="30">
        <v>0</v>
      </c>
      <c r="L322" s="30">
        <v>64.855999999999995</v>
      </c>
      <c r="M322" s="30">
        <v>-7864.2</v>
      </c>
      <c r="N322" s="30">
        <v>0</v>
      </c>
      <c r="O322" s="30">
        <v>-6.9936999999999996</v>
      </c>
      <c r="P322" s="30">
        <v>7.3672000000000004E-18</v>
      </c>
      <c r="Q322" s="30"/>
      <c r="R322" s="30">
        <v>377.22200927734377</v>
      </c>
      <c r="S322" s="30">
        <v>3049.8701171875</v>
      </c>
      <c r="T322" s="30">
        <v>0.47837001085281372</v>
      </c>
      <c r="U322" s="30">
        <v>0.37999001145362854</v>
      </c>
      <c r="V322" s="30">
        <v>0.30000001192092896</v>
      </c>
      <c r="Y322">
        <f t="shared" si="5"/>
        <v>4.7397614913496942E-2</v>
      </c>
    </row>
    <row r="323" spans="1:25" x14ac:dyDescent="0.2">
      <c r="A323" t="s">
        <v>887</v>
      </c>
      <c r="B323" t="s">
        <v>1060</v>
      </c>
      <c r="C323" s="30">
        <v>134.22200012207031</v>
      </c>
      <c r="D323" s="30">
        <v>865.3280029296875</v>
      </c>
      <c r="E323" s="30">
        <v>173.3330017089844</v>
      </c>
      <c r="F323" s="30">
        <v>197.94900000000001</v>
      </c>
      <c r="G323" s="30">
        <v>-0.31719900000000001</v>
      </c>
      <c r="H323" s="30">
        <v>2.8833000000000001E-3</v>
      </c>
      <c r="I323" s="30">
        <v>-7.2497499999999999E-7</v>
      </c>
      <c r="J323" s="30">
        <v>0</v>
      </c>
      <c r="K323" s="30">
        <v>0</v>
      </c>
      <c r="L323" s="30">
        <v>82.292500000000004</v>
      </c>
      <c r="M323" s="30">
        <v>-8280.43</v>
      </c>
      <c r="N323" s="30">
        <v>0</v>
      </c>
      <c r="O323" s="30">
        <v>-9.8527000000000005</v>
      </c>
      <c r="P323" s="30">
        <v>4.9569900000000003E-6</v>
      </c>
      <c r="Q323" s="30"/>
      <c r="R323" s="30">
        <v>391.38900146484377</v>
      </c>
      <c r="S323" s="30">
        <v>2950.8701171875</v>
      </c>
      <c r="T323" s="30">
        <v>0.47837001085281372</v>
      </c>
      <c r="U323" s="30">
        <v>0.28468000888824463</v>
      </c>
      <c r="V323" s="30">
        <v>0.40000000596046448</v>
      </c>
      <c r="Y323">
        <f t="shared" si="5"/>
        <v>5.2521087782794205E-2</v>
      </c>
    </row>
    <row r="324" spans="1:25" x14ac:dyDescent="0.2">
      <c r="A324" t="s">
        <v>888</v>
      </c>
      <c r="B324" t="s">
        <v>1060</v>
      </c>
      <c r="C324" s="30">
        <v>134.22200012207031</v>
      </c>
      <c r="D324" s="30">
        <v>869.89202880859375</v>
      </c>
      <c r="E324" s="30">
        <v>169.14901123046877</v>
      </c>
      <c r="F324" s="30">
        <v>206.15</v>
      </c>
      <c r="G324" s="30">
        <v>-0.33819900000000003</v>
      </c>
      <c r="H324" s="30">
        <v>2.8830000000000001E-3</v>
      </c>
      <c r="I324" s="30">
        <v>-7.2559599999999998E-7</v>
      </c>
      <c r="J324" s="30">
        <v>0</v>
      </c>
      <c r="K324" s="30">
        <v>0</v>
      </c>
      <c r="L324" s="30">
        <v>81.175799999999995</v>
      </c>
      <c r="M324" s="30">
        <v>-8133.35</v>
      </c>
      <c r="N324" s="30">
        <v>0</v>
      </c>
      <c r="O324" s="30">
        <v>-9.7082800000000002</v>
      </c>
      <c r="P324" s="30">
        <v>4.9794600000000001E-6</v>
      </c>
      <c r="Q324" s="30"/>
      <c r="R324" s="30">
        <v>386.66500244140627</v>
      </c>
      <c r="S324" s="30">
        <v>2964.6201171875</v>
      </c>
      <c r="T324" s="30">
        <v>0.46077001094818115</v>
      </c>
      <c r="U324" s="30">
        <v>0.27755001187324524</v>
      </c>
      <c r="V324" s="30">
        <v>0.5</v>
      </c>
      <c r="Y324">
        <f t="shared" si="5"/>
        <v>6.1013431381392806E-2</v>
      </c>
    </row>
    <row r="325" spans="1:25" x14ac:dyDescent="0.2">
      <c r="A325" t="s">
        <v>889</v>
      </c>
      <c r="B325" t="s">
        <v>1060</v>
      </c>
      <c r="C325" s="30">
        <v>134.22200012207031</v>
      </c>
      <c r="D325" s="30">
        <v>880.36102294921875</v>
      </c>
      <c r="E325" s="30">
        <v>178.17800292968752</v>
      </c>
      <c r="F325" s="30">
        <v>208.5</v>
      </c>
      <c r="G325" s="30">
        <v>-0.35619000000000001</v>
      </c>
      <c r="H325" s="30">
        <v>2.8865000000000002E-3</v>
      </c>
      <c r="I325" s="30">
        <v>-7.2796599999999997E-7</v>
      </c>
      <c r="J325" s="30">
        <v>0</v>
      </c>
      <c r="K325" s="30">
        <v>0</v>
      </c>
      <c r="L325" s="30">
        <v>13.966100000000001</v>
      </c>
      <c r="M325" s="30">
        <v>-3564.5</v>
      </c>
      <c r="N325" s="30">
        <v>-70</v>
      </c>
      <c r="O325" s="30">
        <v>0</v>
      </c>
      <c r="P325" s="30">
        <v>0</v>
      </c>
      <c r="Q325" s="30"/>
      <c r="R325" s="30">
        <v>396.66701660156252</v>
      </c>
      <c r="S325" s="30">
        <v>2895.780029296875</v>
      </c>
      <c r="T325" s="30">
        <v>0.47837001085281372</v>
      </c>
      <c r="U325" s="30">
        <v>0.28878000378608704</v>
      </c>
      <c r="V325" s="30">
        <v>0</v>
      </c>
      <c r="Y325">
        <f t="shared" si="5"/>
        <v>3.9644459627947777E-2</v>
      </c>
    </row>
    <row r="326" spans="1:25" x14ac:dyDescent="0.2">
      <c r="A326" t="s">
        <v>890</v>
      </c>
      <c r="B326" t="s">
        <v>1060</v>
      </c>
      <c r="C326" s="30">
        <v>134.22200012207031</v>
      </c>
      <c r="D326" s="30">
        <v>864.65802001953125</v>
      </c>
      <c r="E326" s="30">
        <v>175.07601318359377</v>
      </c>
      <c r="F326" s="30">
        <v>192.5</v>
      </c>
      <c r="G326" s="30">
        <v>-0.30230000000000001</v>
      </c>
      <c r="H326" s="30">
        <v>2.8825000000000001E-3</v>
      </c>
      <c r="I326" s="30">
        <v>-7.2435599999999995E-7</v>
      </c>
      <c r="J326" s="30">
        <v>0</v>
      </c>
      <c r="K326" s="30">
        <v>0</v>
      </c>
      <c r="L326" s="30">
        <v>105.77200000000001</v>
      </c>
      <c r="M326" s="30">
        <v>-9560.9500000000007</v>
      </c>
      <c r="N326" s="30">
        <v>0</v>
      </c>
      <c r="O326" s="30">
        <v>-13.299200000000001</v>
      </c>
      <c r="P326" s="30">
        <v>6.8269599999999998E-6</v>
      </c>
      <c r="Q326" s="30"/>
      <c r="R326" s="30">
        <v>393.05501708984377</v>
      </c>
      <c r="S326" s="30">
        <v>2938.530029296875</v>
      </c>
      <c r="T326" s="30">
        <v>0.47837001085281372</v>
      </c>
      <c r="U326" s="30">
        <v>0.28854000568389893</v>
      </c>
      <c r="V326" s="30">
        <v>0</v>
      </c>
      <c r="Y326">
        <f t="shared" si="5"/>
        <v>4.595611591149236E-2</v>
      </c>
    </row>
    <row r="327" spans="1:25" x14ac:dyDescent="0.2">
      <c r="A327" t="s">
        <v>891</v>
      </c>
      <c r="B327" t="s">
        <v>1060</v>
      </c>
      <c r="C327" s="30">
        <v>134.22200012207031</v>
      </c>
      <c r="D327" s="30">
        <v>859.96002197265625</v>
      </c>
      <c r="E327" s="30">
        <v>177.12700805664065</v>
      </c>
      <c r="F327" s="30">
        <v>185.57900000000001</v>
      </c>
      <c r="G327" s="30">
        <v>-0.2828</v>
      </c>
      <c r="H327" s="30">
        <v>2.8814999999999999E-3</v>
      </c>
      <c r="I327" s="30">
        <v>-7.2348599999999997E-7</v>
      </c>
      <c r="J327" s="30">
        <v>0</v>
      </c>
      <c r="K327" s="30">
        <v>0</v>
      </c>
      <c r="L327" s="30">
        <v>125.738</v>
      </c>
      <c r="M327" s="30">
        <v>-10820</v>
      </c>
      <c r="N327" s="30">
        <v>0</v>
      </c>
      <c r="O327" s="30">
        <v>-16.164200000000001</v>
      </c>
      <c r="P327" s="30">
        <v>8.3505599999999999E-6</v>
      </c>
      <c r="Q327" s="30"/>
      <c r="R327" s="30">
        <v>376.85</v>
      </c>
      <c r="S327" s="30">
        <v>2730</v>
      </c>
      <c r="T327" s="30">
        <v>0.47837001085281372</v>
      </c>
      <c r="U327" s="30">
        <v>0.37299001216888428</v>
      </c>
      <c r="V327" s="30">
        <v>0</v>
      </c>
      <c r="Y327">
        <f t="shared" si="5"/>
        <v>3.6960712513198941E-2</v>
      </c>
    </row>
    <row r="328" spans="1:25" x14ac:dyDescent="0.2">
      <c r="A328" t="s">
        <v>894</v>
      </c>
      <c r="B328" t="s">
        <v>1060</v>
      </c>
      <c r="C328" s="30">
        <v>134.22200012207031</v>
      </c>
      <c r="D328" s="30">
        <v>889.82501220703125</v>
      </c>
      <c r="E328" s="30">
        <v>196.83901367187502</v>
      </c>
      <c r="F328" s="30">
        <v>200.19</v>
      </c>
      <c r="G328" s="30">
        <v>-0.35199900000000001</v>
      </c>
      <c r="H328" s="30">
        <v>2.8893E-3</v>
      </c>
      <c r="I328" s="30">
        <v>-7.3033599999999996E-7</v>
      </c>
      <c r="J328" s="30">
        <v>0</v>
      </c>
      <c r="K328" s="30">
        <v>0</v>
      </c>
      <c r="L328" s="30">
        <v>140.536</v>
      </c>
      <c r="M328" s="30">
        <v>-12261.2</v>
      </c>
      <c r="N328" s="30">
        <v>0</v>
      </c>
      <c r="O328" s="30">
        <v>-18.1599</v>
      </c>
      <c r="P328" s="30">
        <v>8.6147799999999995E-6</v>
      </c>
      <c r="Q328" s="30"/>
      <c r="R328" s="30">
        <v>402.22200927734377</v>
      </c>
      <c r="S328" s="30">
        <v>2964.6201171875</v>
      </c>
      <c r="T328" s="30">
        <v>0.47999000549316406</v>
      </c>
      <c r="U328" s="30">
        <v>0.42500001192092896</v>
      </c>
      <c r="V328" s="30">
        <v>0</v>
      </c>
      <c r="Y328">
        <f t="shared" si="5"/>
        <v>1.4171942534677294E-2</v>
      </c>
    </row>
    <row r="329" spans="1:25" x14ac:dyDescent="0.2">
      <c r="A329" t="s">
        <v>951</v>
      </c>
      <c r="B329" t="s">
        <v>1084</v>
      </c>
      <c r="C329" s="30">
        <v>136.20500183105469</v>
      </c>
      <c r="D329" s="30">
        <v>847.36602783203125</v>
      </c>
      <c r="E329" s="30">
        <v>176.49801025390627</v>
      </c>
      <c r="F329" s="30">
        <v>1.5772199999999999E-7</v>
      </c>
      <c r="G329" s="30">
        <v>-0.55784199999999995</v>
      </c>
      <c r="H329" s="30">
        <v>4.1565400000000002E-3</v>
      </c>
      <c r="I329" s="30">
        <v>-2.3180500000000002E-6</v>
      </c>
      <c r="J329" s="30">
        <v>7.8568599999999997E-10</v>
      </c>
      <c r="K329" s="30">
        <v>-1.1900400000000001E-13</v>
      </c>
      <c r="L329" s="30">
        <v>61.257300000000001</v>
      </c>
      <c r="M329" s="30">
        <v>-7417.1</v>
      </c>
      <c r="N329" s="30">
        <v>0</v>
      </c>
      <c r="O329" s="30">
        <v>-6.6583600000000001</v>
      </c>
      <c r="P329" s="30">
        <v>2.5485700000000001E-6</v>
      </c>
      <c r="Q329" s="30"/>
      <c r="R329" s="30">
        <v>376.85</v>
      </c>
      <c r="S329" s="30">
        <v>2750</v>
      </c>
      <c r="T329" s="30">
        <v>0.52399802207946777</v>
      </c>
      <c r="U329" s="30">
        <v>0.31229901313781738</v>
      </c>
      <c r="V329" s="30">
        <v>0</v>
      </c>
      <c r="Y329">
        <f t="shared" si="5"/>
        <v>4.5202606266823063E-2</v>
      </c>
    </row>
    <row r="330" spans="1:25" x14ac:dyDescent="0.2">
      <c r="A330" t="s">
        <v>952</v>
      </c>
      <c r="B330" t="s">
        <v>1084</v>
      </c>
      <c r="C330" s="30">
        <v>136.23500061035156</v>
      </c>
      <c r="D330" s="30">
        <v>864.3070068359375</v>
      </c>
      <c r="E330" s="30">
        <v>156.1400085449219</v>
      </c>
      <c r="F330" s="30">
        <v>9.4743900000000004E-7</v>
      </c>
      <c r="G330" s="30">
        <v>-5.5782400000000001</v>
      </c>
      <c r="H330" s="30">
        <v>1.54085E-2</v>
      </c>
      <c r="I330" s="30">
        <v>-1.4373799999999999E-5</v>
      </c>
      <c r="J330" s="30">
        <v>7.0092600000000003E-9</v>
      </c>
      <c r="K330" s="30">
        <v>-1.3593000000000001E-12</v>
      </c>
      <c r="L330" s="30">
        <v>34.289400000000001</v>
      </c>
      <c r="M330" s="30">
        <v>-5963.22</v>
      </c>
      <c r="N330" s="30">
        <v>0</v>
      </c>
      <c r="O330" s="30">
        <v>-2.5756000000000001</v>
      </c>
      <c r="P330" s="30">
        <v>-7.9602400000000001E-7</v>
      </c>
      <c r="Q330" s="30"/>
      <c r="R330" s="30">
        <v>358.85</v>
      </c>
      <c r="S330" s="30">
        <v>2760</v>
      </c>
      <c r="T330" s="30">
        <v>0.50400000810623169</v>
      </c>
      <c r="U330" s="30">
        <v>0.28619900345802307</v>
      </c>
      <c r="V330" s="30">
        <v>0</v>
      </c>
      <c r="Y330">
        <f t="shared" si="5"/>
        <v>8.9670374690969237E-2</v>
      </c>
    </row>
    <row r="331" spans="1:25" x14ac:dyDescent="0.2">
      <c r="A331" t="s">
        <v>953</v>
      </c>
      <c r="B331" t="s">
        <v>1084</v>
      </c>
      <c r="C331" s="30">
        <v>136.23500061035156</v>
      </c>
      <c r="D331" s="30">
        <v>873.155029296875</v>
      </c>
      <c r="E331" s="30">
        <v>166.04000244140627</v>
      </c>
      <c r="F331" s="30">
        <v>2.0589E-7</v>
      </c>
      <c r="G331" s="30">
        <v>-1.0413600000000001</v>
      </c>
      <c r="H331" s="30">
        <v>4.8060999999999998E-3</v>
      </c>
      <c r="I331" s="30">
        <v>-2.5401200000000002E-6</v>
      </c>
      <c r="J331" s="30">
        <v>7.6003400000000005E-10</v>
      </c>
      <c r="K331" s="30">
        <v>-9.7863099999999996E-14</v>
      </c>
      <c r="L331" s="30">
        <v>104.762</v>
      </c>
      <c r="M331" s="30">
        <v>-9161.7900000000009</v>
      </c>
      <c r="N331" s="30">
        <v>0</v>
      </c>
      <c r="O331" s="30">
        <v>-13.283799999999999</v>
      </c>
      <c r="P331" s="30">
        <v>8.0090700000000006E-6</v>
      </c>
      <c r="Q331" s="30"/>
      <c r="R331" s="30">
        <v>368.85</v>
      </c>
      <c r="S331" s="30">
        <v>2760</v>
      </c>
      <c r="T331" s="30">
        <v>0.50599902868270874</v>
      </c>
      <c r="U331" s="30">
        <v>0.32519900798797607</v>
      </c>
      <c r="V331" s="30">
        <v>0</v>
      </c>
      <c r="Y331">
        <f t="shared" si="5"/>
        <v>6.5742686206705939E-2</v>
      </c>
    </row>
    <row r="332" spans="1:25" x14ac:dyDescent="0.2">
      <c r="A332" t="s">
        <v>954</v>
      </c>
      <c r="B332" t="s">
        <v>1084</v>
      </c>
      <c r="C332" s="30">
        <v>136.23500061035156</v>
      </c>
      <c r="D332" s="30">
        <v>865.5150146484375</v>
      </c>
      <c r="E332" s="30">
        <v>184.99801025390627</v>
      </c>
      <c r="F332" s="30">
        <v>1.8842099999999999E-7</v>
      </c>
      <c r="G332" s="30">
        <v>-0.44261699999999998</v>
      </c>
      <c r="H332" s="30">
        <v>3.8804899999999999E-3</v>
      </c>
      <c r="I332" s="30">
        <v>-2.0465400000000001E-6</v>
      </c>
      <c r="J332" s="30">
        <v>6.6282600000000004E-10</v>
      </c>
      <c r="K332" s="30">
        <v>-9.8033999999999999E-14</v>
      </c>
      <c r="L332" s="30">
        <v>62.8476</v>
      </c>
      <c r="M332" s="30">
        <v>-8397.93</v>
      </c>
      <c r="N332" s="30">
        <v>0</v>
      </c>
      <c r="O332" s="30">
        <v>-6.5500499999999997</v>
      </c>
      <c r="P332" s="30">
        <v>1.1008999999999999E-6</v>
      </c>
      <c r="Q332" s="30"/>
      <c r="R332" s="30">
        <v>398.85</v>
      </c>
      <c r="S332" s="30">
        <v>2760</v>
      </c>
      <c r="T332" s="30">
        <v>0.50900000333786011</v>
      </c>
      <c r="U332" s="30">
        <v>0.30059900879859924</v>
      </c>
      <c r="V332" s="30">
        <v>0</v>
      </c>
      <c r="Y332">
        <f t="shared" si="5"/>
        <v>2.1736150814088546E-2</v>
      </c>
    </row>
    <row r="333" spans="1:25" x14ac:dyDescent="0.2">
      <c r="A333" t="s">
        <v>1160</v>
      </c>
      <c r="B333" t="s">
        <v>1084</v>
      </c>
      <c r="C333" s="30">
        <v>136.23500061035156</v>
      </c>
      <c r="D333" s="30">
        <v>847.6190185546875</v>
      </c>
      <c r="E333" s="30">
        <v>160.49801025390627</v>
      </c>
      <c r="F333" s="30">
        <v>0</v>
      </c>
      <c r="G333" s="30">
        <v>-1.1502600000000001</v>
      </c>
      <c r="H333" s="30">
        <v>4.9495800000000003E-3</v>
      </c>
      <c r="I333" s="30">
        <v>-2.6999600000000002E-6</v>
      </c>
      <c r="J333" s="30">
        <v>8.6129299999999995E-10</v>
      </c>
      <c r="K333" s="30">
        <v>-1.2183899999999999E-13</v>
      </c>
      <c r="L333" s="30">
        <v>73.774100000000004</v>
      </c>
      <c r="M333" s="30">
        <v>-7640.6</v>
      </c>
      <c r="N333" s="30">
        <v>0</v>
      </c>
      <c r="O333" s="30">
        <v>-8.6234900000000003</v>
      </c>
      <c r="P333" s="30">
        <v>4.4502899999999997E-6</v>
      </c>
      <c r="Q333" s="30"/>
      <c r="R333" s="30">
        <v>364.85</v>
      </c>
      <c r="S333" s="30">
        <v>2750</v>
      </c>
      <c r="T333" s="30">
        <v>0.49900001287460327</v>
      </c>
      <c r="U333" s="30">
        <v>0.29574400186538696</v>
      </c>
      <c r="V333" s="30">
        <v>0</v>
      </c>
      <c r="Y333">
        <f t="shared" si="5"/>
        <v>8.1699250114428579E-2</v>
      </c>
    </row>
    <row r="334" spans="1:25" x14ac:dyDescent="0.2">
      <c r="A334" t="s">
        <v>1161</v>
      </c>
      <c r="B334" t="s">
        <v>1084</v>
      </c>
      <c r="C334" s="30">
        <v>136.23500061035156</v>
      </c>
      <c r="D334" s="30">
        <v>850.5460205078125</v>
      </c>
      <c r="E334" s="30">
        <v>174.99801025390627</v>
      </c>
      <c r="F334" s="30">
        <v>0</v>
      </c>
      <c r="G334" s="30">
        <v>-0.78042999999999996</v>
      </c>
      <c r="H334" s="30">
        <v>4.7782900000000001E-3</v>
      </c>
      <c r="I334" s="30">
        <v>-3.04107E-6</v>
      </c>
      <c r="J334" s="30">
        <v>1.1847500000000001E-9</v>
      </c>
      <c r="K334" s="30">
        <v>-2.04187E-13</v>
      </c>
      <c r="L334" s="30">
        <v>53.546199999999999</v>
      </c>
      <c r="M334" s="30">
        <v>-7439.7</v>
      </c>
      <c r="N334" s="30">
        <v>0</v>
      </c>
      <c r="O334" s="30">
        <v>-5.2993899999999998</v>
      </c>
      <c r="P334" s="30">
        <v>2.4521699999999999E-18</v>
      </c>
      <c r="Q334" s="30"/>
      <c r="R334" s="30">
        <v>375.85</v>
      </c>
      <c r="S334" s="30">
        <v>2820</v>
      </c>
      <c r="T334" s="30">
        <v>0.5</v>
      </c>
      <c r="U334" s="30">
        <v>0.38045600056648254</v>
      </c>
      <c r="V334" s="30">
        <v>0</v>
      </c>
      <c r="Y334">
        <f t="shared" si="5"/>
        <v>4.0090764867930485E-2</v>
      </c>
    </row>
    <row r="335" spans="1:25" x14ac:dyDescent="0.2">
      <c r="A335" t="s">
        <v>1162</v>
      </c>
      <c r="B335" t="s">
        <v>1084</v>
      </c>
      <c r="C335" s="30">
        <v>136.23500061035156</v>
      </c>
      <c r="D335" s="30">
        <v>844.38800048828125</v>
      </c>
      <c r="E335" s="30">
        <v>173.99801025390627</v>
      </c>
      <c r="F335" s="30">
        <v>0</v>
      </c>
      <c r="G335" s="30">
        <v>-0.79547500000000004</v>
      </c>
      <c r="H335" s="30">
        <v>4.8453200000000002E-3</v>
      </c>
      <c r="I335" s="30">
        <v>-3.0937900000000001E-6</v>
      </c>
      <c r="J335" s="30">
        <v>1.19383E-9</v>
      </c>
      <c r="K335" s="30">
        <v>-2.0181999999999999E-13</v>
      </c>
      <c r="L335" s="30">
        <v>58.148200000000003</v>
      </c>
      <c r="M335" s="30">
        <v>-7666.2</v>
      </c>
      <c r="N335" s="30">
        <v>0</v>
      </c>
      <c r="O335" s="30">
        <v>-5.9661</v>
      </c>
      <c r="P335" s="30">
        <v>3.2969699999999999E-18</v>
      </c>
      <c r="Q335" s="30"/>
      <c r="R335" s="30">
        <v>374.85</v>
      </c>
      <c r="S335" s="30">
        <v>2820</v>
      </c>
      <c r="T335" s="30">
        <v>0.48699900507926941</v>
      </c>
      <c r="U335" s="30">
        <v>0.37421301007270813</v>
      </c>
      <c r="V335" s="30">
        <v>0</v>
      </c>
      <c r="Y335">
        <f t="shared" si="5"/>
        <v>4.2108908440133701E-2</v>
      </c>
    </row>
    <row r="336" spans="1:25" x14ac:dyDescent="0.2">
      <c r="A336" t="s">
        <v>1163</v>
      </c>
      <c r="B336" t="s">
        <v>1084</v>
      </c>
      <c r="C336" s="30">
        <v>136.23500061035156</v>
      </c>
      <c r="D336" s="30">
        <v>837.47900390625</v>
      </c>
      <c r="E336" s="30">
        <v>177.20000610351565</v>
      </c>
      <c r="F336" s="30">
        <v>0</v>
      </c>
      <c r="G336" s="30">
        <v>-0.41237099999999999</v>
      </c>
      <c r="H336" s="30">
        <v>4.2843200000000003E-3</v>
      </c>
      <c r="I336" s="30">
        <v>-2.6988299999999999E-6</v>
      </c>
      <c r="J336" s="30">
        <v>1.0565599999999999E-9</v>
      </c>
      <c r="K336" s="30">
        <v>-1.83977E-13</v>
      </c>
      <c r="L336" s="30">
        <v>99.182199999999995</v>
      </c>
      <c r="M336" s="30">
        <v>-9306.7000000000007</v>
      </c>
      <c r="N336" s="30">
        <v>0</v>
      </c>
      <c r="O336" s="30">
        <v>-12.314</v>
      </c>
      <c r="P336" s="30">
        <v>6.6378000000000002E-6</v>
      </c>
      <c r="Q336" s="30"/>
      <c r="R336" s="30">
        <v>378.85</v>
      </c>
      <c r="S336" s="30">
        <v>2800</v>
      </c>
      <c r="T336" s="30">
        <v>0.50599902868270874</v>
      </c>
      <c r="U336" s="30">
        <v>0.37549000978469849</v>
      </c>
      <c r="V336" s="30">
        <v>0</v>
      </c>
      <c r="Y336">
        <f t="shared" si="5"/>
        <v>4.1030175164615316E-2</v>
      </c>
    </row>
    <row r="337" spans="1:25" x14ac:dyDescent="0.2">
      <c r="A337" t="s">
        <v>1164</v>
      </c>
      <c r="B337" t="s">
        <v>1084</v>
      </c>
      <c r="C337" s="30">
        <v>136.23500061035156</v>
      </c>
      <c r="D337" s="30">
        <v>852.33502197265625</v>
      </c>
      <c r="E337" s="30">
        <v>182.99801025390627</v>
      </c>
      <c r="F337" s="30">
        <v>0</v>
      </c>
      <c r="G337" s="30">
        <v>-0.585511</v>
      </c>
      <c r="H337" s="30">
        <v>4.6973600000000003E-3</v>
      </c>
      <c r="I337" s="30">
        <v>-3.15361E-6</v>
      </c>
      <c r="J337" s="30">
        <v>1.2981000000000001E-9</v>
      </c>
      <c r="K337" s="30">
        <v>-2.3388799999999998E-13</v>
      </c>
      <c r="L337" s="30">
        <v>63.838200000000001</v>
      </c>
      <c r="M337" s="30">
        <v>-8083.5</v>
      </c>
      <c r="N337" s="30">
        <v>0</v>
      </c>
      <c r="O337" s="30">
        <v>-6.7854999999999999</v>
      </c>
      <c r="P337" s="30">
        <v>4.7385700000000004E-18</v>
      </c>
      <c r="Q337" s="30"/>
      <c r="R337" s="30">
        <v>387.85</v>
      </c>
      <c r="S337" s="30">
        <v>2800</v>
      </c>
      <c r="T337" s="30">
        <v>0.50499802827835083</v>
      </c>
      <c r="U337" s="30">
        <v>0.37500301003456116</v>
      </c>
      <c r="V337" s="30">
        <v>0</v>
      </c>
      <c r="Y337">
        <f t="shared" si="5"/>
        <v>3.1226791390781397E-2</v>
      </c>
    </row>
    <row r="338" spans="1:25" x14ac:dyDescent="0.2">
      <c r="A338" t="s">
        <v>1235</v>
      </c>
      <c r="B338" t="s">
        <v>1084</v>
      </c>
      <c r="C338" s="30">
        <v>136.23699951171875</v>
      </c>
      <c r="D338" s="30">
        <v>952.93402099609375</v>
      </c>
      <c r="E338" s="30">
        <v>187.85</v>
      </c>
      <c r="F338" s="30">
        <v>0</v>
      </c>
      <c r="G338" s="30">
        <v>-0.43546000000000001</v>
      </c>
      <c r="H338" s="30">
        <v>2.5974000000000001E-3</v>
      </c>
      <c r="I338" s="30">
        <v>3.305E-7</v>
      </c>
      <c r="J338" s="30">
        <v>-1.0234E-9</v>
      </c>
      <c r="K338" s="30">
        <v>3.3183000000000001E-13</v>
      </c>
      <c r="L338" s="30">
        <v>41.563000000000002</v>
      </c>
      <c r="M338" s="30">
        <v>-6330.9</v>
      </c>
      <c r="N338" s="30">
        <v>0</v>
      </c>
      <c r="O338" s="30">
        <v>-3.7875000000000001</v>
      </c>
      <c r="P338" s="30">
        <v>2.0715000000000001E-18</v>
      </c>
      <c r="Q338" s="30"/>
      <c r="R338" s="30">
        <v>429.85</v>
      </c>
      <c r="S338" s="30">
        <v>2920</v>
      </c>
      <c r="T338" s="30">
        <v>0.48500001430511475</v>
      </c>
      <c r="U338" s="30">
        <v>0.18529899418354034</v>
      </c>
      <c r="V338" s="30">
        <v>0</v>
      </c>
      <c r="Y338">
        <f t="shared" si="5"/>
        <v>4.1173095643536731E-2</v>
      </c>
    </row>
    <row r="339" spans="1:25" x14ac:dyDescent="0.2">
      <c r="A339" t="s">
        <v>1101</v>
      </c>
      <c r="B339" t="s">
        <v>1025</v>
      </c>
      <c r="C339" s="30">
        <v>138.24000549316406</v>
      </c>
      <c r="D339" s="30">
        <v>768.822021484375</v>
      </c>
      <c r="E339" s="30">
        <v>174.05001220703127</v>
      </c>
      <c r="F339" s="30">
        <v>-7.1756400000000006E-8</v>
      </c>
      <c r="G339" s="30">
        <v>4.8307200000000002E-2</v>
      </c>
      <c r="H339" s="30">
        <v>3.0851699999999999E-3</v>
      </c>
      <c r="I339" s="30">
        <v>-1.2083200000000001E-6</v>
      </c>
      <c r="J339" s="30">
        <v>2.13176E-10</v>
      </c>
      <c r="K339" s="30">
        <v>1.68145E-21</v>
      </c>
      <c r="L339" s="30">
        <v>87.810100000000006</v>
      </c>
      <c r="M339" s="30">
        <v>-8884.33</v>
      </c>
      <c r="N339" s="30">
        <v>0</v>
      </c>
      <c r="O339" s="30">
        <v>-10.5502</v>
      </c>
      <c r="P339" s="30">
        <v>5.3273499999999999E-6</v>
      </c>
      <c r="Q339" s="30"/>
      <c r="R339" s="30">
        <v>359.35</v>
      </c>
      <c r="S339" s="30">
        <v>2430</v>
      </c>
      <c r="T339" s="30">
        <v>0.55750000476837158</v>
      </c>
      <c r="U339" s="30">
        <v>0.42599800229072571</v>
      </c>
      <c r="V339" s="30">
        <v>0</v>
      </c>
      <c r="Y339">
        <f t="shared" si="5"/>
        <v>4.1380433877406426E-2</v>
      </c>
    </row>
    <row r="340" spans="1:25" x14ac:dyDescent="0.2">
      <c r="A340" t="s">
        <v>930</v>
      </c>
      <c r="B340" t="s">
        <v>1025</v>
      </c>
      <c r="C340" s="30">
        <v>138.25</v>
      </c>
      <c r="D340" s="30">
        <v>901.2030029296875</v>
      </c>
      <c r="E340" s="30">
        <v>195.45000610351565</v>
      </c>
      <c r="F340" s="30">
        <v>-4.9903199999999998E-8</v>
      </c>
      <c r="G340" s="30">
        <v>-0.793763</v>
      </c>
      <c r="H340" s="30">
        <v>3.9988899999999997E-3</v>
      </c>
      <c r="I340" s="30">
        <v>-1.5502199999999999E-6</v>
      </c>
      <c r="J340" s="30">
        <v>2.4547599999999998E-10</v>
      </c>
      <c r="K340" s="30">
        <v>1.15068E-21</v>
      </c>
      <c r="L340" s="30">
        <v>98.407200000000003</v>
      </c>
      <c r="M340" s="30">
        <v>-9426.4500000000007</v>
      </c>
      <c r="N340" s="30">
        <v>0</v>
      </c>
      <c r="O340" s="30">
        <v>-12.217000000000001</v>
      </c>
      <c r="P340" s="30">
        <v>6.6368100000000004E-6</v>
      </c>
      <c r="Q340" s="30"/>
      <c r="R340" s="30">
        <v>429.05001220703127</v>
      </c>
      <c r="S340" s="30">
        <v>3200</v>
      </c>
      <c r="T340" s="30">
        <v>0.47749900817871094</v>
      </c>
      <c r="U340" s="30">
        <v>0.28600001335144043</v>
      </c>
      <c r="V340" s="30">
        <v>0</v>
      </c>
      <c r="Y340">
        <f t="shared" si="5"/>
        <v>2.378801496519178E-2</v>
      </c>
    </row>
    <row r="341" spans="1:25" x14ac:dyDescent="0.2">
      <c r="A341" t="s">
        <v>931</v>
      </c>
      <c r="B341" t="s">
        <v>1025</v>
      </c>
      <c r="C341" s="30">
        <v>138.25</v>
      </c>
      <c r="D341" s="30">
        <v>873.25701904296875</v>
      </c>
      <c r="E341" s="30">
        <v>187.24801025390627</v>
      </c>
      <c r="F341" s="30">
        <v>-5.6974599999999997E-8</v>
      </c>
      <c r="G341" s="30">
        <v>-0.70617600000000003</v>
      </c>
      <c r="H341" s="30">
        <v>3.77575E-3</v>
      </c>
      <c r="I341" s="30">
        <v>-1.32012E-6</v>
      </c>
      <c r="J341" s="30">
        <v>1.6248500000000001E-10</v>
      </c>
      <c r="K341" s="30">
        <v>1.30821E-21</v>
      </c>
      <c r="L341" s="30">
        <v>94.9178</v>
      </c>
      <c r="M341" s="30">
        <v>-9049.0400000000009</v>
      </c>
      <c r="N341" s="30">
        <v>0</v>
      </c>
      <c r="O341" s="30">
        <v>-11.7492</v>
      </c>
      <c r="P341" s="30">
        <v>6.6155100000000003E-6</v>
      </c>
      <c r="Q341" s="30"/>
      <c r="R341" s="30">
        <v>413.85</v>
      </c>
      <c r="S341" s="30">
        <v>3200</v>
      </c>
      <c r="T341" s="30">
        <v>0.47749900817871094</v>
      </c>
      <c r="U341" s="30">
        <v>0.27000001072883606</v>
      </c>
      <c r="V341" s="30">
        <v>0</v>
      </c>
      <c r="Y341">
        <f t="shared" si="5"/>
        <v>3.2797555045079009E-2</v>
      </c>
    </row>
    <row r="342" spans="1:25" x14ac:dyDescent="0.2">
      <c r="A342" t="s">
        <v>779</v>
      </c>
      <c r="B342" t="s">
        <v>1025</v>
      </c>
      <c r="C342" s="30">
        <v>138.25199890136719</v>
      </c>
      <c r="D342" s="30">
        <v>736.6400146484375</v>
      </c>
      <c r="E342" s="30">
        <v>172.58901367187502</v>
      </c>
      <c r="F342" s="30">
        <v>-1.4721700000000001E-6</v>
      </c>
      <c r="G342" s="30">
        <v>-0.65967799999999999</v>
      </c>
      <c r="H342" s="30">
        <v>4.9836400000000001E-3</v>
      </c>
      <c r="I342" s="30">
        <v>-3.2698500000000001E-6</v>
      </c>
      <c r="J342" s="30">
        <v>9.786431E-10</v>
      </c>
      <c r="K342" s="30">
        <v>1.81754E-20</v>
      </c>
      <c r="L342" s="30">
        <v>-54.11</v>
      </c>
      <c r="M342" s="30">
        <v>-2005.9</v>
      </c>
      <c r="N342" s="30">
        <v>0</v>
      </c>
      <c r="O342" s="30">
        <v>10.5158</v>
      </c>
      <c r="P342" s="30">
        <v>-6.6034299999999997E-6</v>
      </c>
      <c r="Q342" s="30"/>
      <c r="R342" s="30">
        <v>339.37801513671877</v>
      </c>
      <c r="S342" s="30">
        <v>2535.3701171875</v>
      </c>
      <c r="T342" s="30">
        <v>0.54750001430511475</v>
      </c>
      <c r="U342" s="30">
        <v>0.60127502679824829</v>
      </c>
      <c r="V342" s="30">
        <v>0</v>
      </c>
      <c r="Y342">
        <f t="shared" si="5"/>
        <v>2.9491099126067306E-2</v>
      </c>
    </row>
    <row r="343" spans="1:25" x14ac:dyDescent="0.2">
      <c r="A343" t="s">
        <v>852</v>
      </c>
      <c r="B343" t="s">
        <v>1025</v>
      </c>
      <c r="C343" s="30">
        <v>138.25300598144531</v>
      </c>
      <c r="D343" s="30">
        <v>760.447021484375</v>
      </c>
      <c r="E343" s="30">
        <v>161.11000976562502</v>
      </c>
      <c r="F343" s="30">
        <v>72.400000000000006</v>
      </c>
      <c r="G343" s="30">
        <v>7.7171000000000003E-2</v>
      </c>
      <c r="H343" s="30">
        <v>2.8514899999999999E-3</v>
      </c>
      <c r="I343" s="30">
        <v>-6.9672600000000001E-7</v>
      </c>
      <c r="J343" s="30">
        <v>0</v>
      </c>
      <c r="K343" s="30">
        <v>0</v>
      </c>
      <c r="L343" s="30">
        <v>101.97</v>
      </c>
      <c r="M343" s="30">
        <v>-8932.6</v>
      </c>
      <c r="N343" s="30">
        <v>0</v>
      </c>
      <c r="O343" s="30">
        <v>-12.8681</v>
      </c>
      <c r="P343" s="30">
        <v>7.2247499999999997E-6</v>
      </c>
      <c r="Q343" s="30"/>
      <c r="R343" s="30">
        <v>367.22200927734377</v>
      </c>
      <c r="S343" s="30">
        <v>2543.3701171875</v>
      </c>
      <c r="T343" s="30">
        <v>0.55659002065658569</v>
      </c>
      <c r="U343" s="30">
        <v>0.25960001349449158</v>
      </c>
      <c r="V343" s="30">
        <v>0</v>
      </c>
      <c r="Y343">
        <f t="shared" si="5"/>
        <v>8.0140959629546552E-2</v>
      </c>
    </row>
    <row r="344" spans="1:25" x14ac:dyDescent="0.2">
      <c r="A344" t="s">
        <v>820</v>
      </c>
      <c r="B344" t="s">
        <v>1024</v>
      </c>
      <c r="C344" s="30">
        <v>140.24600219726563</v>
      </c>
      <c r="D344" s="30">
        <v>743.6290283203125</v>
      </c>
      <c r="E344" s="30">
        <v>170.6</v>
      </c>
      <c r="F344" s="30">
        <v>44.546900000000001</v>
      </c>
      <c r="G344" s="30">
        <v>0.16209899999999999</v>
      </c>
      <c r="H344" s="30">
        <v>2.84579E-3</v>
      </c>
      <c r="I344" s="30">
        <v>-6.91486E-7</v>
      </c>
      <c r="J344" s="30">
        <v>0</v>
      </c>
      <c r="K344" s="30">
        <v>0</v>
      </c>
      <c r="L344" s="30">
        <v>122.057</v>
      </c>
      <c r="M344" s="30">
        <v>-10565.5</v>
      </c>
      <c r="N344" s="30">
        <v>0</v>
      </c>
      <c r="O344" s="30">
        <v>-15.638199999999999</v>
      </c>
      <c r="P344" s="30">
        <v>8.5742300000000004E-6</v>
      </c>
      <c r="Q344" s="30"/>
      <c r="R344" s="30">
        <v>341.66701660156252</v>
      </c>
      <c r="S344" s="30">
        <v>2206.31005859375</v>
      </c>
      <c r="T344" s="30">
        <v>0.6478000283241272</v>
      </c>
      <c r="U344" s="30">
        <v>0.49099001288414001</v>
      </c>
      <c r="V344" s="30">
        <v>0</v>
      </c>
      <c r="Y344">
        <f t="shared" si="5"/>
        <v>4.3094402622077539E-2</v>
      </c>
    </row>
    <row r="345" spans="1:25" x14ac:dyDescent="0.2">
      <c r="A345" t="s">
        <v>754</v>
      </c>
      <c r="B345" t="s">
        <v>1024</v>
      </c>
      <c r="C345" s="30">
        <v>140.26800537109375</v>
      </c>
      <c r="D345" s="30">
        <v>860.02001953125</v>
      </c>
      <c r="E345" s="30">
        <v>202.22100219726565</v>
      </c>
      <c r="F345" s="30">
        <v>158.15</v>
      </c>
      <c r="G345" s="30">
        <v>-0.22339899999999999</v>
      </c>
      <c r="H345" s="30">
        <v>2.8814999999999999E-3</v>
      </c>
      <c r="I345" s="30">
        <v>-7.2348599999999997E-7</v>
      </c>
      <c r="J345" s="30">
        <v>0</v>
      </c>
      <c r="K345" s="30">
        <v>0</v>
      </c>
      <c r="L345" s="30">
        <v>170.28700000000001</v>
      </c>
      <c r="M345" s="30">
        <v>-14292.6</v>
      </c>
      <c r="N345" s="30">
        <v>0</v>
      </c>
      <c r="O345" s="30">
        <v>-22.3874</v>
      </c>
      <c r="P345" s="30">
        <v>1.0597900000000001E-5</v>
      </c>
      <c r="Q345" s="30"/>
      <c r="R345" s="30">
        <v>393.88900146484377</v>
      </c>
      <c r="S345" s="30">
        <v>2964.6201171875</v>
      </c>
      <c r="T345" s="30">
        <v>0.569100022315979</v>
      </c>
      <c r="U345" s="30">
        <v>0.55826002359390259</v>
      </c>
      <c r="V345" s="30">
        <v>0</v>
      </c>
      <c r="Y345">
        <f t="shared" si="5"/>
        <v>8.12600279402312E-3</v>
      </c>
    </row>
    <row r="346" spans="1:25" x14ac:dyDescent="0.2">
      <c r="A346" t="s">
        <v>780</v>
      </c>
      <c r="B346" t="s">
        <v>1024</v>
      </c>
      <c r="C346" s="30">
        <v>140.26800537109375</v>
      </c>
      <c r="D346" s="30">
        <v>801.447021484375</v>
      </c>
      <c r="E346" s="30">
        <v>180.98101196289065</v>
      </c>
      <c r="F346" s="30">
        <v>104.56</v>
      </c>
      <c r="G346" s="30">
        <v>-4.0568899999999998E-2</v>
      </c>
      <c r="H346" s="30">
        <v>2.8649000000000001E-3</v>
      </c>
      <c r="I346" s="30">
        <v>-7.0854599999999997E-7</v>
      </c>
      <c r="J346" s="30">
        <v>0</v>
      </c>
      <c r="K346" s="30">
        <v>0</v>
      </c>
      <c r="L346" s="30">
        <v>13.896100000000001</v>
      </c>
      <c r="M346" s="30">
        <v>-3542.55</v>
      </c>
      <c r="N346" s="30">
        <v>-72.319800000000001</v>
      </c>
      <c r="O346" s="30">
        <v>0</v>
      </c>
      <c r="P346" s="30">
        <v>0</v>
      </c>
      <c r="Q346" s="30"/>
      <c r="R346" s="30">
        <v>393.88900146484377</v>
      </c>
      <c r="S346" s="30">
        <v>3150.8701171875</v>
      </c>
      <c r="T346" s="30">
        <v>0.53408002853393555</v>
      </c>
      <c r="U346" s="30">
        <v>0.36199000477790833</v>
      </c>
      <c r="V346" s="30">
        <v>0</v>
      </c>
      <c r="Y346">
        <f t="shared" si="5"/>
        <v>3.6021752206172014E-2</v>
      </c>
    </row>
    <row r="347" spans="1:25" x14ac:dyDescent="0.2">
      <c r="A347" t="s">
        <v>781</v>
      </c>
      <c r="B347" t="s">
        <v>1024</v>
      </c>
      <c r="C347" s="30">
        <v>140.26800537109375</v>
      </c>
      <c r="D347" s="30">
        <v>797.375</v>
      </c>
      <c r="E347" s="30">
        <v>171.28701171875002</v>
      </c>
      <c r="F347" s="30">
        <v>109.25</v>
      </c>
      <c r="G347" s="30">
        <v>-4.6464900000000003E-2</v>
      </c>
      <c r="H347" s="30">
        <v>2.8635000000000002E-3</v>
      </c>
      <c r="I347" s="30">
        <v>-7.0743500000000001E-7</v>
      </c>
      <c r="J347" s="30">
        <v>0</v>
      </c>
      <c r="K347" s="30">
        <v>0</v>
      </c>
      <c r="L347" s="30">
        <v>88.362499999999997</v>
      </c>
      <c r="M347" s="30">
        <v>-8695.35</v>
      </c>
      <c r="N347" s="30">
        <v>0</v>
      </c>
      <c r="O347" s="30">
        <v>-10.7006</v>
      </c>
      <c r="P347" s="30">
        <v>5.3739000000000003E-6</v>
      </c>
      <c r="Q347" s="30"/>
      <c r="R347" s="30">
        <v>385.55501708984377</v>
      </c>
      <c r="S347" s="30">
        <v>3120.550048828125</v>
      </c>
      <c r="T347" s="30">
        <v>0.52969002723693848</v>
      </c>
      <c r="U347" s="30">
        <v>0.3190000057220459</v>
      </c>
      <c r="V347" s="30">
        <v>0</v>
      </c>
      <c r="Y347">
        <f t="shared" si="5"/>
        <v>5.1098730949664571E-2</v>
      </c>
    </row>
    <row r="348" spans="1:25" x14ac:dyDescent="0.2">
      <c r="A348" t="s">
        <v>782</v>
      </c>
      <c r="B348" t="s">
        <v>1024</v>
      </c>
      <c r="C348" s="30">
        <v>140.26800537109375</v>
      </c>
      <c r="D348" s="30">
        <v>815.33001708984375</v>
      </c>
      <c r="E348" s="30">
        <v>179.29900512695315</v>
      </c>
      <c r="F348" s="30">
        <v>124.5</v>
      </c>
      <c r="G348" s="30">
        <v>-9.9616800000000005E-2</v>
      </c>
      <c r="H348" s="30">
        <v>2.8679999999999999E-3</v>
      </c>
      <c r="I348" s="30">
        <v>-7.1228599999999998E-7</v>
      </c>
      <c r="J348" s="30">
        <v>0</v>
      </c>
      <c r="K348" s="30">
        <v>0</v>
      </c>
      <c r="L348" s="30">
        <v>82.478700000000003</v>
      </c>
      <c r="M348" s="30">
        <v>-8300.11</v>
      </c>
      <c r="N348" s="30">
        <v>0</v>
      </c>
      <c r="O348" s="30">
        <v>-9.8995800000000003</v>
      </c>
      <c r="P348" s="30">
        <v>4.9700300000000003E-6</v>
      </c>
      <c r="Q348" s="30"/>
      <c r="R348" s="30">
        <v>395.55501708984377</v>
      </c>
      <c r="S348" s="30">
        <v>2675.1201171875</v>
      </c>
      <c r="T348" s="30">
        <v>0.52969002723693848</v>
      </c>
      <c r="U348" s="30">
        <v>0.26399001479148865</v>
      </c>
      <c r="V348" s="30">
        <v>0</v>
      </c>
      <c r="Y348">
        <f t="shared" si="5"/>
        <v>4.5525566828257841E-2</v>
      </c>
    </row>
    <row r="349" spans="1:25" x14ac:dyDescent="0.2">
      <c r="A349" t="s">
        <v>783</v>
      </c>
      <c r="B349" t="s">
        <v>1024</v>
      </c>
      <c r="C349" s="30">
        <v>140.26800537109375</v>
      </c>
      <c r="D349" s="30">
        <v>815.33001708984375</v>
      </c>
      <c r="E349" s="30">
        <v>171.5670104980469</v>
      </c>
      <c r="F349" s="30">
        <v>132.9</v>
      </c>
      <c r="G349" s="30">
        <v>-0.117696</v>
      </c>
      <c r="H349" s="30">
        <v>2.8679999999999999E-3</v>
      </c>
      <c r="I349" s="30">
        <v>-7.1228599999999998E-7</v>
      </c>
      <c r="J349" s="30">
        <v>0</v>
      </c>
      <c r="K349" s="30">
        <v>0</v>
      </c>
      <c r="L349" s="30">
        <v>78.9071</v>
      </c>
      <c r="M349" s="30">
        <v>-7950.03</v>
      </c>
      <c r="N349" s="30">
        <v>0</v>
      </c>
      <c r="O349" s="30">
        <v>-9.4100099999999998</v>
      </c>
      <c r="P349" s="30">
        <v>4.8767299999999998E-6</v>
      </c>
      <c r="Q349" s="30"/>
      <c r="R349" s="30">
        <v>386.11000976562502</v>
      </c>
      <c r="S349" s="30">
        <v>2669.6201171875</v>
      </c>
      <c r="T349" s="30">
        <v>0.52618002891540527</v>
      </c>
      <c r="U349" s="30">
        <v>0.25200000405311584</v>
      </c>
      <c r="V349" s="30">
        <v>0</v>
      </c>
      <c r="Y349">
        <f t="shared" si="5"/>
        <v>6.0255854594972159E-2</v>
      </c>
    </row>
    <row r="350" spans="1:25" x14ac:dyDescent="0.2">
      <c r="A350" t="s">
        <v>790</v>
      </c>
      <c r="B350" t="s">
        <v>1024</v>
      </c>
      <c r="C350" s="30">
        <v>140.26800537109375</v>
      </c>
      <c r="D350" s="30">
        <v>801.447021484375</v>
      </c>
      <c r="E350" s="30">
        <v>170.7180114746094</v>
      </c>
      <c r="F350" s="30">
        <v>115.25</v>
      </c>
      <c r="G350" s="30">
        <v>-6.4077899999999993E-2</v>
      </c>
      <c r="H350" s="30">
        <v>2.8649000000000001E-3</v>
      </c>
      <c r="I350" s="30">
        <v>-7.0854599999999997E-7</v>
      </c>
      <c r="J350" s="30">
        <v>0</v>
      </c>
      <c r="K350" s="30">
        <v>0</v>
      </c>
      <c r="L350" s="30">
        <v>103.065</v>
      </c>
      <c r="M350" s="30">
        <v>-9185.9500000000007</v>
      </c>
      <c r="N350" s="30">
        <v>0</v>
      </c>
      <c r="O350" s="30">
        <v>-12.9808</v>
      </c>
      <c r="P350" s="30">
        <v>6.9687800000000004E-6</v>
      </c>
      <c r="Q350" s="30"/>
      <c r="R350" s="30">
        <v>381.11000976562502</v>
      </c>
      <c r="S350" s="30">
        <v>2558.6201171875</v>
      </c>
      <c r="T350" s="30">
        <v>0.52530002593994141</v>
      </c>
      <c r="U350" s="30">
        <v>0.26370000839233398</v>
      </c>
      <c r="V350" s="30">
        <v>0</v>
      </c>
      <c r="Y350">
        <f t="shared" si="5"/>
        <v>5.8455421228331368E-2</v>
      </c>
    </row>
    <row r="351" spans="1:25" x14ac:dyDescent="0.2">
      <c r="A351" t="s">
        <v>1210</v>
      </c>
      <c r="B351" t="s">
        <v>1024</v>
      </c>
      <c r="C351" s="30">
        <v>140.26899719238281</v>
      </c>
      <c r="D351" s="30">
        <v>808.343994140625</v>
      </c>
      <c r="E351" s="30">
        <v>173.85</v>
      </c>
      <c r="F351" s="30">
        <v>0</v>
      </c>
      <c r="G351" s="30">
        <v>-0.25320999999999999</v>
      </c>
      <c r="H351" s="30">
        <v>3.6706999999999998E-3</v>
      </c>
      <c r="I351" s="30">
        <v>-1.7033000000000001E-6</v>
      </c>
      <c r="J351" s="30">
        <v>4.8179000000000005E-10</v>
      </c>
      <c r="K351" s="30">
        <v>-6.2821999999999997E-14</v>
      </c>
      <c r="L351" s="30">
        <v>70.424000000000007</v>
      </c>
      <c r="M351" s="30">
        <v>-8416.2000000000007</v>
      </c>
      <c r="N351" s="30">
        <v>0</v>
      </c>
      <c r="O351" s="30">
        <v>-7.7070999999999996</v>
      </c>
      <c r="P351" s="30">
        <v>6.6751999999999997E-18</v>
      </c>
      <c r="Q351" s="30"/>
      <c r="R351" s="30">
        <v>347.85</v>
      </c>
      <c r="S351" s="30">
        <v>2180</v>
      </c>
      <c r="T351" s="30">
        <v>0.57099997997283936</v>
      </c>
      <c r="U351" s="30">
        <v>0.47517499327659607</v>
      </c>
      <c r="V351" s="30">
        <v>0.29979255795478821</v>
      </c>
      <c r="Y351">
        <f t="shared" si="5"/>
        <v>3.9569370103473479E-2</v>
      </c>
    </row>
    <row r="352" spans="1:25" x14ac:dyDescent="0.2">
      <c r="A352" t="s">
        <v>1211</v>
      </c>
      <c r="B352" t="s">
        <v>1024</v>
      </c>
      <c r="C352" s="30">
        <v>140.26899719238281</v>
      </c>
      <c r="D352" s="30">
        <v>804.0579833984375</v>
      </c>
      <c r="E352" s="30">
        <v>172.85</v>
      </c>
      <c r="F352" s="30">
        <v>0</v>
      </c>
      <c r="G352" s="30">
        <v>-0.16106999999999999</v>
      </c>
      <c r="H352" s="30">
        <v>3.5533000000000001E-3</v>
      </c>
      <c r="I352" s="30">
        <v>-1.6173E-6</v>
      </c>
      <c r="J352" s="30">
        <v>4.4844999999999999E-10</v>
      </c>
      <c r="K352" s="30">
        <v>-5.7702000000000002E-14</v>
      </c>
      <c r="L352" s="30">
        <v>70.972999999999999</v>
      </c>
      <c r="M352" s="30">
        <v>-8446.6</v>
      </c>
      <c r="N352" s="30">
        <v>0</v>
      </c>
      <c r="O352" s="30">
        <v>-7.7824</v>
      </c>
      <c r="P352" s="30">
        <v>6.8669999999999997E-18</v>
      </c>
      <c r="Q352" s="30"/>
      <c r="R352" s="30">
        <v>345.85</v>
      </c>
      <c r="S352" s="30">
        <v>2180</v>
      </c>
      <c r="T352" s="30">
        <v>0.57099997997283936</v>
      </c>
      <c r="U352" s="30">
        <v>0.48196101188659668</v>
      </c>
      <c r="V352" s="30">
        <v>0</v>
      </c>
      <c r="Y352">
        <f t="shared" ref="Y352:Y415" si="6">EXP((L352+M352/($Y$1+N352)+O352*LN($Y$1)+P352*$Y$1^2))/100</f>
        <v>4.0414793772625697E-2</v>
      </c>
    </row>
    <row r="353" spans="1:25" x14ac:dyDescent="0.2">
      <c r="A353" t="s">
        <v>1232</v>
      </c>
      <c r="B353" t="s">
        <v>1024</v>
      </c>
      <c r="C353" s="30">
        <v>140.26899719238281</v>
      </c>
      <c r="D353" s="30">
        <v>825.72601318359375</v>
      </c>
      <c r="E353" s="30">
        <v>176.05001220703127</v>
      </c>
      <c r="F353" s="30">
        <v>0</v>
      </c>
      <c r="G353" s="30">
        <v>-0.70704999999999996</v>
      </c>
      <c r="H353" s="30">
        <v>4.3915999999999998E-3</v>
      </c>
      <c r="I353" s="30">
        <v>-2.0818999999999999E-6</v>
      </c>
      <c r="J353" s="30">
        <v>5.7181000000000001E-10</v>
      </c>
      <c r="K353" s="30">
        <v>-6.9403999999999999E-14</v>
      </c>
      <c r="L353" s="30">
        <v>63.212000000000003</v>
      </c>
      <c r="M353" s="30">
        <v>-7958.2</v>
      </c>
      <c r="N353" s="30">
        <v>0</v>
      </c>
      <c r="O353" s="30">
        <v>-6.6994999999999996</v>
      </c>
      <c r="P353" s="30">
        <v>4.9264999999999999E-18</v>
      </c>
      <c r="Q353" s="30"/>
      <c r="R353" s="30">
        <v>368.85</v>
      </c>
      <c r="S353" s="30">
        <v>2570</v>
      </c>
      <c r="T353" s="30">
        <v>0.52799999713897705</v>
      </c>
      <c r="U353" s="30">
        <v>0.40159898996353149</v>
      </c>
      <c r="V353" s="30">
        <v>0</v>
      </c>
      <c r="Y353">
        <f t="shared" si="6"/>
        <v>3.9426412240923768E-2</v>
      </c>
    </row>
    <row r="354" spans="1:25" x14ac:dyDescent="0.2">
      <c r="A354" t="s">
        <v>1233</v>
      </c>
      <c r="B354" t="s">
        <v>1024</v>
      </c>
      <c r="C354" s="30">
        <v>140.26899719238281</v>
      </c>
      <c r="D354" s="30">
        <v>827.2960205078125</v>
      </c>
      <c r="E354" s="30">
        <v>176.67000732421877</v>
      </c>
      <c r="F354" s="30">
        <v>0</v>
      </c>
      <c r="G354" s="30">
        <v>-0.42734</v>
      </c>
      <c r="H354" s="30">
        <v>3.8292999999999999E-3</v>
      </c>
      <c r="I354" s="30">
        <v>-1.5374000000000001E-6</v>
      </c>
      <c r="J354" s="30">
        <v>3.2568000000000001E-10</v>
      </c>
      <c r="K354" s="30">
        <v>-2.8214E-14</v>
      </c>
      <c r="L354" s="30">
        <v>62.128</v>
      </c>
      <c r="M354" s="30">
        <v>-7928.7</v>
      </c>
      <c r="N354" s="30">
        <v>0</v>
      </c>
      <c r="O354" s="30">
        <v>-6.5358000000000001</v>
      </c>
      <c r="P354" s="30">
        <v>4.4622E-18</v>
      </c>
      <c r="Q354" s="30"/>
      <c r="R354" s="30">
        <v>369.85</v>
      </c>
      <c r="S354" s="30">
        <v>2570</v>
      </c>
      <c r="T354" s="30">
        <v>0.5339999794960022</v>
      </c>
      <c r="U354" s="30">
        <v>0.40364199876785278</v>
      </c>
      <c r="V354" s="30">
        <v>0</v>
      </c>
      <c r="Y354">
        <f t="shared" si="6"/>
        <v>3.7878369717538801E-2</v>
      </c>
    </row>
    <row r="355" spans="1:25" x14ac:dyDescent="0.2">
      <c r="A355" t="s">
        <v>1230</v>
      </c>
      <c r="B355" t="s">
        <v>1231</v>
      </c>
      <c r="C355" s="30">
        <v>142.197998046875</v>
      </c>
      <c r="D355" s="30">
        <v>973.0770263671875</v>
      </c>
      <c r="E355" s="30">
        <v>173.9999938964844</v>
      </c>
      <c r="F355" s="30">
        <v>0</v>
      </c>
      <c r="G355" s="30">
        <v>-0.48804999999999998</v>
      </c>
      <c r="H355" s="30">
        <v>4.2167000000000003E-3</v>
      </c>
      <c r="I355" s="30">
        <v>-2.9257000000000002E-6</v>
      </c>
      <c r="J355" s="30">
        <v>1.2272000000000001E-9</v>
      </c>
      <c r="K355" s="30">
        <v>-2.1959E-13</v>
      </c>
      <c r="L355" s="30">
        <v>59.292000000000002</v>
      </c>
      <c r="M355" s="30">
        <v>-7863.4</v>
      </c>
      <c r="N355" s="30">
        <v>0</v>
      </c>
      <c r="O355" s="30">
        <v>-6.0835999999999997</v>
      </c>
      <c r="P355" s="30">
        <v>3.6542999999999999E-18</v>
      </c>
      <c r="Q355" s="30"/>
      <c r="R355" s="30">
        <v>374.85</v>
      </c>
      <c r="S355" s="30">
        <v>3120</v>
      </c>
      <c r="T355" s="30">
        <v>0.43599998950958252</v>
      </c>
      <c r="U355" s="30">
        <v>0.42090100049972534</v>
      </c>
      <c r="V355" s="30">
        <v>1.9186723232269287</v>
      </c>
      <c r="Y355">
        <f t="shared" si="6"/>
        <v>3.7951023000759344E-2</v>
      </c>
    </row>
    <row r="356" spans="1:25" x14ac:dyDescent="0.2">
      <c r="A356" t="s">
        <v>924</v>
      </c>
      <c r="B356" t="s">
        <v>1075</v>
      </c>
      <c r="C356" s="30">
        <v>142.19900512695313</v>
      </c>
      <c r="D356" s="30">
        <v>1024.010009765625</v>
      </c>
      <c r="E356" s="30">
        <v>244.68001708984377</v>
      </c>
      <c r="F356" s="30">
        <v>-5.1327099999999997E-9</v>
      </c>
      <c r="G356" s="30">
        <v>-7.62626E-2</v>
      </c>
      <c r="H356" s="30">
        <v>2.3513900000000001E-3</v>
      </c>
      <c r="I356" s="30">
        <v>-5.9648400000000001E-7</v>
      </c>
      <c r="J356" s="30">
        <v>-1.23402E-10</v>
      </c>
      <c r="K356" s="30">
        <v>6.9588099999999998E-14</v>
      </c>
      <c r="L356" s="30">
        <v>66.808000000000007</v>
      </c>
      <c r="M356" s="30">
        <v>-9103.18</v>
      </c>
      <c r="N356" s="30">
        <v>0</v>
      </c>
      <c r="O356" s="30">
        <v>-7.2252799999999997</v>
      </c>
      <c r="P356" s="30">
        <v>2.0619900000000001E-6</v>
      </c>
      <c r="Q356" s="30"/>
      <c r="R356" s="30">
        <v>498.88900146484377</v>
      </c>
      <c r="S356" s="30">
        <v>3660</v>
      </c>
      <c r="T356" s="30">
        <v>0.52300000190734863</v>
      </c>
      <c r="U356" s="30">
        <v>0.34779900312423706</v>
      </c>
      <c r="V356" s="30">
        <v>0</v>
      </c>
      <c r="Y356">
        <f t="shared" si="6"/>
        <v>3.3224757942530696E-3</v>
      </c>
    </row>
    <row r="357" spans="1:25" x14ac:dyDescent="0.2">
      <c r="A357" t="s">
        <v>925</v>
      </c>
      <c r="B357" t="s">
        <v>1075</v>
      </c>
      <c r="C357" s="30">
        <v>142.19900512695313</v>
      </c>
      <c r="D357" s="30">
        <v>1004.9000244140625</v>
      </c>
      <c r="E357" s="30">
        <v>241.05001220703127</v>
      </c>
      <c r="F357" s="30">
        <v>-7.34724E-9</v>
      </c>
      <c r="G357" s="30">
        <v>-2.3698400000000001E-2</v>
      </c>
      <c r="H357" s="30">
        <v>2.2200000000000002E-3</v>
      </c>
      <c r="I357" s="30">
        <v>-4.76929E-7</v>
      </c>
      <c r="J357" s="30">
        <v>-1.7312500000000001E-10</v>
      </c>
      <c r="K357" s="30">
        <v>7.7637100000000002E-14</v>
      </c>
      <c r="L357" s="30">
        <v>127.402</v>
      </c>
      <c r="M357" s="30">
        <v>-12102.8</v>
      </c>
      <c r="N357" s="30">
        <v>0</v>
      </c>
      <c r="O357" s="30">
        <v>-16.194800000000001</v>
      </c>
      <c r="P357" s="30">
        <v>6.96588E-6</v>
      </c>
      <c r="Q357" s="30"/>
      <c r="R357" s="30">
        <v>476.85</v>
      </c>
      <c r="S357" s="30">
        <v>3250</v>
      </c>
      <c r="T357" s="30">
        <v>0.50700002908706665</v>
      </c>
      <c r="U357" s="30">
        <v>0.34589800238609314</v>
      </c>
      <c r="V357" s="30">
        <v>0</v>
      </c>
      <c r="Y357">
        <f t="shared" si="6"/>
        <v>3.6298362718949462E-3</v>
      </c>
    </row>
    <row r="358" spans="1:25" x14ac:dyDescent="0.2">
      <c r="A358" t="s">
        <v>564</v>
      </c>
      <c r="B358" t="s">
        <v>994</v>
      </c>
      <c r="C358" s="30">
        <v>142.28500366210938</v>
      </c>
      <c r="D358" s="30">
        <v>732.72100830078125</v>
      </c>
      <c r="E358" s="30">
        <v>174.14901123046877</v>
      </c>
      <c r="F358" s="30">
        <v>7.3346899999999996E-9</v>
      </c>
      <c r="G358" s="30">
        <v>-5.5613500000000003E-2</v>
      </c>
      <c r="H358" s="30">
        <v>3.3766500000000001E-3</v>
      </c>
      <c r="I358" s="30">
        <v>-1.23882E-6</v>
      </c>
      <c r="J358" s="30">
        <v>1.98716E-10</v>
      </c>
      <c r="K358" s="30">
        <v>-3.7013899999999999E-23</v>
      </c>
      <c r="L358" s="30">
        <v>123.136</v>
      </c>
      <c r="M358" s="30">
        <v>-10635.2</v>
      </c>
      <c r="N358" s="30">
        <v>0</v>
      </c>
      <c r="O358" s="30">
        <v>-15.805099999999999</v>
      </c>
      <c r="P358" s="30">
        <v>8.6417599999999997E-6</v>
      </c>
      <c r="Q358" s="30"/>
      <c r="R358" s="30">
        <v>344.44802246093752</v>
      </c>
      <c r="S358" s="30">
        <v>2107.550048828125</v>
      </c>
      <c r="T358" s="30">
        <v>0.60197001695632935</v>
      </c>
      <c r="U358" s="30">
        <v>0.48848000168800354</v>
      </c>
      <c r="V358" s="30">
        <v>0</v>
      </c>
      <c r="Y358">
        <f t="shared" si="6"/>
        <v>3.9419638665023099E-2</v>
      </c>
    </row>
    <row r="359" spans="1:25" x14ac:dyDescent="0.2">
      <c r="A359" t="s">
        <v>672</v>
      </c>
      <c r="B359" t="s">
        <v>994</v>
      </c>
      <c r="C359" s="30">
        <v>142.28500366210938</v>
      </c>
      <c r="D359" s="30">
        <v>763.73602294921875</v>
      </c>
      <c r="E359" s="30">
        <v>166.27800903320315</v>
      </c>
      <c r="F359" s="30">
        <v>71.322800000000001</v>
      </c>
      <c r="G359" s="30">
        <v>7.5628000000000001E-2</v>
      </c>
      <c r="H359" s="30">
        <v>2.8528E-3</v>
      </c>
      <c r="I359" s="30">
        <v>-6.9772599999999998E-7</v>
      </c>
      <c r="J359" s="30">
        <v>0</v>
      </c>
      <c r="K359" s="30">
        <v>0</v>
      </c>
      <c r="L359" s="30">
        <v>126.59</v>
      </c>
      <c r="M359" s="30">
        <v>-10367.5</v>
      </c>
      <c r="N359" s="30">
        <v>0</v>
      </c>
      <c r="O359" s="30">
        <v>-16.476700000000001</v>
      </c>
      <c r="P359" s="30">
        <v>9.7862600000000004E-6</v>
      </c>
      <c r="Q359" s="30"/>
      <c r="R359" s="30">
        <v>354.77700195312502</v>
      </c>
      <c r="S359" s="30">
        <v>2413.1201171875</v>
      </c>
      <c r="T359" s="30">
        <v>0.50976002216339111</v>
      </c>
      <c r="U359" s="30">
        <v>0.37569001317024231</v>
      </c>
      <c r="V359" s="30">
        <v>0</v>
      </c>
      <c r="Y359">
        <f t="shared" si="6"/>
        <v>5.9670032412794061E-2</v>
      </c>
    </row>
    <row r="360" spans="1:25" x14ac:dyDescent="0.2">
      <c r="A360" t="s">
        <v>673</v>
      </c>
      <c r="B360" t="s">
        <v>994</v>
      </c>
      <c r="C360" s="30">
        <v>142.28500366210938</v>
      </c>
      <c r="D360" s="30">
        <v>753.54901123046875</v>
      </c>
      <c r="E360" s="30">
        <v>163.88900146484377</v>
      </c>
      <c r="F360" s="30">
        <v>61.566000000000003</v>
      </c>
      <c r="G360" s="30">
        <v>0.11020000000000001</v>
      </c>
      <c r="H360" s="30">
        <v>2.8492999999999999E-3</v>
      </c>
      <c r="I360" s="30">
        <v>-6.94616E-7</v>
      </c>
      <c r="J360" s="30">
        <v>0</v>
      </c>
      <c r="K360" s="30">
        <v>0</v>
      </c>
      <c r="L360" s="30">
        <v>134.45699999999999</v>
      </c>
      <c r="M360" s="30">
        <v>-10731.1</v>
      </c>
      <c r="N360" s="30">
        <v>0</v>
      </c>
      <c r="O360" s="30">
        <v>-17.654199999999999</v>
      </c>
      <c r="P360" s="30">
        <v>1.07382E-5</v>
      </c>
      <c r="Q360" s="30"/>
      <c r="R360" s="30">
        <v>345.77700195312502</v>
      </c>
      <c r="S360" s="30">
        <v>2330.3701171875</v>
      </c>
      <c r="T360" s="30">
        <v>0.51866000890731812</v>
      </c>
      <c r="U360" s="30">
        <v>0.40400001406669617</v>
      </c>
      <c r="V360" s="30">
        <v>0</v>
      </c>
      <c r="Y360">
        <f t="shared" si="6"/>
        <v>6.2595527994196917E-2</v>
      </c>
    </row>
    <row r="361" spans="1:25" x14ac:dyDescent="0.2">
      <c r="A361" t="s">
        <v>674</v>
      </c>
      <c r="B361" t="s">
        <v>994</v>
      </c>
      <c r="C361" s="30">
        <v>142.28500366210938</v>
      </c>
      <c r="D361" s="30">
        <v>729.041015625</v>
      </c>
      <c r="E361" s="30">
        <v>167.02800903320315</v>
      </c>
      <c r="F361" s="30">
        <v>33.475000000000001</v>
      </c>
      <c r="G361" s="30">
        <v>0.20949599999999999</v>
      </c>
      <c r="H361" s="30">
        <v>2.8405000000000001E-3</v>
      </c>
      <c r="I361" s="30">
        <v>-6.8676600000000005E-7</v>
      </c>
      <c r="J361" s="30">
        <v>0</v>
      </c>
      <c r="K361" s="30">
        <v>0</v>
      </c>
      <c r="L361" s="30">
        <v>153.75200000000001</v>
      </c>
      <c r="M361" s="30">
        <v>-11770</v>
      </c>
      <c r="N361" s="30">
        <v>0</v>
      </c>
      <c r="O361" s="30">
        <v>-20.512599999999999</v>
      </c>
      <c r="P361" s="30">
        <v>1.27453E-5</v>
      </c>
      <c r="Q361" s="30"/>
      <c r="R361" s="30">
        <v>337.22200927734377</v>
      </c>
      <c r="S361" s="30">
        <v>2095.8701171875</v>
      </c>
      <c r="T361" s="30">
        <v>0.59592002630233765</v>
      </c>
      <c r="U361" s="30">
        <v>0.46140000224113464</v>
      </c>
      <c r="V361" s="30">
        <v>0</v>
      </c>
      <c r="Y361">
        <f t="shared" si="6"/>
        <v>5.2999001607427078E-2</v>
      </c>
    </row>
    <row r="362" spans="1:25" x14ac:dyDescent="0.2">
      <c r="A362" t="s">
        <v>675</v>
      </c>
      <c r="B362" t="s">
        <v>994</v>
      </c>
      <c r="C362" s="30">
        <v>142.28500366210938</v>
      </c>
      <c r="D362" s="30">
        <v>735.8790283203125</v>
      </c>
      <c r="E362" s="30">
        <v>167.77700195312502</v>
      </c>
      <c r="F362" s="30">
        <v>39.209000000000003</v>
      </c>
      <c r="G362" s="30">
        <v>0.1855</v>
      </c>
      <c r="H362" s="30">
        <v>2.843E-3</v>
      </c>
      <c r="I362" s="30">
        <v>-6.8901600000000001E-7</v>
      </c>
      <c r="J362" s="30">
        <v>0</v>
      </c>
      <c r="K362" s="30">
        <v>0</v>
      </c>
      <c r="L362" s="30">
        <v>150.58199999999999</v>
      </c>
      <c r="M362" s="30">
        <v>-11633.7</v>
      </c>
      <c r="N362" s="30">
        <v>0</v>
      </c>
      <c r="O362" s="30">
        <v>-20.032499999999999</v>
      </c>
      <c r="P362" s="30">
        <v>1.23275E-5</v>
      </c>
      <c r="Q362" s="30"/>
      <c r="R362" s="30">
        <v>340.38900146484377</v>
      </c>
      <c r="S362" s="30">
        <v>2137.360107421875</v>
      </c>
      <c r="T362" s="30">
        <v>0.58170002698898315</v>
      </c>
      <c r="U362" s="30">
        <v>0.46283000707626343</v>
      </c>
      <c r="V362" s="30">
        <v>0</v>
      </c>
      <c r="Y362">
        <f t="shared" si="6"/>
        <v>5.1977838086764414E-2</v>
      </c>
    </row>
    <row r="363" spans="1:25" x14ac:dyDescent="0.2">
      <c r="A363" t="s">
        <v>676</v>
      </c>
      <c r="B363" t="s">
        <v>994</v>
      </c>
      <c r="C363" s="30">
        <v>142.28500366210938</v>
      </c>
      <c r="D363" s="30">
        <v>734.72900390625</v>
      </c>
      <c r="E363" s="30">
        <v>165.72200927734377</v>
      </c>
      <c r="F363" s="30">
        <v>39.865000000000002</v>
      </c>
      <c r="G363" s="30">
        <v>0.18579999999999999</v>
      </c>
      <c r="H363" s="30">
        <v>2.8425899999999999E-3</v>
      </c>
      <c r="I363" s="30">
        <v>-6.88636E-7</v>
      </c>
      <c r="J363" s="30">
        <v>0</v>
      </c>
      <c r="K363" s="30">
        <v>0</v>
      </c>
      <c r="L363" s="30">
        <v>150.857</v>
      </c>
      <c r="M363" s="30">
        <v>-11599.7</v>
      </c>
      <c r="N363" s="30">
        <v>0</v>
      </c>
      <c r="O363" s="30">
        <v>-20.0869</v>
      </c>
      <c r="P363" s="30">
        <v>1.2480700000000001E-5</v>
      </c>
      <c r="Q363" s="30"/>
      <c r="R363" s="30">
        <v>337.38900146484377</v>
      </c>
      <c r="S363" s="30">
        <v>2137.360107421875</v>
      </c>
      <c r="T363" s="30">
        <v>0.57462000846862793</v>
      </c>
      <c r="U363" s="30">
        <v>0.45892000198364258</v>
      </c>
      <c r="V363" s="30">
        <v>0</v>
      </c>
      <c r="Y363">
        <f t="shared" si="6"/>
        <v>5.5814916781993087E-2</v>
      </c>
    </row>
    <row r="364" spans="1:25" x14ac:dyDescent="0.2">
      <c r="A364" t="s">
        <v>677</v>
      </c>
      <c r="B364" t="s">
        <v>994</v>
      </c>
      <c r="C364" s="30">
        <v>142.28500366210938</v>
      </c>
      <c r="D364" s="30">
        <v>735.11102294921875</v>
      </c>
      <c r="E364" s="30">
        <v>165.11000976562502</v>
      </c>
      <c r="F364" s="30">
        <v>40.762999999999998</v>
      </c>
      <c r="G364" s="30">
        <v>0.18299799999999999</v>
      </c>
      <c r="H364" s="30">
        <v>2.8426900000000001E-3</v>
      </c>
      <c r="I364" s="30">
        <v>-6.8876599999999999E-7</v>
      </c>
      <c r="J364" s="30">
        <v>0</v>
      </c>
      <c r="K364" s="30">
        <v>0</v>
      </c>
      <c r="L364" s="30">
        <v>150.637</v>
      </c>
      <c r="M364" s="30">
        <v>-11573.2</v>
      </c>
      <c r="N364" s="30">
        <v>0</v>
      </c>
      <c r="O364" s="30">
        <v>-20.058399999999999</v>
      </c>
      <c r="P364" s="30">
        <v>1.24959E-5</v>
      </c>
      <c r="Q364" s="30"/>
      <c r="R364" s="30">
        <v>336.61000976562502</v>
      </c>
      <c r="S364" s="30">
        <v>2137.360107421875</v>
      </c>
      <c r="T364" s="30">
        <v>0.57283002138137817</v>
      </c>
      <c r="U364" s="30">
        <v>0.45778000354766846</v>
      </c>
      <c r="V364" s="30">
        <v>0</v>
      </c>
      <c r="Y364">
        <f t="shared" si="6"/>
        <v>5.717874332666889E-2</v>
      </c>
    </row>
    <row r="365" spans="1:25" x14ac:dyDescent="0.2">
      <c r="A365" t="s">
        <v>678</v>
      </c>
      <c r="B365" t="s">
        <v>994</v>
      </c>
      <c r="C365" s="30">
        <v>142.28500366210938</v>
      </c>
      <c r="D365" s="30">
        <v>742.84600830078125</v>
      </c>
      <c r="E365" s="30">
        <v>166.49801025390627</v>
      </c>
      <c r="F365" s="30">
        <v>47.366</v>
      </c>
      <c r="G365" s="30">
        <v>0.15679799999999999</v>
      </c>
      <c r="H365" s="30">
        <v>2.8454999999999999E-3</v>
      </c>
      <c r="I365" s="30">
        <v>-6.9124600000000005E-7</v>
      </c>
      <c r="J365" s="30">
        <v>0</v>
      </c>
      <c r="K365" s="30">
        <v>0</v>
      </c>
      <c r="L365" s="30">
        <v>148.09200000000001</v>
      </c>
      <c r="M365" s="30">
        <v>-11489</v>
      </c>
      <c r="N365" s="30">
        <v>0</v>
      </c>
      <c r="O365" s="30">
        <v>-19.664999999999999</v>
      </c>
      <c r="P365" s="30">
        <v>1.2097E-5</v>
      </c>
      <c r="Q365" s="30"/>
      <c r="R365" s="30">
        <v>340.61000976562502</v>
      </c>
      <c r="S365" s="30">
        <v>2185.6201171875</v>
      </c>
      <c r="T365" s="30">
        <v>0.56129002571105957</v>
      </c>
      <c r="U365" s="30">
        <v>0.46042001247406006</v>
      </c>
      <c r="V365" s="30">
        <v>0</v>
      </c>
      <c r="Y365">
        <f t="shared" si="6"/>
        <v>5.4483324914812351E-2</v>
      </c>
    </row>
    <row r="366" spans="1:25" x14ac:dyDescent="0.2">
      <c r="A366" t="s">
        <v>679</v>
      </c>
      <c r="B366" t="s">
        <v>994</v>
      </c>
      <c r="C366" s="30">
        <v>142.28500366210938</v>
      </c>
      <c r="D366" s="30">
        <v>740.89801025390625</v>
      </c>
      <c r="E366" s="30">
        <v>163.6710144042969</v>
      </c>
      <c r="F366" s="30">
        <v>47.863900000000001</v>
      </c>
      <c r="G366" s="30">
        <v>0.1583</v>
      </c>
      <c r="H366" s="30">
        <v>2.8448000000000002E-3</v>
      </c>
      <c r="I366" s="30">
        <v>-6.9063600000000004E-7</v>
      </c>
      <c r="J366" s="30">
        <v>0</v>
      </c>
      <c r="K366" s="30">
        <v>0</v>
      </c>
      <c r="L366" s="30">
        <v>147.71600000000001</v>
      </c>
      <c r="M366" s="30">
        <v>-11397.8</v>
      </c>
      <c r="N366" s="30">
        <v>0</v>
      </c>
      <c r="O366" s="30">
        <v>-19.6297</v>
      </c>
      <c r="P366" s="30">
        <v>1.22369E-5</v>
      </c>
      <c r="Q366" s="30"/>
      <c r="R366" s="30">
        <v>336.61000976562502</v>
      </c>
      <c r="S366" s="30">
        <v>2178.6201171875</v>
      </c>
      <c r="T366" s="30">
        <v>0.55150002241134644</v>
      </c>
      <c r="U366" s="30">
        <v>0.45504000782966614</v>
      </c>
      <c r="V366" s="30">
        <v>0</v>
      </c>
      <c r="Y366">
        <f t="shared" si="6"/>
        <v>6.062399856500255E-2</v>
      </c>
    </row>
    <row r="367" spans="1:25" x14ac:dyDescent="0.2">
      <c r="A367" t="s">
        <v>680</v>
      </c>
      <c r="B367" t="s">
        <v>994</v>
      </c>
      <c r="C367" s="30">
        <v>142.28500366210938</v>
      </c>
      <c r="D367" s="30">
        <v>727.16400146484375</v>
      </c>
      <c r="E367" s="30">
        <v>156.88601074218752</v>
      </c>
      <c r="F367" s="30">
        <v>40.375900000000001</v>
      </c>
      <c r="G367" s="30">
        <v>0.19609799999999999</v>
      </c>
      <c r="H367" s="30">
        <v>2.8398E-3</v>
      </c>
      <c r="I367" s="30">
        <v>-6.8615600000000005E-7</v>
      </c>
      <c r="J367" s="30">
        <v>0</v>
      </c>
      <c r="K367" s="30">
        <v>0</v>
      </c>
      <c r="L367" s="30">
        <v>140.44800000000001</v>
      </c>
      <c r="M367" s="30">
        <v>-10817.2</v>
      </c>
      <c r="N367" s="30">
        <v>0</v>
      </c>
      <c r="O367" s="30">
        <v>-18.616399999999999</v>
      </c>
      <c r="P367" s="30">
        <v>1.19567E-5</v>
      </c>
      <c r="Q367" s="30"/>
      <c r="R367" s="30">
        <v>328.88900146484377</v>
      </c>
      <c r="S367" s="30">
        <v>2130.3701171875</v>
      </c>
      <c r="T367" s="30">
        <v>0.57994002103805542</v>
      </c>
      <c r="U367" s="30">
        <v>0.42070001363754272</v>
      </c>
      <c r="V367" s="30">
        <v>0</v>
      </c>
      <c r="Y367">
        <f t="shared" si="6"/>
        <v>8.0699217447420604E-2</v>
      </c>
    </row>
    <row r="368" spans="1:25" x14ac:dyDescent="0.2">
      <c r="A368" t="s">
        <v>681</v>
      </c>
      <c r="B368" t="s">
        <v>994</v>
      </c>
      <c r="C368" s="30">
        <v>142.28500366210938</v>
      </c>
      <c r="D368" s="30">
        <v>740.510009765625</v>
      </c>
      <c r="E368" s="30">
        <v>164.3380065917969</v>
      </c>
      <c r="F368" s="30">
        <v>46.863</v>
      </c>
      <c r="G368" s="30">
        <v>0.16109899999999999</v>
      </c>
      <c r="H368" s="30">
        <v>2.8444899999999999E-3</v>
      </c>
      <c r="I368" s="30">
        <v>-6.9050599999999995E-7</v>
      </c>
      <c r="J368" s="30">
        <v>0</v>
      </c>
      <c r="K368" s="30">
        <v>0</v>
      </c>
      <c r="L368" s="30">
        <v>134.5</v>
      </c>
      <c r="M368" s="30">
        <v>-10720</v>
      </c>
      <c r="N368" s="30">
        <v>0</v>
      </c>
      <c r="O368" s="30">
        <v>-17.6722</v>
      </c>
      <c r="P368" s="30">
        <v>1.09073E-5</v>
      </c>
      <c r="Q368" s="30"/>
      <c r="R368" s="30">
        <v>340.11000976562502</v>
      </c>
      <c r="S368" s="30">
        <v>2185.6201171875</v>
      </c>
      <c r="T368" s="30">
        <v>0.56660002470016479</v>
      </c>
      <c r="U368" s="30">
        <v>0.42550000548362732</v>
      </c>
      <c r="V368" s="30">
        <v>0</v>
      </c>
      <c r="Y368">
        <f t="shared" si="6"/>
        <v>6.1967525286369673E-2</v>
      </c>
    </row>
    <row r="369" spans="1:25" x14ac:dyDescent="0.2">
      <c r="A369" t="s">
        <v>682</v>
      </c>
      <c r="B369" t="s">
        <v>994</v>
      </c>
      <c r="C369" s="30">
        <v>142.28500366210938</v>
      </c>
      <c r="D369" s="30">
        <v>729.041015625</v>
      </c>
      <c r="E369" s="30">
        <v>155.88900146484377</v>
      </c>
      <c r="F369" s="30">
        <v>42.994999999999997</v>
      </c>
      <c r="G369" s="30">
        <v>0.18709799999999999</v>
      </c>
      <c r="H369" s="30">
        <v>2.8405000000000001E-3</v>
      </c>
      <c r="I369" s="30">
        <v>-6.8676600000000005E-7</v>
      </c>
      <c r="J369" s="30">
        <v>0</v>
      </c>
      <c r="K369" s="30">
        <v>0</v>
      </c>
      <c r="L369" s="30">
        <v>143.74700000000001</v>
      </c>
      <c r="M369" s="30">
        <v>-10978.6</v>
      </c>
      <c r="N369" s="30">
        <v>0</v>
      </c>
      <c r="O369" s="30">
        <v>-19.1065</v>
      </c>
      <c r="P369" s="30">
        <v>1.2354000000000001E-5</v>
      </c>
      <c r="Q369" s="30"/>
      <c r="R369" s="30">
        <v>326.27700195312502</v>
      </c>
      <c r="S369" s="30">
        <v>2137.360107421875</v>
      </c>
      <c r="T369" s="30">
        <v>0.56572002172470093</v>
      </c>
      <c r="U369" s="30">
        <v>0.44034001231193542</v>
      </c>
      <c r="V369" s="30">
        <v>0</v>
      </c>
      <c r="Y369">
        <f t="shared" si="6"/>
        <v>8.2013536900862813E-2</v>
      </c>
    </row>
    <row r="370" spans="1:25" x14ac:dyDescent="0.2">
      <c r="A370" t="s">
        <v>683</v>
      </c>
      <c r="B370" t="s">
        <v>994</v>
      </c>
      <c r="C370" s="30">
        <v>142.28500366210938</v>
      </c>
      <c r="D370" s="30">
        <v>732.822021484375</v>
      </c>
      <c r="E370" s="30">
        <v>158.49801025390627</v>
      </c>
      <c r="F370" s="30">
        <v>44.322800000000001</v>
      </c>
      <c r="G370" s="30">
        <v>0.178199</v>
      </c>
      <c r="H370" s="30">
        <v>2.8419000000000001E-3</v>
      </c>
      <c r="I370" s="30">
        <v>-6.8801600000000004E-7</v>
      </c>
      <c r="J370" s="30">
        <v>0</v>
      </c>
      <c r="K370" s="30">
        <v>0</v>
      </c>
      <c r="L370" s="30">
        <v>144.42699999999999</v>
      </c>
      <c r="M370" s="30">
        <v>-11082</v>
      </c>
      <c r="N370" s="30">
        <v>0</v>
      </c>
      <c r="O370" s="30">
        <v>-19.186499999999999</v>
      </c>
      <c r="P370" s="30">
        <v>1.22472E-5</v>
      </c>
      <c r="Q370" s="30"/>
      <c r="R370" s="30">
        <v>329.99801025390627</v>
      </c>
      <c r="S370" s="30">
        <v>2151.1201171875</v>
      </c>
      <c r="T370" s="30">
        <v>0.56928002834320068</v>
      </c>
      <c r="U370" s="30">
        <v>0.44527000188827515</v>
      </c>
      <c r="V370" s="30">
        <v>0</v>
      </c>
      <c r="Y370">
        <f t="shared" si="6"/>
        <v>7.4546262204454247E-2</v>
      </c>
    </row>
    <row r="371" spans="1:25" x14ac:dyDescent="0.2">
      <c r="A371" t="s">
        <v>684</v>
      </c>
      <c r="B371" t="s">
        <v>994</v>
      </c>
      <c r="C371" s="30">
        <v>142.28500366210938</v>
      </c>
      <c r="D371" s="30">
        <v>730.54901123046875</v>
      </c>
      <c r="E371" s="30">
        <v>160.4110046386719</v>
      </c>
      <c r="F371" s="30">
        <v>40.466900000000003</v>
      </c>
      <c r="G371" s="30">
        <v>0.1905</v>
      </c>
      <c r="H371" s="30">
        <v>2.8410000000000002E-3</v>
      </c>
      <c r="I371" s="30">
        <v>-6.8727600000000005E-7</v>
      </c>
      <c r="J371" s="30">
        <v>0</v>
      </c>
      <c r="K371" s="30">
        <v>0</v>
      </c>
      <c r="L371" s="30">
        <v>151.42699999999999</v>
      </c>
      <c r="M371" s="30">
        <v>-11510.2</v>
      </c>
      <c r="N371" s="30">
        <v>0</v>
      </c>
      <c r="O371" s="30">
        <v>-20.203600000000002</v>
      </c>
      <c r="P371" s="30">
        <v>1.28565E-5</v>
      </c>
      <c r="Q371" s="30"/>
      <c r="R371" s="30">
        <v>329.99801025390627</v>
      </c>
      <c r="S371" s="30">
        <v>2151.1201171875</v>
      </c>
      <c r="T371" s="30">
        <v>0.5755000114440918</v>
      </c>
      <c r="U371" s="30">
        <v>0.44887000322341919</v>
      </c>
      <c r="V371" s="30">
        <v>0</v>
      </c>
      <c r="Y371">
        <f t="shared" si="6"/>
        <v>6.7200185751232017E-2</v>
      </c>
    </row>
    <row r="372" spans="1:25" x14ac:dyDescent="0.2">
      <c r="A372" t="s">
        <v>685</v>
      </c>
      <c r="B372" t="s">
        <v>994</v>
      </c>
      <c r="C372" s="30">
        <v>142.28500366210938</v>
      </c>
      <c r="D372" s="30">
        <v>727.16400146484375</v>
      </c>
      <c r="E372" s="30">
        <v>159.88900146484377</v>
      </c>
      <c r="F372" s="30">
        <v>37.796900000000001</v>
      </c>
      <c r="G372" s="30">
        <v>0.20230000000000001</v>
      </c>
      <c r="H372" s="30">
        <v>2.8398E-3</v>
      </c>
      <c r="I372" s="30">
        <v>-6.8615600000000005E-7</v>
      </c>
      <c r="J372" s="30">
        <v>0</v>
      </c>
      <c r="K372" s="30">
        <v>0</v>
      </c>
      <c r="L372" s="30">
        <v>115.547</v>
      </c>
      <c r="M372" s="30">
        <v>-9714.76</v>
      </c>
      <c r="N372" s="30">
        <v>0</v>
      </c>
      <c r="O372" s="30">
        <v>-14.8596</v>
      </c>
      <c r="P372" s="30">
        <v>9.1417299999999996E-6</v>
      </c>
      <c r="Q372" s="30"/>
      <c r="R372" s="30">
        <v>329.88900146484377</v>
      </c>
      <c r="S372" s="30">
        <v>2095.8701171875</v>
      </c>
      <c r="T372" s="30">
        <v>0.58969002962112427</v>
      </c>
      <c r="U372" s="30">
        <v>0.4478900134563446</v>
      </c>
      <c r="V372" s="30">
        <v>0</v>
      </c>
      <c r="Y372">
        <f t="shared" si="6"/>
        <v>7.3783587744275347E-2</v>
      </c>
    </row>
    <row r="373" spans="1:25" x14ac:dyDescent="0.2">
      <c r="A373" t="s">
        <v>686</v>
      </c>
      <c r="B373" t="s">
        <v>994</v>
      </c>
      <c r="C373" s="30">
        <v>142.28500366210938</v>
      </c>
      <c r="D373" s="30">
        <v>741.676025390625</v>
      </c>
      <c r="E373" s="30">
        <v>161.22200927734377</v>
      </c>
      <c r="F373" s="30">
        <v>50.898000000000003</v>
      </c>
      <c r="G373" s="30">
        <v>0.14999899999999999</v>
      </c>
      <c r="H373" s="30">
        <v>2.8449999999999999E-3</v>
      </c>
      <c r="I373" s="30">
        <v>-6.90876E-7</v>
      </c>
      <c r="J373" s="30">
        <v>0</v>
      </c>
      <c r="K373" s="30">
        <v>0</v>
      </c>
      <c r="L373" s="30">
        <v>135.61699999999999</v>
      </c>
      <c r="M373" s="30">
        <v>-10687.7</v>
      </c>
      <c r="N373" s="30">
        <v>0</v>
      </c>
      <c r="O373" s="30">
        <v>-17.861899999999999</v>
      </c>
      <c r="P373" s="30">
        <v>1.11131E-5</v>
      </c>
      <c r="Q373" s="30"/>
      <c r="R373" s="30">
        <v>339.11000976562502</v>
      </c>
      <c r="S373" s="30">
        <v>2220.10009765625</v>
      </c>
      <c r="T373" s="30">
        <v>0.55685001611709595</v>
      </c>
      <c r="U373" s="30">
        <v>0.42649000883102417</v>
      </c>
      <c r="V373" s="30">
        <v>0</v>
      </c>
      <c r="Y373">
        <f t="shared" si="6"/>
        <v>6.9950633822400354E-2</v>
      </c>
    </row>
    <row r="374" spans="1:25" x14ac:dyDescent="0.2">
      <c r="A374" t="s">
        <v>687</v>
      </c>
      <c r="B374" t="s">
        <v>994</v>
      </c>
      <c r="C374" s="30">
        <v>142.28500366210938</v>
      </c>
      <c r="D374" s="30">
        <v>747.56500244140625</v>
      </c>
      <c r="E374" s="30">
        <v>163.38601074218752</v>
      </c>
      <c r="F374" s="30">
        <v>55.280999999999999</v>
      </c>
      <c r="G374" s="30">
        <v>0.13200000000000001</v>
      </c>
      <c r="H374" s="30">
        <v>2.8470000000000001E-3</v>
      </c>
      <c r="I374" s="30">
        <v>-6.9274599999999995E-7</v>
      </c>
      <c r="J374" s="30">
        <v>0</v>
      </c>
      <c r="K374" s="30">
        <v>0</v>
      </c>
      <c r="L374" s="30">
        <v>139.58099999999999</v>
      </c>
      <c r="M374" s="30">
        <v>-10968.1</v>
      </c>
      <c r="N374" s="30">
        <v>0</v>
      </c>
      <c r="O374" s="30">
        <v>-18.424900000000001</v>
      </c>
      <c r="P374" s="30">
        <v>1.13642E-5</v>
      </c>
      <c r="Q374" s="30"/>
      <c r="R374" s="30">
        <v>340.88900146484377</v>
      </c>
      <c r="S374" s="30">
        <v>2240.7900390625</v>
      </c>
      <c r="T374" s="30">
        <v>0.55062001943588257</v>
      </c>
      <c r="U374" s="30">
        <v>0.41960000991821289</v>
      </c>
      <c r="V374" s="30">
        <v>0</v>
      </c>
      <c r="Y374">
        <f t="shared" si="6"/>
        <v>6.3183809759656415E-2</v>
      </c>
    </row>
    <row r="375" spans="1:25" x14ac:dyDescent="0.2">
      <c r="A375" t="s">
        <v>688</v>
      </c>
      <c r="B375" t="s">
        <v>994</v>
      </c>
      <c r="C375" s="30">
        <v>142.28500366210938</v>
      </c>
      <c r="D375" s="30">
        <v>739.34600830078125</v>
      </c>
      <c r="E375" s="30">
        <v>159.38900146484377</v>
      </c>
      <c r="F375" s="30">
        <v>50.119900000000001</v>
      </c>
      <c r="G375" s="30">
        <v>0.15529999999999999</v>
      </c>
      <c r="H375" s="30">
        <v>2.8443000000000001E-3</v>
      </c>
      <c r="I375" s="30">
        <v>-6.9013600000000001E-7</v>
      </c>
      <c r="J375" s="30">
        <v>0</v>
      </c>
      <c r="K375" s="30">
        <v>0</v>
      </c>
      <c r="L375" s="30">
        <v>141.452</v>
      </c>
      <c r="M375" s="30">
        <v>-10955.7</v>
      </c>
      <c r="N375" s="30">
        <v>0</v>
      </c>
      <c r="O375" s="30">
        <v>-18.7362</v>
      </c>
      <c r="P375" s="30">
        <v>1.18462E-5</v>
      </c>
      <c r="Q375" s="30"/>
      <c r="R375" s="30">
        <v>333.22200927734377</v>
      </c>
      <c r="S375" s="30">
        <v>2185.6201171875</v>
      </c>
      <c r="T375" s="30">
        <v>0.55506002902984619</v>
      </c>
      <c r="U375" s="30">
        <v>0.42598000168800354</v>
      </c>
      <c r="V375" s="30">
        <v>0</v>
      </c>
      <c r="Y375">
        <f t="shared" si="6"/>
        <v>7.2668607771337948E-2</v>
      </c>
    </row>
    <row r="376" spans="1:25" x14ac:dyDescent="0.2">
      <c r="A376" t="s">
        <v>689</v>
      </c>
      <c r="B376" t="s">
        <v>994</v>
      </c>
      <c r="C376" s="30">
        <v>142.28500366210938</v>
      </c>
      <c r="D376" s="30">
        <v>738.96002197265625</v>
      </c>
      <c r="E376" s="30">
        <v>160.77800903320315</v>
      </c>
      <c r="F376" s="30">
        <v>48.457900000000002</v>
      </c>
      <c r="G376" s="30">
        <v>0.1595</v>
      </c>
      <c r="H376" s="30">
        <v>2.8440000000000002E-3</v>
      </c>
      <c r="I376" s="30">
        <v>-6.9000600000000002E-7</v>
      </c>
      <c r="J376" s="30">
        <v>0</v>
      </c>
      <c r="K376" s="30">
        <v>0</v>
      </c>
      <c r="L376" s="30">
        <v>141.392</v>
      </c>
      <c r="M376" s="30">
        <v>-10984.2</v>
      </c>
      <c r="N376" s="30">
        <v>0</v>
      </c>
      <c r="O376" s="30">
        <v>-18.718399999999999</v>
      </c>
      <c r="P376" s="30">
        <v>1.17581E-5</v>
      </c>
      <c r="Q376" s="30"/>
      <c r="R376" s="30">
        <v>335.22200927734377</v>
      </c>
      <c r="S376" s="30">
        <v>2185.6201171875</v>
      </c>
      <c r="T376" s="30">
        <v>0.56217002868652344</v>
      </c>
      <c r="U376" s="30">
        <v>0.42550000548362732</v>
      </c>
      <c r="V376" s="30">
        <v>0</v>
      </c>
      <c r="Y376">
        <f t="shared" si="6"/>
        <v>6.9314252159605128E-2</v>
      </c>
    </row>
    <row r="377" spans="1:25" x14ac:dyDescent="0.2">
      <c r="A377" t="s">
        <v>690</v>
      </c>
      <c r="B377" t="s">
        <v>994</v>
      </c>
      <c r="C377" s="30">
        <v>142.28500366210938</v>
      </c>
      <c r="D377" s="30">
        <v>737.031005859375</v>
      </c>
      <c r="E377" s="30">
        <v>157.49801025390627</v>
      </c>
      <c r="F377" s="30">
        <v>49.429900000000004</v>
      </c>
      <c r="G377" s="30">
        <v>0.16009899999999999</v>
      </c>
      <c r="H377" s="30">
        <v>2.8433999999999998E-3</v>
      </c>
      <c r="I377" s="30">
        <v>-6.8937700000000002E-7</v>
      </c>
      <c r="J377" s="30">
        <v>0</v>
      </c>
      <c r="K377" s="30">
        <v>0</v>
      </c>
      <c r="L377" s="30">
        <v>135.77099999999999</v>
      </c>
      <c r="M377" s="30">
        <v>-10769.2</v>
      </c>
      <c r="N377" s="30">
        <v>0</v>
      </c>
      <c r="O377" s="30">
        <v>-17.823499999999999</v>
      </c>
      <c r="P377" s="30">
        <v>1.05691E-5</v>
      </c>
      <c r="Q377" s="30"/>
      <c r="R377" s="30">
        <v>333.77700195312502</v>
      </c>
      <c r="S377" s="30">
        <v>2206.31005859375</v>
      </c>
      <c r="T377" s="30">
        <v>0.54795002937316895</v>
      </c>
      <c r="U377" s="30">
        <v>0.42440000176429749</v>
      </c>
      <c r="V377" s="30">
        <v>0</v>
      </c>
      <c r="Y377">
        <f t="shared" si="6"/>
        <v>7.5826922656211396E-2</v>
      </c>
    </row>
    <row r="378" spans="1:25" x14ac:dyDescent="0.2">
      <c r="A378" t="s">
        <v>691</v>
      </c>
      <c r="B378" t="s">
        <v>994</v>
      </c>
      <c r="C378" s="30">
        <v>142.28500366210938</v>
      </c>
      <c r="D378" s="30">
        <v>749.54901123046875</v>
      </c>
      <c r="E378" s="30">
        <v>162.14901123046877</v>
      </c>
      <c r="F378" s="30">
        <v>58.651000000000003</v>
      </c>
      <c r="G378" s="30">
        <v>0.12189800000000001</v>
      </c>
      <c r="H378" s="30">
        <v>2.8479E-3</v>
      </c>
      <c r="I378" s="30">
        <v>-6.9336600000000002E-7</v>
      </c>
      <c r="J378" s="30">
        <v>0</v>
      </c>
      <c r="K378" s="30">
        <v>0</v>
      </c>
      <c r="L378" s="30">
        <v>139.70599999999999</v>
      </c>
      <c r="M378" s="30">
        <v>-11122.6</v>
      </c>
      <c r="N378" s="30">
        <v>0</v>
      </c>
      <c r="O378" s="30">
        <v>-18.3597</v>
      </c>
      <c r="P378" s="30">
        <v>1.0647E-5</v>
      </c>
      <c r="Q378" s="30"/>
      <c r="R378" s="30">
        <v>339.11000976562502</v>
      </c>
      <c r="S378" s="30">
        <v>2240.7900390625</v>
      </c>
      <c r="T378" s="30">
        <v>0.54619002342224121</v>
      </c>
      <c r="U378" s="30">
        <v>0.42160001397132874</v>
      </c>
      <c r="V378" s="30">
        <v>0</v>
      </c>
      <c r="Y378">
        <f t="shared" si="6"/>
        <v>6.1968910576683939E-2</v>
      </c>
    </row>
    <row r="379" spans="1:25" x14ac:dyDescent="0.2">
      <c r="A379" t="s">
        <v>692</v>
      </c>
      <c r="B379" t="s">
        <v>994</v>
      </c>
      <c r="C379" s="30">
        <v>142.28500366210938</v>
      </c>
      <c r="D379" s="30">
        <v>738.572021484375</v>
      </c>
      <c r="E379" s="30">
        <v>157.49801025390627</v>
      </c>
      <c r="F379" s="30">
        <v>51.0379</v>
      </c>
      <c r="G379" s="30">
        <v>0.15429999999999999</v>
      </c>
      <c r="H379" s="30">
        <v>2.8440000000000002E-3</v>
      </c>
      <c r="I379" s="30">
        <v>-6.8988599999999999E-7</v>
      </c>
      <c r="J379" s="30">
        <v>0</v>
      </c>
      <c r="K379" s="30">
        <v>0</v>
      </c>
      <c r="L379" s="30">
        <v>146.12200000000001</v>
      </c>
      <c r="M379" s="30">
        <v>-11363.7</v>
      </c>
      <c r="N379" s="30">
        <v>0</v>
      </c>
      <c r="O379" s="30">
        <v>-19.332899999999999</v>
      </c>
      <c r="P379" s="30">
        <v>1.15527E-5</v>
      </c>
      <c r="Q379" s="30"/>
      <c r="R379" s="30">
        <v>327.99801025390627</v>
      </c>
      <c r="S379" s="30">
        <v>2178.6201171875</v>
      </c>
      <c r="T379" s="30">
        <v>0.54531002044677734</v>
      </c>
      <c r="U379" s="30">
        <v>0.44339001178741455</v>
      </c>
      <c r="V379" s="30">
        <v>0</v>
      </c>
      <c r="Y379">
        <f t="shared" si="6"/>
        <v>7.1037949036980103E-2</v>
      </c>
    </row>
    <row r="380" spans="1:25" x14ac:dyDescent="0.2">
      <c r="A380" t="s">
        <v>693</v>
      </c>
      <c r="B380" t="s">
        <v>994</v>
      </c>
      <c r="C380" s="30">
        <v>142.28500366210938</v>
      </c>
      <c r="D380" s="30">
        <v>741.676025390625</v>
      </c>
      <c r="E380" s="30">
        <v>158.88900146484377</v>
      </c>
      <c r="F380" s="30">
        <v>53.03</v>
      </c>
      <c r="G380" s="30">
        <v>0.14530000000000001</v>
      </c>
      <c r="H380" s="30">
        <v>2.8449999999999999E-3</v>
      </c>
      <c r="I380" s="30">
        <v>-6.90876E-7</v>
      </c>
      <c r="J380" s="30">
        <v>0</v>
      </c>
      <c r="K380" s="30">
        <v>0</v>
      </c>
      <c r="L380" s="30">
        <v>138.84</v>
      </c>
      <c r="M380" s="30">
        <v>-10990.5</v>
      </c>
      <c r="N380" s="30">
        <v>0</v>
      </c>
      <c r="O380" s="30">
        <v>-18.256900000000002</v>
      </c>
      <c r="P380" s="30">
        <v>1.0755600000000001E-5</v>
      </c>
      <c r="Q380" s="30"/>
      <c r="R380" s="30">
        <v>334.61000976562502</v>
      </c>
      <c r="S380" s="30">
        <v>2225</v>
      </c>
      <c r="T380" s="30">
        <v>0.53731000423431396</v>
      </c>
      <c r="U380" s="30">
        <v>0.4185900092124939</v>
      </c>
      <c r="V380" s="30">
        <v>0</v>
      </c>
      <c r="Y380">
        <f t="shared" si="6"/>
        <v>7.0200501898358428E-2</v>
      </c>
    </row>
    <row r="381" spans="1:25" x14ac:dyDescent="0.2">
      <c r="A381" t="s">
        <v>694</v>
      </c>
      <c r="B381" t="s">
        <v>994</v>
      </c>
      <c r="C381" s="30">
        <v>142.28500366210938</v>
      </c>
      <c r="D381" s="30">
        <v>746.3800048828125</v>
      </c>
      <c r="E381" s="30">
        <v>161.22200927734377</v>
      </c>
      <c r="F381" s="30">
        <v>55.985900000000001</v>
      </c>
      <c r="G381" s="30">
        <v>0.13200000000000001</v>
      </c>
      <c r="H381" s="30">
        <v>2.8468E-3</v>
      </c>
      <c r="I381" s="30">
        <v>-6.9237600000000001E-7</v>
      </c>
      <c r="J381" s="30">
        <v>0</v>
      </c>
      <c r="K381" s="30">
        <v>0</v>
      </c>
      <c r="L381" s="30">
        <v>139.16200000000001</v>
      </c>
      <c r="M381" s="30">
        <v>-11062</v>
      </c>
      <c r="N381" s="30">
        <v>0</v>
      </c>
      <c r="O381" s="30">
        <v>-18.289200000000001</v>
      </c>
      <c r="P381" s="30">
        <v>1.0660500000000001E-5</v>
      </c>
      <c r="Q381" s="30"/>
      <c r="R381" s="30">
        <v>337.77700195312502</v>
      </c>
      <c r="S381" s="30">
        <v>2225</v>
      </c>
      <c r="T381" s="30">
        <v>0.54351001977920532</v>
      </c>
      <c r="U381" s="30">
        <v>0.41909000277519226</v>
      </c>
      <c r="V381" s="30">
        <v>0</v>
      </c>
      <c r="Y381">
        <f t="shared" si="6"/>
        <v>6.4685100463365439E-2</v>
      </c>
    </row>
    <row r="382" spans="1:25" x14ac:dyDescent="0.2">
      <c r="A382" t="s">
        <v>695</v>
      </c>
      <c r="B382" t="s">
        <v>994</v>
      </c>
      <c r="C382" s="30">
        <v>142.28500366210938</v>
      </c>
      <c r="D382" s="30">
        <v>738.572021484375</v>
      </c>
      <c r="E382" s="30">
        <v>156.22100219726565</v>
      </c>
      <c r="F382" s="30">
        <v>52.213000000000001</v>
      </c>
      <c r="G382" s="30">
        <v>0.1515</v>
      </c>
      <c r="H382" s="30">
        <v>2.8440000000000002E-3</v>
      </c>
      <c r="I382" s="30">
        <v>-6.8988599999999999E-7</v>
      </c>
      <c r="J382" s="30">
        <v>0</v>
      </c>
      <c r="K382" s="30">
        <v>0</v>
      </c>
      <c r="L382" s="30">
        <v>141.23699999999999</v>
      </c>
      <c r="M382" s="30">
        <v>-11051.7</v>
      </c>
      <c r="N382" s="30">
        <v>0</v>
      </c>
      <c r="O382" s="30">
        <v>-18.6295</v>
      </c>
      <c r="P382" s="30">
        <v>1.11632E-5</v>
      </c>
      <c r="Q382" s="30"/>
      <c r="R382" s="30">
        <v>328.72200927734377</v>
      </c>
      <c r="S382" s="30">
        <v>2185.6201171875</v>
      </c>
      <c r="T382" s="30">
        <v>0.54531002044677734</v>
      </c>
      <c r="U382" s="30">
        <v>0.44097000360488892</v>
      </c>
      <c r="V382" s="30">
        <v>0</v>
      </c>
      <c r="Y382">
        <f t="shared" si="6"/>
        <v>7.6698910555688463E-2</v>
      </c>
    </row>
    <row r="383" spans="1:25" x14ac:dyDescent="0.2">
      <c r="A383" t="s">
        <v>696</v>
      </c>
      <c r="B383" t="s">
        <v>994</v>
      </c>
      <c r="C383" s="30">
        <v>142.28500366210938</v>
      </c>
      <c r="D383" s="30">
        <v>738.18701171875</v>
      </c>
      <c r="E383" s="30">
        <v>159.72200927734377</v>
      </c>
      <c r="F383" s="30">
        <v>48.615000000000002</v>
      </c>
      <c r="G383" s="30">
        <v>0.16039</v>
      </c>
      <c r="H383" s="30">
        <v>2.8438000000000001E-3</v>
      </c>
      <c r="I383" s="30">
        <v>-6.89756E-7</v>
      </c>
      <c r="J383" s="30">
        <v>0</v>
      </c>
      <c r="K383" s="30">
        <v>0</v>
      </c>
      <c r="L383" s="30">
        <v>141.137</v>
      </c>
      <c r="M383" s="30">
        <v>-11127.7</v>
      </c>
      <c r="N383" s="30">
        <v>0</v>
      </c>
      <c r="O383" s="30">
        <v>-18.591999999999999</v>
      </c>
      <c r="P383" s="30">
        <v>1.09598E-5</v>
      </c>
      <c r="Q383" s="30"/>
      <c r="R383" s="30">
        <v>333.72200927734377</v>
      </c>
      <c r="S383" s="30">
        <v>2185.6201171875</v>
      </c>
      <c r="T383" s="30">
        <v>0.55506002902984619</v>
      </c>
      <c r="U383" s="30">
        <v>0.4475800096988678</v>
      </c>
      <c r="V383" s="30">
        <v>0</v>
      </c>
      <c r="Y383">
        <f t="shared" si="6"/>
        <v>6.798743913754636E-2</v>
      </c>
    </row>
    <row r="384" spans="1:25" x14ac:dyDescent="0.2">
      <c r="A384" t="s">
        <v>697</v>
      </c>
      <c r="B384" t="s">
        <v>994</v>
      </c>
      <c r="C384" s="30">
        <v>142.28500366210938</v>
      </c>
      <c r="D384" s="30">
        <v>752.7440185546875</v>
      </c>
      <c r="E384" s="30">
        <v>163.77700195312502</v>
      </c>
      <c r="F384" s="30">
        <v>60.747999999999998</v>
      </c>
      <c r="G384" s="30">
        <v>0.11298800000000001</v>
      </c>
      <c r="H384" s="30">
        <v>2.8479999999999998E-3</v>
      </c>
      <c r="I384" s="30">
        <v>-6.9436599999999999E-7</v>
      </c>
      <c r="J384" s="30">
        <v>0</v>
      </c>
      <c r="K384" s="30">
        <v>0</v>
      </c>
      <c r="L384" s="30">
        <v>132.21199999999999</v>
      </c>
      <c r="M384" s="30">
        <v>-10741.7</v>
      </c>
      <c r="N384" s="30">
        <v>0</v>
      </c>
      <c r="O384" s="30">
        <v>-17.251899999999999</v>
      </c>
      <c r="P384" s="30">
        <v>9.8403600000000004E-6</v>
      </c>
      <c r="Q384" s="30"/>
      <c r="R384" s="30">
        <v>346.88900146484377</v>
      </c>
      <c r="S384" s="30">
        <v>2309.6201171875</v>
      </c>
      <c r="T384" s="30">
        <v>0.53197002410888672</v>
      </c>
      <c r="U384" s="30">
        <v>0.40999001264572144</v>
      </c>
      <c r="V384" s="30">
        <v>0</v>
      </c>
      <c r="Y384">
        <f t="shared" si="6"/>
        <v>6.094398902349929E-2</v>
      </c>
    </row>
    <row r="385" spans="1:25" x14ac:dyDescent="0.2">
      <c r="A385" t="s">
        <v>698</v>
      </c>
      <c r="B385" t="s">
        <v>994</v>
      </c>
      <c r="C385" s="30">
        <v>142.28500366210938</v>
      </c>
      <c r="D385" s="30">
        <v>753.14801025390625</v>
      </c>
      <c r="E385" s="30">
        <v>162.22200927734377</v>
      </c>
      <c r="F385" s="30">
        <v>62.688000000000002</v>
      </c>
      <c r="G385" s="30">
        <v>0.107999</v>
      </c>
      <c r="H385" s="30">
        <v>2.8479999999999998E-3</v>
      </c>
      <c r="I385" s="30">
        <v>-6.9448499999999999E-7</v>
      </c>
      <c r="J385" s="30">
        <v>0</v>
      </c>
      <c r="K385" s="30">
        <v>0</v>
      </c>
      <c r="L385" s="30">
        <v>137.39699999999999</v>
      </c>
      <c r="M385" s="30">
        <v>-11005</v>
      </c>
      <c r="N385" s="30">
        <v>0</v>
      </c>
      <c r="O385" s="30">
        <v>-18.017199999999999</v>
      </c>
      <c r="P385" s="30">
        <v>1.04E-5</v>
      </c>
      <c r="Q385" s="30"/>
      <c r="R385" s="30">
        <v>341.27700195312502</v>
      </c>
      <c r="S385" s="30">
        <v>2282.1201171875</v>
      </c>
      <c r="T385" s="30">
        <v>0.53021001815795898</v>
      </c>
      <c r="U385" s="30">
        <v>0.41310000419616699</v>
      </c>
      <c r="V385" s="30">
        <v>0</v>
      </c>
      <c r="Y385">
        <f t="shared" si="6"/>
        <v>6.2130811243375057E-2</v>
      </c>
    </row>
    <row r="386" spans="1:25" x14ac:dyDescent="0.2">
      <c r="A386" t="s">
        <v>699</v>
      </c>
      <c r="B386" t="s">
        <v>994</v>
      </c>
      <c r="C386" s="30">
        <v>142.28500366210938</v>
      </c>
      <c r="D386" s="30">
        <v>743.23602294921875</v>
      </c>
      <c r="E386" s="30">
        <v>158.22200927734377</v>
      </c>
      <c r="F386" s="30">
        <v>55.343000000000004</v>
      </c>
      <c r="G386" s="30">
        <v>0.13789799999999999</v>
      </c>
      <c r="H386" s="30">
        <v>2.8454999999999999E-3</v>
      </c>
      <c r="I386" s="30">
        <v>-6.9137600000000004E-7</v>
      </c>
      <c r="J386" s="30">
        <v>0</v>
      </c>
      <c r="K386" s="30">
        <v>0</v>
      </c>
      <c r="L386" s="30">
        <v>138.93199999999999</v>
      </c>
      <c r="M386" s="30">
        <v>-10980.7</v>
      </c>
      <c r="N386" s="30">
        <v>0</v>
      </c>
      <c r="O386" s="30">
        <v>-18.2742</v>
      </c>
      <c r="P386" s="30">
        <v>1.0799799999999999E-5</v>
      </c>
      <c r="Q386" s="30"/>
      <c r="R386" s="30">
        <v>333.61000976562502</v>
      </c>
      <c r="S386" s="30">
        <v>2225</v>
      </c>
      <c r="T386" s="30">
        <v>0.54087001085281372</v>
      </c>
      <c r="U386" s="30">
        <v>0.41879001259803772</v>
      </c>
      <c r="V386" s="30">
        <v>0</v>
      </c>
      <c r="Y386">
        <f t="shared" si="6"/>
        <v>7.18888273259356E-2</v>
      </c>
    </row>
    <row r="387" spans="1:25" x14ac:dyDescent="0.2">
      <c r="A387" t="s">
        <v>700</v>
      </c>
      <c r="B387" t="s">
        <v>994</v>
      </c>
      <c r="C387" s="30">
        <v>142.28500366210938</v>
      </c>
      <c r="D387" s="30">
        <v>753.14801025390625</v>
      </c>
      <c r="E387" s="30">
        <v>162.99801025390627</v>
      </c>
      <c r="F387" s="30">
        <v>61.948</v>
      </c>
      <c r="G387" s="30">
        <v>0.10979800000000001</v>
      </c>
      <c r="H387" s="30">
        <v>2.8479999999999998E-3</v>
      </c>
      <c r="I387" s="30">
        <v>-6.9448499999999999E-7</v>
      </c>
      <c r="J387" s="30">
        <v>0</v>
      </c>
      <c r="K387" s="30">
        <v>0</v>
      </c>
      <c r="L387" s="30">
        <v>137.4</v>
      </c>
      <c r="M387" s="30">
        <v>-11022.7</v>
      </c>
      <c r="N387" s="30">
        <v>0</v>
      </c>
      <c r="O387" s="30">
        <v>-18.012699999999999</v>
      </c>
      <c r="P387" s="30">
        <v>1.03602E-5</v>
      </c>
      <c r="Q387" s="30"/>
      <c r="R387" s="30">
        <v>342.38900146484377</v>
      </c>
      <c r="S387" s="30">
        <v>2282.1201171875</v>
      </c>
      <c r="T387" s="30">
        <v>0.53285002708435059</v>
      </c>
      <c r="U387" s="30">
        <v>0.41290000081062317</v>
      </c>
      <c r="V387" s="30">
        <v>0</v>
      </c>
      <c r="Y387">
        <f t="shared" si="6"/>
        <v>6.055542369655325E-2</v>
      </c>
    </row>
    <row r="388" spans="1:25" x14ac:dyDescent="0.2">
      <c r="A388" t="s">
        <v>701</v>
      </c>
      <c r="B388" t="s">
        <v>994</v>
      </c>
      <c r="C388" s="30">
        <v>142.28500366210938</v>
      </c>
      <c r="D388" s="30">
        <v>753.54901123046875</v>
      </c>
      <c r="E388" s="30">
        <v>160.77800903320315</v>
      </c>
      <c r="F388" s="30">
        <v>64.536000000000001</v>
      </c>
      <c r="G388" s="30">
        <v>0.10340000000000001</v>
      </c>
      <c r="H388" s="30">
        <v>2.8492999999999999E-3</v>
      </c>
      <c r="I388" s="30">
        <v>-6.94616E-7</v>
      </c>
      <c r="J388" s="30">
        <v>0</v>
      </c>
      <c r="K388" s="30">
        <v>0</v>
      </c>
      <c r="L388" s="30">
        <v>131.92699999999999</v>
      </c>
      <c r="M388" s="30">
        <v>-10658</v>
      </c>
      <c r="N388" s="30">
        <v>0</v>
      </c>
      <c r="O388" s="30">
        <v>-17.227900000000002</v>
      </c>
      <c r="P388" s="30">
        <v>9.9620200000000002E-6</v>
      </c>
      <c r="Q388" s="30"/>
      <c r="R388" s="30">
        <v>342.72200927734377</v>
      </c>
      <c r="S388" s="30">
        <v>2309.6201171875</v>
      </c>
      <c r="T388" s="30">
        <v>0.52486002445220947</v>
      </c>
      <c r="U388" s="30">
        <v>0.40928000211715698</v>
      </c>
      <c r="V388" s="30">
        <v>0</v>
      </c>
      <c r="Y388">
        <f t="shared" si="6"/>
        <v>6.7893699936529564E-2</v>
      </c>
    </row>
    <row r="389" spans="1:25" x14ac:dyDescent="0.2">
      <c r="A389" t="s">
        <v>702</v>
      </c>
      <c r="B389" t="s">
        <v>994</v>
      </c>
      <c r="C389" s="30">
        <v>142.28500366210938</v>
      </c>
      <c r="D389" s="30">
        <v>744.8060302734375</v>
      </c>
      <c r="E389" s="30">
        <v>157.61000976562502</v>
      </c>
      <c r="F389" s="30">
        <v>57.631</v>
      </c>
      <c r="G389" s="30">
        <v>0.1305</v>
      </c>
      <c r="H389" s="30">
        <v>2.846E-3</v>
      </c>
      <c r="I389" s="30">
        <v>-6.9187599999999997E-7</v>
      </c>
      <c r="J389" s="30">
        <v>0</v>
      </c>
      <c r="K389" s="30">
        <v>0</v>
      </c>
      <c r="L389" s="30">
        <v>129.34200000000001</v>
      </c>
      <c r="M389" s="30">
        <v>-10417.700000000001</v>
      </c>
      <c r="N389" s="30">
        <v>0</v>
      </c>
      <c r="O389" s="30">
        <v>-16.879300000000001</v>
      </c>
      <c r="P389" s="30">
        <v>9.9240500000000003E-6</v>
      </c>
      <c r="Q389" s="30"/>
      <c r="R389" s="30">
        <v>338.72200927734377</v>
      </c>
      <c r="S389" s="30">
        <v>2268.360107421875</v>
      </c>
      <c r="T389" s="30">
        <v>0.54619002342224121</v>
      </c>
      <c r="U389" s="30">
        <v>0.39719000458717346</v>
      </c>
      <c r="V389" s="30">
        <v>0</v>
      </c>
      <c r="Y389">
        <f t="shared" si="6"/>
        <v>7.7777647729893276E-2</v>
      </c>
    </row>
    <row r="390" spans="1:25" x14ac:dyDescent="0.2">
      <c r="A390" t="s">
        <v>703</v>
      </c>
      <c r="B390" t="s">
        <v>994</v>
      </c>
      <c r="C390" s="30">
        <v>142.28500366210938</v>
      </c>
      <c r="D390" s="30">
        <v>730.1710205078125</v>
      </c>
      <c r="E390" s="30">
        <v>148.27800903320315</v>
      </c>
      <c r="F390" s="30">
        <v>50.953000000000003</v>
      </c>
      <c r="G390" s="30">
        <v>0.16689799999999999</v>
      </c>
      <c r="H390" s="30">
        <v>2.8408999999999999E-3</v>
      </c>
      <c r="I390" s="30">
        <v>-6.8714599999999995E-7</v>
      </c>
      <c r="J390" s="30">
        <v>0</v>
      </c>
      <c r="K390" s="30">
        <v>0</v>
      </c>
      <c r="L390" s="30">
        <v>132.52500000000001</v>
      </c>
      <c r="M390" s="30">
        <v>-10355.700000000001</v>
      </c>
      <c r="N390" s="30">
        <v>0</v>
      </c>
      <c r="O390" s="30">
        <v>-17.415600000000001</v>
      </c>
      <c r="P390" s="30">
        <v>1.0804200000000001E-5</v>
      </c>
      <c r="Q390" s="30"/>
      <c r="R390" s="30">
        <v>321.38900146484377</v>
      </c>
      <c r="S390" s="30">
        <v>2164.8701171875</v>
      </c>
      <c r="T390" s="30">
        <v>0.55150002241134644</v>
      </c>
      <c r="U390" s="30">
        <v>0.41040000319480896</v>
      </c>
      <c r="V390" s="30">
        <v>0</v>
      </c>
      <c r="Y390">
        <f t="shared" si="6"/>
        <v>0.10731517404725986</v>
      </c>
    </row>
    <row r="391" spans="1:25" x14ac:dyDescent="0.2">
      <c r="A391" t="s">
        <v>704</v>
      </c>
      <c r="B391" t="s">
        <v>994</v>
      </c>
      <c r="C391" s="30">
        <v>142.28500366210938</v>
      </c>
      <c r="D391" s="30">
        <v>730.927001953125</v>
      </c>
      <c r="E391" s="30">
        <v>150.77800903320315</v>
      </c>
      <c r="F391" s="30">
        <v>49.4069</v>
      </c>
      <c r="G391" s="30">
        <v>0.16930000000000001</v>
      </c>
      <c r="H391" s="30">
        <v>2.8410000000000002E-3</v>
      </c>
      <c r="I391" s="30">
        <v>-6.8739599999999997E-7</v>
      </c>
      <c r="J391" s="30">
        <v>0</v>
      </c>
      <c r="K391" s="30">
        <v>0</v>
      </c>
      <c r="L391" s="30">
        <v>132.66900000000001</v>
      </c>
      <c r="M391" s="30">
        <v>-10420.1</v>
      </c>
      <c r="N391" s="30">
        <v>0</v>
      </c>
      <c r="O391" s="30">
        <v>-17.423100000000002</v>
      </c>
      <c r="P391" s="30">
        <v>1.0682E-5</v>
      </c>
      <c r="Q391" s="30"/>
      <c r="R391" s="30">
        <v>324.88900146484377</v>
      </c>
      <c r="S391" s="30">
        <v>2164.8701171875</v>
      </c>
      <c r="T391" s="30">
        <v>0.55861002206802368</v>
      </c>
      <c r="U391" s="30">
        <v>0.43075001239776611</v>
      </c>
      <c r="V391" s="30">
        <v>0</v>
      </c>
      <c r="Y391">
        <f t="shared" si="6"/>
        <v>9.7336050115755079E-2</v>
      </c>
    </row>
    <row r="392" spans="1:25" x14ac:dyDescent="0.2">
      <c r="A392" t="s">
        <v>705</v>
      </c>
      <c r="B392" t="s">
        <v>994</v>
      </c>
      <c r="C392" s="30">
        <v>142.28500366210938</v>
      </c>
      <c r="D392" s="30">
        <v>726.416015625</v>
      </c>
      <c r="E392" s="30">
        <v>148.95000610351565</v>
      </c>
      <c r="F392" s="30">
        <v>46.700899999999997</v>
      </c>
      <c r="G392" s="30">
        <v>0.1825</v>
      </c>
      <c r="H392" s="30">
        <v>2.8395E-3</v>
      </c>
      <c r="I392" s="30">
        <v>-6.85905E-7</v>
      </c>
      <c r="J392" s="30">
        <v>0</v>
      </c>
      <c r="K392" s="30">
        <v>0</v>
      </c>
      <c r="L392" s="30">
        <v>135.096</v>
      </c>
      <c r="M392" s="30">
        <v>-10504.5</v>
      </c>
      <c r="N392" s="30">
        <v>0</v>
      </c>
      <c r="O392" s="30">
        <v>-17.7925</v>
      </c>
      <c r="P392" s="30">
        <v>1.1047600000000001E-5</v>
      </c>
      <c r="Q392" s="30"/>
      <c r="R392" s="30">
        <v>320.27700195312502</v>
      </c>
      <c r="S392" s="30">
        <v>2130.3701171875</v>
      </c>
      <c r="T392" s="30">
        <v>0.57283002138137817</v>
      </c>
      <c r="U392" s="30">
        <v>0.42732000350952148</v>
      </c>
      <c r="V392" s="30">
        <v>0</v>
      </c>
      <c r="Y392">
        <f t="shared" si="6"/>
        <v>0.10401582338711644</v>
      </c>
    </row>
    <row r="393" spans="1:25" x14ac:dyDescent="0.2">
      <c r="A393" t="s">
        <v>706</v>
      </c>
      <c r="B393" t="s">
        <v>994</v>
      </c>
      <c r="C393" s="30">
        <v>142.28500366210938</v>
      </c>
      <c r="D393" s="30">
        <v>751.54400634765625</v>
      </c>
      <c r="E393" s="30">
        <v>160.22200927734377</v>
      </c>
      <c r="F393" s="30">
        <v>62.750999999999998</v>
      </c>
      <c r="G393" s="30">
        <v>0.109998</v>
      </c>
      <c r="H393" s="30">
        <v>2.8484999999999999E-3</v>
      </c>
      <c r="I393" s="30">
        <v>-6.9398599999999998E-7</v>
      </c>
      <c r="J393" s="30">
        <v>0</v>
      </c>
      <c r="K393" s="30">
        <v>0</v>
      </c>
      <c r="L393" s="30">
        <v>127.84099999999999</v>
      </c>
      <c r="M393" s="30">
        <v>-10407.5</v>
      </c>
      <c r="N393" s="30">
        <v>0</v>
      </c>
      <c r="O393" s="30">
        <v>-16.637699999999999</v>
      </c>
      <c r="P393" s="30">
        <v>9.61628E-6</v>
      </c>
      <c r="Q393" s="30"/>
      <c r="R393" s="30">
        <v>344.49801025390627</v>
      </c>
      <c r="S393" s="30">
        <v>2323.52001953125</v>
      </c>
      <c r="T393" s="30">
        <v>0.5382000207901001</v>
      </c>
      <c r="U393" s="30">
        <v>0.39140000939369202</v>
      </c>
      <c r="V393" s="30">
        <v>0</v>
      </c>
      <c r="Y393">
        <f t="shared" si="6"/>
        <v>7.0866286206304141E-2</v>
      </c>
    </row>
    <row r="394" spans="1:25" x14ac:dyDescent="0.2">
      <c r="A394" t="s">
        <v>707</v>
      </c>
      <c r="B394" t="s">
        <v>994</v>
      </c>
      <c r="C394" s="30">
        <v>142.28500366210938</v>
      </c>
      <c r="D394" s="30">
        <v>751.14501953125</v>
      </c>
      <c r="E394" s="30">
        <v>159.88900146484377</v>
      </c>
      <c r="F394" s="30">
        <v>62.61</v>
      </c>
      <c r="G394" s="30">
        <v>0.1109</v>
      </c>
      <c r="H394" s="30">
        <v>2.8484999999999999E-3</v>
      </c>
      <c r="I394" s="30">
        <v>-6.9386599999999995E-7</v>
      </c>
      <c r="J394" s="30">
        <v>0</v>
      </c>
      <c r="K394" s="30">
        <v>0</v>
      </c>
      <c r="L394" s="30">
        <v>132.44900000000001</v>
      </c>
      <c r="M394" s="30">
        <v>-10661.6</v>
      </c>
      <c r="N394" s="30">
        <v>0</v>
      </c>
      <c r="O394" s="30">
        <v>-17.314</v>
      </c>
      <c r="P394" s="30">
        <v>1.00715E-5</v>
      </c>
      <c r="Q394" s="30"/>
      <c r="R394" s="30">
        <v>340.72200927734377</v>
      </c>
      <c r="S394" s="30">
        <v>2289.050048828125</v>
      </c>
      <c r="T394" s="30">
        <v>0.5382000207901001</v>
      </c>
      <c r="U394" s="30">
        <v>0.4411500096321106</v>
      </c>
      <c r="V394" s="30">
        <v>0</v>
      </c>
      <c r="Y394">
        <f t="shared" si="6"/>
        <v>6.9287435832023306E-2</v>
      </c>
    </row>
    <row r="395" spans="1:25" x14ac:dyDescent="0.2">
      <c r="A395" t="s">
        <v>708</v>
      </c>
      <c r="B395" t="s">
        <v>994</v>
      </c>
      <c r="C395" s="30">
        <v>142.28500366210938</v>
      </c>
      <c r="D395" s="30">
        <v>747.56500244140625</v>
      </c>
      <c r="E395" s="30">
        <v>160.72100219726565</v>
      </c>
      <c r="F395" s="30">
        <v>57.77</v>
      </c>
      <c r="G395" s="30">
        <v>0.126498</v>
      </c>
      <c r="H395" s="30">
        <v>2.8470000000000001E-3</v>
      </c>
      <c r="I395" s="30">
        <v>-6.9274599999999995E-7</v>
      </c>
      <c r="J395" s="30">
        <v>0</v>
      </c>
      <c r="K395" s="30">
        <v>0</v>
      </c>
      <c r="L395" s="30">
        <v>134.642</v>
      </c>
      <c r="M395" s="30">
        <v>-10789.7</v>
      </c>
      <c r="N395" s="30">
        <v>0</v>
      </c>
      <c r="O395" s="30">
        <v>-17.634699999999999</v>
      </c>
      <c r="P395" s="30">
        <v>1.02677E-5</v>
      </c>
      <c r="Q395" s="30"/>
      <c r="R395" s="30">
        <v>339.72200927734377</v>
      </c>
      <c r="S395" s="30">
        <v>2240.7900390625</v>
      </c>
      <c r="T395" s="30">
        <v>0.54707002639770508</v>
      </c>
      <c r="U395" s="30">
        <v>0.44947001338005066</v>
      </c>
      <c r="V395" s="30">
        <v>0</v>
      </c>
      <c r="Y395">
        <f t="shared" si="6"/>
        <v>6.7456619902083195E-2</v>
      </c>
    </row>
    <row r="396" spans="1:25" x14ac:dyDescent="0.2">
      <c r="A396" t="s">
        <v>709</v>
      </c>
      <c r="B396" t="s">
        <v>994</v>
      </c>
      <c r="C396" s="30">
        <v>142.28500366210938</v>
      </c>
      <c r="D396" s="30">
        <v>737.416015625</v>
      </c>
      <c r="E396" s="30">
        <v>155.99801025390627</v>
      </c>
      <c r="F396" s="30">
        <v>51.2089</v>
      </c>
      <c r="G396" s="30">
        <v>0.15559000000000001</v>
      </c>
      <c r="H396" s="30">
        <v>2.8435000000000001E-3</v>
      </c>
      <c r="I396" s="30">
        <v>-6.8950599999999998E-7</v>
      </c>
      <c r="J396" s="30">
        <v>0</v>
      </c>
      <c r="K396" s="30">
        <v>0</v>
      </c>
      <c r="L396" s="30">
        <v>135.92500000000001</v>
      </c>
      <c r="M396" s="30">
        <v>-10735.5</v>
      </c>
      <c r="N396" s="30">
        <v>0</v>
      </c>
      <c r="O396" s="30">
        <v>-17.859200000000001</v>
      </c>
      <c r="P396" s="30">
        <v>1.0682900000000001E-5</v>
      </c>
      <c r="Q396" s="30"/>
      <c r="R396" s="30">
        <v>331.11000976562502</v>
      </c>
      <c r="S396" s="30">
        <v>2185.6201171875</v>
      </c>
      <c r="T396" s="30">
        <v>0.55952000617980957</v>
      </c>
      <c r="U396" s="30">
        <v>0.44056001305580139</v>
      </c>
      <c r="V396" s="30">
        <v>0</v>
      </c>
      <c r="Y396">
        <f t="shared" si="6"/>
        <v>8.0047864657704346E-2</v>
      </c>
    </row>
    <row r="397" spans="1:25" x14ac:dyDescent="0.2">
      <c r="A397" t="s">
        <v>710</v>
      </c>
      <c r="B397" t="s">
        <v>994</v>
      </c>
      <c r="C397" s="30">
        <v>142.28500366210938</v>
      </c>
      <c r="D397" s="30">
        <v>737.031005859375</v>
      </c>
      <c r="E397" s="30">
        <v>150.99801025390627</v>
      </c>
      <c r="F397" s="30">
        <v>55.450899999999997</v>
      </c>
      <c r="G397" s="30">
        <v>0.1464</v>
      </c>
      <c r="H397" s="30">
        <v>2.8433999999999998E-3</v>
      </c>
      <c r="I397" s="30">
        <v>-6.8937700000000002E-7</v>
      </c>
      <c r="J397" s="30">
        <v>0</v>
      </c>
      <c r="K397" s="30">
        <v>0</v>
      </c>
      <c r="L397" s="30">
        <v>131.101</v>
      </c>
      <c r="M397" s="30">
        <v>-10356.200000000001</v>
      </c>
      <c r="N397" s="30">
        <v>0</v>
      </c>
      <c r="O397" s="30">
        <v>-17.1815</v>
      </c>
      <c r="P397" s="30">
        <v>1.04687E-5</v>
      </c>
      <c r="Q397" s="30"/>
      <c r="R397" s="30">
        <v>327.22200927734377</v>
      </c>
      <c r="S397" s="30">
        <v>2220.10009765625</v>
      </c>
      <c r="T397" s="30">
        <v>0.54087001085281372</v>
      </c>
      <c r="U397" s="30">
        <v>0.43116000294685364</v>
      </c>
      <c r="V397" s="30">
        <v>0</v>
      </c>
      <c r="Y397">
        <f t="shared" si="6"/>
        <v>9.7704928021610474E-2</v>
      </c>
    </row>
    <row r="398" spans="1:25" x14ac:dyDescent="0.2">
      <c r="A398" t="s">
        <v>711</v>
      </c>
      <c r="B398" t="s">
        <v>994</v>
      </c>
      <c r="C398" s="30">
        <v>142.28500366210938</v>
      </c>
      <c r="D398" s="30">
        <v>744.41302490234375</v>
      </c>
      <c r="E398" s="30">
        <v>156.49801025390627</v>
      </c>
      <c r="F398" s="30">
        <v>58.246000000000002</v>
      </c>
      <c r="G398" s="30">
        <v>0.12969</v>
      </c>
      <c r="H398" s="30">
        <v>2.846E-3</v>
      </c>
      <c r="I398" s="30">
        <v>-6.9175600000000004E-7</v>
      </c>
      <c r="J398" s="30">
        <v>0</v>
      </c>
      <c r="K398" s="30">
        <v>0</v>
      </c>
      <c r="L398" s="30">
        <v>134.44</v>
      </c>
      <c r="M398" s="30">
        <v>-10682.7</v>
      </c>
      <c r="N398" s="30">
        <v>0</v>
      </c>
      <c r="O398" s="30">
        <v>-17.63</v>
      </c>
      <c r="P398" s="30">
        <v>1.04677E-5</v>
      </c>
      <c r="Q398" s="30"/>
      <c r="R398" s="30">
        <v>333.77700195312502</v>
      </c>
      <c r="S398" s="30">
        <v>2240.7900390625</v>
      </c>
      <c r="T398" s="30">
        <v>0.54351001977920532</v>
      </c>
      <c r="U398" s="30">
        <v>0.44150000810623169</v>
      </c>
      <c r="V398" s="30">
        <v>0</v>
      </c>
      <c r="Y398">
        <f t="shared" si="6"/>
        <v>7.8648574394363263E-2</v>
      </c>
    </row>
    <row r="399" spans="1:25" x14ac:dyDescent="0.2">
      <c r="A399" t="s">
        <v>712</v>
      </c>
      <c r="B399" t="s">
        <v>994</v>
      </c>
      <c r="C399" s="30">
        <v>142.28500366210938</v>
      </c>
      <c r="D399" s="30">
        <v>725.66900634765625</v>
      </c>
      <c r="E399" s="30">
        <v>147.61000976562502</v>
      </c>
      <c r="F399" s="30">
        <v>47.206000000000003</v>
      </c>
      <c r="G399" s="30">
        <v>0.1825</v>
      </c>
      <c r="H399" s="30">
        <v>2.8392999999999999E-3</v>
      </c>
      <c r="I399" s="30">
        <v>-6.8565600000000001E-7</v>
      </c>
      <c r="J399" s="30">
        <v>0</v>
      </c>
      <c r="K399" s="30">
        <v>0</v>
      </c>
      <c r="L399" s="30">
        <v>138.245</v>
      </c>
      <c r="M399" s="30">
        <v>-10664.7</v>
      </c>
      <c r="N399" s="30">
        <v>0</v>
      </c>
      <c r="O399" s="30">
        <v>-18.254999999999999</v>
      </c>
      <c r="P399" s="30">
        <v>1.14066E-5</v>
      </c>
      <c r="Q399" s="30"/>
      <c r="R399" s="30">
        <v>317.22200927734377</v>
      </c>
      <c r="S399" s="30">
        <v>2151.1201171875</v>
      </c>
      <c r="T399" s="30">
        <v>0.55952000617980957</v>
      </c>
      <c r="U399" s="30">
        <v>0.42482000589370728</v>
      </c>
      <c r="V399" s="30">
        <v>0</v>
      </c>
      <c r="Y399">
        <f t="shared" si="6"/>
        <v>0.1068307842531617</v>
      </c>
    </row>
    <row r="400" spans="1:25" x14ac:dyDescent="0.2">
      <c r="A400" t="s">
        <v>713</v>
      </c>
      <c r="B400" t="s">
        <v>994</v>
      </c>
      <c r="C400" s="30">
        <v>142.28500366210938</v>
      </c>
      <c r="D400" s="30">
        <v>742.45501708984375</v>
      </c>
      <c r="E400" s="30">
        <v>152.82100830078127</v>
      </c>
      <c r="F400" s="30">
        <v>59.581000000000003</v>
      </c>
      <c r="G400" s="30">
        <v>0.129297</v>
      </c>
      <c r="H400" s="30">
        <v>2.8454000000000001E-3</v>
      </c>
      <c r="I400" s="30">
        <v>-6.9112600000000002E-7</v>
      </c>
      <c r="J400" s="30">
        <v>0</v>
      </c>
      <c r="K400" s="30">
        <v>0</v>
      </c>
      <c r="L400" s="30">
        <v>131.221</v>
      </c>
      <c r="M400" s="30">
        <v>-10403.5</v>
      </c>
      <c r="N400" s="30">
        <v>0</v>
      </c>
      <c r="O400" s="30">
        <v>-17.188500000000001</v>
      </c>
      <c r="P400" s="30">
        <v>1.03837E-5</v>
      </c>
      <c r="Q400" s="30"/>
      <c r="R400" s="30">
        <v>329.77700195312502</v>
      </c>
      <c r="S400" s="30">
        <v>2220.10009765625</v>
      </c>
      <c r="T400" s="30">
        <v>0.5497400164604187</v>
      </c>
      <c r="U400" s="30">
        <v>0.43459001183509827</v>
      </c>
      <c r="V400" s="30">
        <v>0</v>
      </c>
      <c r="Y400">
        <f t="shared" si="6"/>
        <v>9.1500602693828106E-2</v>
      </c>
    </row>
    <row r="401" spans="1:25" x14ac:dyDescent="0.2">
      <c r="A401" t="s">
        <v>714</v>
      </c>
      <c r="B401" t="s">
        <v>994</v>
      </c>
      <c r="C401" s="30">
        <v>142.28500366210938</v>
      </c>
      <c r="D401" s="30">
        <v>759.22100830078125</v>
      </c>
      <c r="E401" s="30">
        <v>161.88900146484377</v>
      </c>
      <c r="F401" s="30">
        <v>70.16</v>
      </c>
      <c r="G401" s="30">
        <v>8.3706799999999998E-2</v>
      </c>
      <c r="H401" s="30">
        <v>2.8509899999999999E-3</v>
      </c>
      <c r="I401" s="30">
        <v>-6.9635599999999997E-7</v>
      </c>
      <c r="J401" s="30">
        <v>0</v>
      </c>
      <c r="K401" s="30">
        <v>0</v>
      </c>
      <c r="L401" s="30">
        <v>125.971</v>
      </c>
      <c r="M401" s="30">
        <v>-10350.200000000001</v>
      </c>
      <c r="N401" s="30">
        <v>0</v>
      </c>
      <c r="O401" s="30">
        <v>-16.3491</v>
      </c>
      <c r="P401" s="30">
        <v>9.3347200000000003E-6</v>
      </c>
      <c r="Q401" s="30"/>
      <c r="R401" s="30">
        <v>348.99801025390627</v>
      </c>
      <c r="S401" s="30">
        <v>2371.780029296875</v>
      </c>
      <c r="T401" s="30">
        <v>0.52577000856399536</v>
      </c>
      <c r="U401" s="30">
        <v>0.43055000901222229</v>
      </c>
      <c r="V401" s="30">
        <v>0</v>
      </c>
      <c r="Y401">
        <f t="shared" si="6"/>
        <v>6.7431978538618834E-2</v>
      </c>
    </row>
    <row r="402" spans="1:25" x14ac:dyDescent="0.2">
      <c r="A402" t="s">
        <v>715</v>
      </c>
      <c r="B402" t="s">
        <v>994</v>
      </c>
      <c r="C402" s="30">
        <v>142.28500366210938</v>
      </c>
      <c r="D402" s="30">
        <v>745.59100341796875</v>
      </c>
      <c r="E402" s="30">
        <v>155.69600830078127</v>
      </c>
      <c r="F402" s="30">
        <v>60.316000000000003</v>
      </c>
      <c r="G402" s="30">
        <v>0.1234</v>
      </c>
      <c r="H402" s="30">
        <v>2.8464900000000001E-3</v>
      </c>
      <c r="I402" s="30">
        <v>-6.9212599999999999E-7</v>
      </c>
      <c r="J402" s="30">
        <v>0</v>
      </c>
      <c r="K402" s="30">
        <v>0</v>
      </c>
      <c r="L402" s="30">
        <v>13.77</v>
      </c>
      <c r="M402" s="30">
        <v>-3305</v>
      </c>
      <c r="N402" s="30">
        <v>-67.66</v>
      </c>
      <c r="O402" s="30">
        <v>0</v>
      </c>
      <c r="P402" s="30">
        <v>0</v>
      </c>
      <c r="Q402" s="30"/>
      <c r="R402" s="30">
        <v>335.99801025390627</v>
      </c>
      <c r="S402" s="30">
        <v>2320.340087890625</v>
      </c>
      <c r="T402" s="30">
        <v>0.53731000423431396</v>
      </c>
      <c r="U402" s="30">
        <v>0.38198000192642212</v>
      </c>
      <c r="V402" s="30">
        <v>0</v>
      </c>
      <c r="Y402">
        <f t="shared" si="6"/>
        <v>8.9657555272679823E-2</v>
      </c>
    </row>
    <row r="403" spans="1:25" x14ac:dyDescent="0.2">
      <c r="A403" t="s">
        <v>716</v>
      </c>
      <c r="B403" t="s">
        <v>994</v>
      </c>
      <c r="C403" s="30">
        <v>142.28500366210938</v>
      </c>
      <c r="D403" s="30">
        <v>760.03900146484375</v>
      </c>
      <c r="E403" s="30">
        <v>161.11000976562502</v>
      </c>
      <c r="F403" s="30">
        <v>71.906000000000006</v>
      </c>
      <c r="G403" s="30">
        <v>7.8770000000000007E-2</v>
      </c>
      <c r="H403" s="30">
        <v>2.8514899999999999E-3</v>
      </c>
      <c r="I403" s="30">
        <v>-6.9660599999999998E-7</v>
      </c>
      <c r="J403" s="30">
        <v>0</v>
      </c>
      <c r="K403" s="30">
        <v>0</v>
      </c>
      <c r="L403" s="30">
        <v>125.932</v>
      </c>
      <c r="M403" s="30">
        <v>-10331.200000000001</v>
      </c>
      <c r="N403" s="30">
        <v>0</v>
      </c>
      <c r="O403" s="30">
        <v>-16.3477</v>
      </c>
      <c r="P403" s="30">
        <v>9.3674299999999999E-6</v>
      </c>
      <c r="Q403" s="30"/>
      <c r="R403" s="30">
        <v>347.88900146484377</v>
      </c>
      <c r="S403" s="30">
        <v>2371.780029296875</v>
      </c>
      <c r="T403" s="30">
        <v>0.52398002147674561</v>
      </c>
      <c r="U403" s="30">
        <v>0.42704001069068909</v>
      </c>
      <c r="V403" s="30">
        <v>0</v>
      </c>
      <c r="Y403">
        <f t="shared" si="6"/>
        <v>6.9283995916952931E-2</v>
      </c>
    </row>
    <row r="404" spans="1:25" x14ac:dyDescent="0.2">
      <c r="A404" t="s">
        <v>717</v>
      </c>
      <c r="B404" t="s">
        <v>994</v>
      </c>
      <c r="C404" s="30">
        <v>142.28500366210938</v>
      </c>
      <c r="D404" s="30">
        <v>758.406005859375</v>
      </c>
      <c r="E404" s="30">
        <v>162.49801025390627</v>
      </c>
      <c r="F404" s="30">
        <v>68.569900000000004</v>
      </c>
      <c r="G404" s="30">
        <v>8.8246000000000005E-2</v>
      </c>
      <c r="H404" s="30">
        <v>2.8509899999999999E-3</v>
      </c>
      <c r="I404" s="30">
        <v>-6.9610600000000005E-7</v>
      </c>
      <c r="J404" s="30">
        <v>0</v>
      </c>
      <c r="K404" s="30">
        <v>0</v>
      </c>
      <c r="L404" s="30">
        <v>130.63200000000001</v>
      </c>
      <c r="M404" s="30">
        <v>-10629.7</v>
      </c>
      <c r="N404" s="30">
        <v>0</v>
      </c>
      <c r="O404" s="30">
        <v>-17.0259</v>
      </c>
      <c r="P404" s="30">
        <v>9.7406600000000003E-6</v>
      </c>
      <c r="Q404" s="30"/>
      <c r="R404" s="30">
        <v>346.49801025390627</v>
      </c>
      <c r="S404" s="30">
        <v>2337.31005859375</v>
      </c>
      <c r="T404" s="30">
        <v>0.52932000160217285</v>
      </c>
      <c r="U404" s="30">
        <v>0.43373000621795654</v>
      </c>
      <c r="V404" s="30">
        <v>0</v>
      </c>
      <c r="Y404">
        <f t="shared" si="6"/>
        <v>6.4108992014078034E-2</v>
      </c>
    </row>
    <row r="405" spans="1:25" x14ac:dyDescent="0.2">
      <c r="A405" t="s">
        <v>718</v>
      </c>
      <c r="B405" t="s">
        <v>994</v>
      </c>
      <c r="C405" s="30">
        <v>142.28500366210938</v>
      </c>
      <c r="D405" s="30">
        <v>749.947021484375</v>
      </c>
      <c r="E405" s="30">
        <v>166.72100219726565</v>
      </c>
      <c r="F405" s="30">
        <v>54.840899999999998</v>
      </c>
      <c r="G405" s="30">
        <v>0.13</v>
      </c>
      <c r="H405" s="30">
        <v>2.8479999999999998E-3</v>
      </c>
      <c r="I405" s="30">
        <v>-6.93496E-7</v>
      </c>
      <c r="J405" s="30">
        <v>0</v>
      </c>
      <c r="K405" s="30">
        <v>0</v>
      </c>
      <c r="L405" s="30">
        <v>132.96600000000001</v>
      </c>
      <c r="M405" s="30">
        <v>-10844</v>
      </c>
      <c r="N405" s="30">
        <v>0</v>
      </c>
      <c r="O405" s="30">
        <v>-17.347000000000001</v>
      </c>
      <c r="P405" s="30">
        <v>9.7815600000000002E-6</v>
      </c>
      <c r="Q405" s="30"/>
      <c r="R405" s="30">
        <v>350.27700195312502</v>
      </c>
      <c r="S405" s="30">
        <v>2289.050048828125</v>
      </c>
      <c r="T405" s="30">
        <v>0.52932000160217285</v>
      </c>
      <c r="U405" s="30">
        <v>0.39289000630378723</v>
      </c>
      <c r="V405" s="30">
        <v>0</v>
      </c>
      <c r="Y405">
        <f t="shared" si="6"/>
        <v>5.5091854331990077E-2</v>
      </c>
    </row>
    <row r="406" spans="1:25" x14ac:dyDescent="0.2">
      <c r="A406" t="s">
        <v>719</v>
      </c>
      <c r="B406" t="s">
        <v>994</v>
      </c>
      <c r="C406" s="30">
        <v>142.28500366210938</v>
      </c>
      <c r="D406" s="30">
        <v>751.14501953125</v>
      </c>
      <c r="E406" s="30">
        <v>156.11000976562502</v>
      </c>
      <c r="F406" s="30">
        <v>66.254999999999995</v>
      </c>
      <c r="G406" s="30">
        <v>0.10259600000000001</v>
      </c>
      <c r="H406" s="30">
        <v>2.8484999999999999E-3</v>
      </c>
      <c r="I406" s="30">
        <v>-6.9386599999999995E-7</v>
      </c>
      <c r="J406" s="30">
        <v>0</v>
      </c>
      <c r="K406" s="30">
        <v>0</v>
      </c>
      <c r="L406" s="30">
        <v>127.227</v>
      </c>
      <c r="M406" s="30">
        <v>-10275</v>
      </c>
      <c r="N406" s="30">
        <v>0</v>
      </c>
      <c r="O406" s="30">
        <v>-16.573499999999999</v>
      </c>
      <c r="P406" s="30">
        <v>9.7720799999999994E-6</v>
      </c>
      <c r="Q406" s="30"/>
      <c r="R406" s="30">
        <v>338.61000976562502</v>
      </c>
      <c r="S406" s="30">
        <v>2309.6201171875</v>
      </c>
      <c r="T406" s="30">
        <v>0.52577000856399536</v>
      </c>
      <c r="U406" s="30">
        <v>0.36959001421928406</v>
      </c>
      <c r="V406" s="30">
        <v>0</v>
      </c>
      <c r="Y406">
        <f t="shared" si="6"/>
        <v>8.2936445189061972E-2</v>
      </c>
    </row>
    <row r="407" spans="1:25" x14ac:dyDescent="0.2">
      <c r="A407" t="s">
        <v>720</v>
      </c>
      <c r="B407" t="s">
        <v>994</v>
      </c>
      <c r="C407" s="30">
        <v>142.28500366210938</v>
      </c>
      <c r="D407" s="30">
        <v>736.64501953125</v>
      </c>
      <c r="E407" s="30">
        <v>147.22200927734377</v>
      </c>
      <c r="F407" s="30">
        <v>58.625</v>
      </c>
      <c r="G407" s="30">
        <v>0.13950000000000001</v>
      </c>
      <c r="H407" s="30">
        <v>2.8433E-3</v>
      </c>
      <c r="I407" s="30">
        <v>-6.89265E-7</v>
      </c>
      <c r="J407" s="30">
        <v>0</v>
      </c>
      <c r="K407" s="30">
        <v>0</v>
      </c>
      <c r="L407" s="30">
        <v>131.447</v>
      </c>
      <c r="M407" s="30">
        <v>-10293.1</v>
      </c>
      <c r="N407" s="30">
        <v>0</v>
      </c>
      <c r="O407" s="30">
        <v>-17.2547</v>
      </c>
      <c r="P407" s="30">
        <v>1.07056E-5</v>
      </c>
      <c r="Q407" s="30"/>
      <c r="R407" s="30">
        <v>321.61000976562502</v>
      </c>
      <c r="S407" s="30">
        <v>2220.10009765625</v>
      </c>
      <c r="T407" s="30">
        <v>0.53908002376556396</v>
      </c>
      <c r="U407" s="30">
        <v>0.38820001482963562</v>
      </c>
      <c r="V407" s="30">
        <v>0</v>
      </c>
      <c r="Y407">
        <f t="shared" si="6"/>
        <v>0.11068828626982551</v>
      </c>
    </row>
    <row r="408" spans="1:25" x14ac:dyDescent="0.2">
      <c r="A408" t="s">
        <v>721</v>
      </c>
      <c r="B408" t="s">
        <v>994</v>
      </c>
      <c r="C408" s="30">
        <v>142.28500366210938</v>
      </c>
      <c r="D408" s="30">
        <v>766.2230224609375</v>
      </c>
      <c r="E408" s="30">
        <v>163.72200927734377</v>
      </c>
      <c r="F408" s="30">
        <v>76.879000000000005</v>
      </c>
      <c r="G408" s="30">
        <v>6.021E-2</v>
      </c>
      <c r="H408" s="30">
        <v>2.85359E-3</v>
      </c>
      <c r="I408" s="30">
        <v>-6.9846599999999998E-7</v>
      </c>
      <c r="J408" s="30">
        <v>0</v>
      </c>
      <c r="K408" s="30">
        <v>0</v>
      </c>
      <c r="L408" s="30">
        <v>124.075</v>
      </c>
      <c r="M408" s="30">
        <v>-10293.6</v>
      </c>
      <c r="N408" s="30">
        <v>0</v>
      </c>
      <c r="O408" s="30">
        <v>-16.057400000000001</v>
      </c>
      <c r="P408" s="30">
        <v>9.0507800000000001E-6</v>
      </c>
      <c r="Q408" s="30"/>
      <c r="R408" s="30">
        <v>353.77700195312502</v>
      </c>
      <c r="S408" s="30">
        <v>2420.050048828125</v>
      </c>
      <c r="T408" s="30">
        <v>0.51599001884460449</v>
      </c>
      <c r="U408" s="30">
        <v>0.35679000616073608</v>
      </c>
      <c r="V408" s="30">
        <v>0</v>
      </c>
      <c r="Y408">
        <f t="shared" si="6"/>
        <v>6.3519840519093151E-2</v>
      </c>
    </row>
    <row r="409" spans="1:25" x14ac:dyDescent="0.2">
      <c r="A409" t="s">
        <v>722</v>
      </c>
      <c r="B409" t="s">
        <v>994</v>
      </c>
      <c r="C409" s="30">
        <v>142.28500366210938</v>
      </c>
      <c r="D409" s="30">
        <v>757.9990234375</v>
      </c>
      <c r="E409" s="30">
        <v>160.88900146484377</v>
      </c>
      <c r="F409" s="30">
        <v>69.674800000000005</v>
      </c>
      <c r="G409" s="30">
        <v>8.6301000000000003E-2</v>
      </c>
      <c r="H409" s="30">
        <v>2.8508000000000001E-3</v>
      </c>
      <c r="I409" s="30">
        <v>-6.9598600000000002E-7</v>
      </c>
      <c r="J409" s="30">
        <v>0</v>
      </c>
      <c r="K409" s="30">
        <v>0</v>
      </c>
      <c r="L409" s="30">
        <v>130.54300000000001</v>
      </c>
      <c r="M409" s="30">
        <v>-10589.1</v>
      </c>
      <c r="N409" s="30">
        <v>0</v>
      </c>
      <c r="O409" s="30">
        <v>-17.021899999999999</v>
      </c>
      <c r="P409" s="30">
        <v>9.8107099999999998E-6</v>
      </c>
      <c r="Q409" s="30"/>
      <c r="R409" s="30">
        <v>344.22200927734377</v>
      </c>
      <c r="S409" s="30">
        <v>2337.31005859375</v>
      </c>
      <c r="T409" s="30">
        <v>0.52398002147674561</v>
      </c>
      <c r="U409" s="30">
        <v>0.38449001312255859</v>
      </c>
      <c r="V409" s="30">
        <v>0</v>
      </c>
      <c r="Y409">
        <f t="shared" si="6"/>
        <v>6.7948753714434776E-2</v>
      </c>
    </row>
    <row r="410" spans="1:25" x14ac:dyDescent="0.2">
      <c r="A410" t="s">
        <v>723</v>
      </c>
      <c r="B410" t="s">
        <v>994</v>
      </c>
      <c r="C410" s="30">
        <v>142.28500366210938</v>
      </c>
      <c r="D410" s="30">
        <v>757.59100341796875</v>
      </c>
      <c r="E410" s="30">
        <v>160.11000976562502</v>
      </c>
      <c r="F410" s="30">
        <v>69.95</v>
      </c>
      <c r="G410" s="30">
        <v>8.6181999999999995E-2</v>
      </c>
      <c r="H410" s="30">
        <v>2.8505000000000002E-3</v>
      </c>
      <c r="I410" s="30">
        <v>-6.9585500000000001E-7</v>
      </c>
      <c r="J410" s="30">
        <v>0</v>
      </c>
      <c r="K410" s="30">
        <v>0</v>
      </c>
      <c r="L410" s="30">
        <v>131.297</v>
      </c>
      <c r="M410" s="30">
        <v>-10500</v>
      </c>
      <c r="N410" s="30">
        <v>0</v>
      </c>
      <c r="O410" s="30">
        <v>-17.138400000000001</v>
      </c>
      <c r="P410" s="30">
        <v>9.9181299999999995E-6</v>
      </c>
      <c r="Q410" s="30"/>
      <c r="R410" s="30">
        <v>343.11000976562502</v>
      </c>
      <c r="S410" s="30">
        <v>2337.31005859375</v>
      </c>
      <c r="T410" s="30">
        <v>0.52222001552581787</v>
      </c>
      <c r="U410" s="30">
        <v>0.38409000635147095</v>
      </c>
      <c r="V410" s="30">
        <v>0</v>
      </c>
      <c r="Y410">
        <f t="shared" si="6"/>
        <v>9.5102796584350238E-2</v>
      </c>
    </row>
    <row r="411" spans="1:25" x14ac:dyDescent="0.2">
      <c r="A411" t="s">
        <v>724</v>
      </c>
      <c r="B411" t="s">
        <v>994</v>
      </c>
      <c r="C411" s="30">
        <v>142.28500366210938</v>
      </c>
      <c r="D411" s="30">
        <v>758.81402587890625</v>
      </c>
      <c r="E411" s="30">
        <v>161.11000976562502</v>
      </c>
      <c r="F411" s="30">
        <v>70.430999999999997</v>
      </c>
      <c r="G411" s="30">
        <v>8.3592799999999995E-2</v>
      </c>
      <c r="H411" s="30">
        <v>2.8509899999999999E-3</v>
      </c>
      <c r="I411" s="30">
        <v>-6.9622599999999998E-7</v>
      </c>
      <c r="J411" s="30">
        <v>0</v>
      </c>
      <c r="K411" s="30">
        <v>0</v>
      </c>
      <c r="L411" s="30">
        <v>123.75700000000001</v>
      </c>
      <c r="M411" s="30">
        <v>-10221.700000000001</v>
      </c>
      <c r="N411" s="30">
        <v>0</v>
      </c>
      <c r="O411" s="30">
        <v>-16.0246</v>
      </c>
      <c r="P411" s="30">
        <v>9.1622100000000008E-6</v>
      </c>
      <c r="Q411" s="30"/>
      <c r="R411" s="30">
        <v>347.88900146484377</v>
      </c>
      <c r="S411" s="30">
        <v>2371.780029296875</v>
      </c>
      <c r="T411" s="30">
        <v>0.52398002147674561</v>
      </c>
      <c r="U411" s="30">
        <v>0.36438000202178955</v>
      </c>
      <c r="V411" s="30">
        <v>0</v>
      </c>
      <c r="Y411">
        <f t="shared" si="6"/>
        <v>6.9635854293527186E-2</v>
      </c>
    </row>
    <row r="412" spans="1:25" x14ac:dyDescent="0.2">
      <c r="A412" t="s">
        <v>725</v>
      </c>
      <c r="B412" t="s">
        <v>994</v>
      </c>
      <c r="C412" s="30">
        <v>142.28500366210938</v>
      </c>
      <c r="D412" s="30">
        <v>743.23602294921875</v>
      </c>
      <c r="E412" s="30">
        <v>154.11000976562502</v>
      </c>
      <c r="F412" s="30">
        <v>59.215000000000003</v>
      </c>
      <c r="G412" s="30">
        <v>0.12909599999999999</v>
      </c>
      <c r="H412" s="30">
        <v>2.8454999999999999E-3</v>
      </c>
      <c r="I412" s="30">
        <v>-6.9137600000000004E-7</v>
      </c>
      <c r="J412" s="30">
        <v>0</v>
      </c>
      <c r="K412" s="30">
        <v>0</v>
      </c>
      <c r="L412" s="30">
        <v>134.36500000000001</v>
      </c>
      <c r="M412" s="30">
        <v>-10624.7</v>
      </c>
      <c r="N412" s="30">
        <v>0</v>
      </c>
      <c r="O412" s="30">
        <v>-17.632999999999999</v>
      </c>
      <c r="P412" s="30">
        <v>1.0587100000000001E-5</v>
      </c>
      <c r="Q412" s="30"/>
      <c r="R412" s="30">
        <v>330.38900146484377</v>
      </c>
      <c r="S412" s="30">
        <v>2240.7900390625</v>
      </c>
      <c r="T412" s="30">
        <v>0.53731000423431396</v>
      </c>
      <c r="U412" s="30">
        <v>0.39939001202583313</v>
      </c>
      <c r="V412" s="30">
        <v>0</v>
      </c>
      <c r="Y412">
        <f t="shared" si="6"/>
        <v>8.575684832667331E-2</v>
      </c>
    </row>
    <row r="413" spans="1:25" x14ac:dyDescent="0.2">
      <c r="A413" t="s">
        <v>726</v>
      </c>
      <c r="B413" t="s">
        <v>994</v>
      </c>
      <c r="C413" s="30">
        <v>142.28500366210938</v>
      </c>
      <c r="D413" s="30">
        <v>766.2230224609375</v>
      </c>
      <c r="E413" s="30">
        <v>162.88900146484377</v>
      </c>
      <c r="F413" s="30">
        <v>77.706800000000001</v>
      </c>
      <c r="G413" s="30">
        <v>5.8353000000000002E-2</v>
      </c>
      <c r="H413" s="30">
        <v>2.85359E-3</v>
      </c>
      <c r="I413" s="30">
        <v>-6.9846599999999998E-7</v>
      </c>
      <c r="J413" s="30">
        <v>0</v>
      </c>
      <c r="K413" s="30">
        <v>0</v>
      </c>
      <c r="L413" s="30">
        <v>123.998</v>
      </c>
      <c r="M413" s="30">
        <v>-10271.200000000001</v>
      </c>
      <c r="N413" s="30">
        <v>0</v>
      </c>
      <c r="O413" s="30">
        <v>-16.050599999999999</v>
      </c>
      <c r="P413" s="30">
        <v>9.0813200000000003E-6</v>
      </c>
      <c r="Q413" s="30"/>
      <c r="R413" s="30">
        <v>352.61000976562502</v>
      </c>
      <c r="S413" s="30">
        <v>2420.050048828125</v>
      </c>
      <c r="T413" s="30">
        <v>0.51332002878189087</v>
      </c>
      <c r="U413" s="30">
        <v>0.35679000616073608</v>
      </c>
      <c r="V413" s="30">
        <v>0</v>
      </c>
      <c r="Y413">
        <f t="shared" si="6"/>
        <v>6.5463000776666641E-2</v>
      </c>
    </row>
    <row r="414" spans="1:25" x14ac:dyDescent="0.2">
      <c r="A414" t="s">
        <v>727</v>
      </c>
      <c r="B414" t="s">
        <v>994</v>
      </c>
      <c r="C414" s="30">
        <v>142.28500366210938</v>
      </c>
      <c r="D414" s="30">
        <v>765.80902099609375</v>
      </c>
      <c r="E414" s="30">
        <v>162.11000976562502</v>
      </c>
      <c r="F414" s="30">
        <v>77.968800000000002</v>
      </c>
      <c r="G414" s="30">
        <v>5.8257900000000001E-2</v>
      </c>
      <c r="H414" s="30">
        <v>2.8535000000000001E-3</v>
      </c>
      <c r="I414" s="30">
        <v>-6.9834600000000005E-7</v>
      </c>
      <c r="J414" s="30">
        <v>0</v>
      </c>
      <c r="K414" s="30">
        <v>0</v>
      </c>
      <c r="L414" s="30">
        <v>123.955</v>
      </c>
      <c r="M414" s="30">
        <v>-10251.700000000001</v>
      </c>
      <c r="N414" s="30">
        <v>0</v>
      </c>
      <c r="O414" s="30">
        <v>-16.0486</v>
      </c>
      <c r="P414" s="30">
        <v>9.1126600000000006E-6</v>
      </c>
      <c r="Q414" s="30"/>
      <c r="R414" s="30">
        <v>351.50002441406252</v>
      </c>
      <c r="S414" s="30">
        <v>2420.050048828125</v>
      </c>
      <c r="T414" s="30">
        <v>0.510670006275177</v>
      </c>
      <c r="U414" s="30">
        <v>0.35679000616073608</v>
      </c>
      <c r="V414" s="30">
        <v>0</v>
      </c>
      <c r="Y414">
        <f t="shared" si="6"/>
        <v>6.7312421627705066E-2</v>
      </c>
    </row>
    <row r="415" spans="1:25" x14ac:dyDescent="0.2">
      <c r="A415" t="s">
        <v>728</v>
      </c>
      <c r="B415" t="s">
        <v>994</v>
      </c>
      <c r="C415" s="30">
        <v>142.28500366210938</v>
      </c>
      <c r="D415" s="30">
        <v>766.6400146484375</v>
      </c>
      <c r="E415" s="30">
        <v>160.3380065917969</v>
      </c>
      <c r="F415" s="30">
        <v>80.780799999999999</v>
      </c>
      <c r="G415" s="30">
        <v>5.0987999999999999E-2</v>
      </c>
      <c r="H415" s="30">
        <v>2.85359E-3</v>
      </c>
      <c r="I415" s="30">
        <v>-6.9859599999999996E-7</v>
      </c>
      <c r="J415" s="30">
        <v>0</v>
      </c>
      <c r="K415" s="30">
        <v>0</v>
      </c>
      <c r="L415" s="30">
        <v>13.745100000000001</v>
      </c>
      <c r="M415" s="30">
        <v>-3371.05</v>
      </c>
      <c r="N415" s="30">
        <v>-64.0899</v>
      </c>
      <c r="O415" s="30">
        <v>0</v>
      </c>
      <c r="P415" s="30">
        <v>0</v>
      </c>
      <c r="Q415" s="30"/>
      <c r="R415" s="30">
        <v>355.11000976562502</v>
      </c>
      <c r="S415" s="30">
        <v>2512.85009765625</v>
      </c>
      <c r="T415" s="30">
        <v>0.51775002479553223</v>
      </c>
      <c r="U415" s="30">
        <v>0.38198000192642212</v>
      </c>
      <c r="V415" s="30">
        <v>0</v>
      </c>
      <c r="Y415">
        <f t="shared" si="6"/>
        <v>8.0284570570250222E-2</v>
      </c>
    </row>
    <row r="416" spans="1:25" x14ac:dyDescent="0.2">
      <c r="A416" t="s">
        <v>729</v>
      </c>
      <c r="B416" t="s">
        <v>994</v>
      </c>
      <c r="C416" s="30">
        <v>142.28500366210938</v>
      </c>
      <c r="D416" s="30">
        <v>757.59100341796875</v>
      </c>
      <c r="E416" s="30">
        <v>158.77800903320315</v>
      </c>
      <c r="F416" s="30">
        <v>71.257999999999996</v>
      </c>
      <c r="G416" s="30">
        <v>8.3232E-2</v>
      </c>
      <c r="H416" s="30">
        <v>2.8505000000000002E-3</v>
      </c>
      <c r="I416" s="30">
        <v>-6.9585500000000001E-7</v>
      </c>
      <c r="J416" s="30">
        <v>0</v>
      </c>
      <c r="K416" s="30">
        <v>0</v>
      </c>
      <c r="L416" s="30">
        <v>121.256</v>
      </c>
      <c r="M416" s="30">
        <v>-10000.6</v>
      </c>
      <c r="N416" s="30">
        <v>0</v>
      </c>
      <c r="O416" s="30">
        <v>-15.684200000000001</v>
      </c>
      <c r="P416" s="30">
        <v>9.0662600000000005E-6</v>
      </c>
      <c r="Q416" s="30"/>
      <c r="R416" s="30">
        <v>347.27700195312502</v>
      </c>
      <c r="S416" s="30">
        <v>2371.780029296875</v>
      </c>
      <c r="T416" s="30">
        <v>0.52486002445220947</v>
      </c>
      <c r="U416" s="30">
        <v>0.34400001168251038</v>
      </c>
      <c r="V416" s="30">
        <v>0</v>
      </c>
      <c r="Y416">
        <f t="shared" ref="Y416:Y479" si="7">EXP((L416+M416/($Y$1+N416)+O416*LN($Y$1)+P416*$Y$1^2))/100</f>
        <v>7.7748798465180735E-2</v>
      </c>
    </row>
    <row r="417" spans="1:25" x14ac:dyDescent="0.2">
      <c r="A417" t="s">
        <v>730</v>
      </c>
      <c r="B417" t="s">
        <v>994</v>
      </c>
      <c r="C417" s="30">
        <v>142.28500366210938</v>
      </c>
      <c r="D417" s="30">
        <v>740.89801025390625</v>
      </c>
      <c r="E417" s="30">
        <v>148.38900146484377</v>
      </c>
      <c r="F417" s="30">
        <v>62.122999999999998</v>
      </c>
      <c r="G417" s="30">
        <v>0.12559000000000001</v>
      </c>
      <c r="H417" s="30">
        <v>2.8448000000000002E-3</v>
      </c>
      <c r="I417" s="30">
        <v>-6.9063600000000004E-7</v>
      </c>
      <c r="J417" s="30">
        <v>0</v>
      </c>
      <c r="K417" s="30">
        <v>0</v>
      </c>
      <c r="L417" s="30">
        <v>124.31</v>
      </c>
      <c r="M417" s="30">
        <v>-9922.2800000000007</v>
      </c>
      <c r="N417" s="30">
        <v>0</v>
      </c>
      <c r="O417" s="30">
        <v>-16.2011</v>
      </c>
      <c r="P417" s="30">
        <v>9.9256300000000007E-6</v>
      </c>
      <c r="Q417" s="30"/>
      <c r="R417" s="30">
        <v>328.22200927734377</v>
      </c>
      <c r="S417" s="30">
        <v>2268.360107421875</v>
      </c>
      <c r="T417" s="30">
        <v>0.53996002674102783</v>
      </c>
      <c r="U417" s="30">
        <v>0.35690000653266907</v>
      </c>
      <c r="V417" s="30">
        <v>0</v>
      </c>
      <c r="Y417">
        <f t="shared" si="7"/>
        <v>0.11036994635337306</v>
      </c>
    </row>
    <row r="418" spans="1:25" x14ac:dyDescent="0.2">
      <c r="A418" t="s">
        <v>731</v>
      </c>
      <c r="B418" t="s">
        <v>994</v>
      </c>
      <c r="C418" s="30">
        <v>142.28500366210938</v>
      </c>
      <c r="D418" s="30">
        <v>748.7550048828125</v>
      </c>
      <c r="E418" s="30">
        <v>153.77800903320315</v>
      </c>
      <c r="F418" s="30">
        <v>65.760900000000007</v>
      </c>
      <c r="G418" s="30">
        <v>0.1067</v>
      </c>
      <c r="H418" s="30">
        <v>2.8475000000000002E-3</v>
      </c>
      <c r="I418" s="30">
        <v>-6.9312599999999996E-7</v>
      </c>
      <c r="J418" s="30">
        <v>0</v>
      </c>
      <c r="K418" s="30">
        <v>0</v>
      </c>
      <c r="L418" s="30">
        <v>121.486</v>
      </c>
      <c r="M418" s="30">
        <v>-9861.51</v>
      </c>
      <c r="N418" s="30">
        <v>0</v>
      </c>
      <c r="O418" s="30">
        <v>-15.765700000000001</v>
      </c>
      <c r="P418" s="30">
        <v>9.4205500000000008E-6</v>
      </c>
      <c r="Q418" s="30"/>
      <c r="R418" s="30">
        <v>337.22200927734377</v>
      </c>
      <c r="S418" s="30">
        <v>2247.6201171875</v>
      </c>
      <c r="T418" s="30">
        <v>0.53465002775192261</v>
      </c>
      <c r="U418" s="30">
        <v>0.34259000420570374</v>
      </c>
      <c r="V418" s="30">
        <v>0</v>
      </c>
      <c r="Y418">
        <f t="shared" si="7"/>
        <v>9.4007247303903807E-2</v>
      </c>
    </row>
    <row r="419" spans="1:25" x14ac:dyDescent="0.2">
      <c r="A419" t="s">
        <v>732</v>
      </c>
      <c r="B419" t="s">
        <v>994</v>
      </c>
      <c r="C419" s="30">
        <v>142.28500366210938</v>
      </c>
      <c r="D419" s="30">
        <v>738.18701171875</v>
      </c>
      <c r="E419" s="30">
        <v>147.89901123046877</v>
      </c>
      <c r="F419" s="30">
        <v>59.631</v>
      </c>
      <c r="G419" s="30">
        <v>0.13500000000000001</v>
      </c>
      <c r="H419" s="30">
        <v>2.8438000000000001E-3</v>
      </c>
      <c r="I419" s="30">
        <v>-6.89756E-7</v>
      </c>
      <c r="J419" s="30">
        <v>0</v>
      </c>
      <c r="K419" s="30">
        <v>0</v>
      </c>
      <c r="L419" s="30">
        <v>126.27500000000001</v>
      </c>
      <c r="M419" s="30">
        <v>-10007.200000000001</v>
      </c>
      <c r="N419" s="30">
        <v>0</v>
      </c>
      <c r="O419" s="30">
        <v>-16.498200000000001</v>
      </c>
      <c r="P419" s="30">
        <v>1.0178499999999999E-5</v>
      </c>
      <c r="Q419" s="30"/>
      <c r="R419" s="30">
        <v>325.38900146484377</v>
      </c>
      <c r="S419" s="30">
        <v>2220.10009765625</v>
      </c>
      <c r="T419" s="30">
        <v>0.54351001977920532</v>
      </c>
      <c r="U419" s="30">
        <v>0.36430001258850098</v>
      </c>
      <c r="V419" s="30">
        <v>0</v>
      </c>
      <c r="Y419">
        <f t="shared" si="7"/>
        <v>0.1118161788758905</v>
      </c>
    </row>
    <row r="420" spans="1:25" x14ac:dyDescent="0.2">
      <c r="A420" t="s">
        <v>733</v>
      </c>
      <c r="B420" t="s">
        <v>994</v>
      </c>
      <c r="C420" s="30">
        <v>142.28500366210938</v>
      </c>
      <c r="D420" s="30">
        <v>721.59002685546875</v>
      </c>
      <c r="E420" s="30">
        <v>137.47100219726565</v>
      </c>
      <c r="F420" s="30">
        <v>52.706899999999997</v>
      </c>
      <c r="G420" s="30">
        <v>0.17649999999999999</v>
      </c>
      <c r="H420" s="30">
        <v>2.8375000000000002E-3</v>
      </c>
      <c r="I420" s="30">
        <v>-6.8428599999999999E-7</v>
      </c>
      <c r="J420" s="30">
        <v>0</v>
      </c>
      <c r="K420" s="30">
        <v>0</v>
      </c>
      <c r="L420" s="30">
        <v>13.8291</v>
      </c>
      <c r="M420" s="30">
        <v>-3172.9</v>
      </c>
      <c r="N420" s="30">
        <v>-66.150000000000006</v>
      </c>
      <c r="O420" s="30">
        <v>0</v>
      </c>
      <c r="P420" s="30">
        <v>0</v>
      </c>
      <c r="Q420" s="30"/>
      <c r="R420" s="30">
        <v>309.77700195312502</v>
      </c>
      <c r="S420" s="30">
        <v>2188.6201171875</v>
      </c>
      <c r="T420" s="30">
        <v>0.55685001611709595</v>
      </c>
      <c r="U420" s="30">
        <v>0.375</v>
      </c>
      <c r="V420" s="30">
        <v>0</v>
      </c>
      <c r="Y420">
        <f t="shared" si="7"/>
        <v>0.1601777916511089</v>
      </c>
    </row>
    <row r="421" spans="1:25" x14ac:dyDescent="0.2">
      <c r="A421" t="s">
        <v>734</v>
      </c>
      <c r="B421" t="s">
        <v>994</v>
      </c>
      <c r="C421" s="30">
        <v>142.28500366210938</v>
      </c>
      <c r="D421" s="30">
        <v>772.09002685546875</v>
      </c>
      <c r="E421" s="30">
        <v>164.6190124511719</v>
      </c>
      <c r="F421" s="30">
        <v>83.2</v>
      </c>
      <c r="G421" s="30">
        <v>3.9033999999999999E-2</v>
      </c>
      <c r="H421" s="30">
        <v>2.85549E-3</v>
      </c>
      <c r="I421" s="30">
        <v>-7.00216E-7</v>
      </c>
      <c r="J421" s="30">
        <v>0</v>
      </c>
      <c r="K421" s="30">
        <v>0</v>
      </c>
      <c r="L421" s="30">
        <v>118.187</v>
      </c>
      <c r="M421" s="30">
        <v>-9977.43</v>
      </c>
      <c r="N421" s="30">
        <v>0</v>
      </c>
      <c r="O421" s="30">
        <v>-15.1936</v>
      </c>
      <c r="P421" s="30">
        <v>8.4688299999999997E-6</v>
      </c>
      <c r="Q421" s="30"/>
      <c r="R421" s="30">
        <v>360.00002441406252</v>
      </c>
      <c r="S421" s="30">
        <v>2482.10009765625</v>
      </c>
      <c r="T421" s="30">
        <v>0.51419001817703247</v>
      </c>
      <c r="U421" s="30">
        <v>0.33180001378059387</v>
      </c>
      <c r="V421" s="30">
        <v>0</v>
      </c>
      <c r="Y421">
        <f t="shared" si="7"/>
        <v>6.3680718856226309E-2</v>
      </c>
    </row>
    <row r="422" spans="1:25" x14ac:dyDescent="0.2">
      <c r="A422" t="s">
        <v>735</v>
      </c>
      <c r="B422" t="s">
        <v>994</v>
      </c>
      <c r="C422" s="30">
        <v>142.28500366210938</v>
      </c>
      <c r="D422" s="30">
        <v>751.14501953125</v>
      </c>
      <c r="E422" s="30">
        <v>153.11000976562502</v>
      </c>
      <c r="F422" s="30">
        <v>69.192999999999998</v>
      </c>
      <c r="G422" s="30">
        <v>9.5996999999999999E-2</v>
      </c>
      <c r="H422" s="30">
        <v>2.8484999999999999E-3</v>
      </c>
      <c r="I422" s="30">
        <v>-6.9386599999999995E-7</v>
      </c>
      <c r="J422" s="30">
        <v>0</v>
      </c>
      <c r="K422" s="30">
        <v>0</v>
      </c>
      <c r="L422" s="30">
        <v>122.968</v>
      </c>
      <c r="M422" s="30">
        <v>-9965.01</v>
      </c>
      <c r="N422" s="30">
        <v>0</v>
      </c>
      <c r="O422" s="30">
        <v>-15.970700000000001</v>
      </c>
      <c r="P422" s="30">
        <v>9.5216799999999993E-6</v>
      </c>
      <c r="Q422" s="30"/>
      <c r="R422" s="30">
        <v>337.00002441406252</v>
      </c>
      <c r="S422" s="30">
        <v>2323.52001953125</v>
      </c>
      <c r="T422" s="30">
        <v>0.53109002113342285</v>
      </c>
      <c r="U422" s="30">
        <v>0.35130000114440918</v>
      </c>
      <c r="V422" s="30">
        <v>0</v>
      </c>
      <c r="Y422">
        <f t="shared" si="7"/>
        <v>9.3896645217304328E-2</v>
      </c>
    </row>
    <row r="423" spans="1:25" x14ac:dyDescent="0.2">
      <c r="A423" t="s">
        <v>736</v>
      </c>
      <c r="B423" t="s">
        <v>994</v>
      </c>
      <c r="C423" s="30">
        <v>142.28500366210938</v>
      </c>
      <c r="D423" s="30">
        <v>764.97900390625</v>
      </c>
      <c r="E423" s="30">
        <v>161.61000976562502</v>
      </c>
      <c r="F423" s="30">
        <v>77.442999999999998</v>
      </c>
      <c r="G423" s="30">
        <v>6.0417899999999997E-2</v>
      </c>
      <c r="H423" s="30">
        <v>2.8530000000000001E-3</v>
      </c>
      <c r="I423" s="30">
        <v>-6.9809600000000003E-7</v>
      </c>
      <c r="J423" s="30">
        <v>0</v>
      </c>
      <c r="K423" s="30">
        <v>0</v>
      </c>
      <c r="L423" s="30">
        <v>119.485</v>
      </c>
      <c r="M423" s="30">
        <v>-9971.1200000000008</v>
      </c>
      <c r="N423" s="30">
        <v>0</v>
      </c>
      <c r="O423" s="30">
        <v>-15.4057</v>
      </c>
      <c r="P423" s="30">
        <v>8.7511100000000007E-6</v>
      </c>
      <c r="Q423" s="30"/>
      <c r="R423" s="30">
        <v>353.50002441406252</v>
      </c>
      <c r="S423" s="30">
        <v>2420.050048828125</v>
      </c>
      <c r="T423" s="30">
        <v>0.51775002479553223</v>
      </c>
      <c r="U423" s="30">
        <v>0.33660000562667847</v>
      </c>
      <c r="V423" s="30">
        <v>0</v>
      </c>
      <c r="Y423">
        <f t="shared" si="7"/>
        <v>7.0851499952461566E-2</v>
      </c>
    </row>
    <row r="424" spans="1:25" x14ac:dyDescent="0.2">
      <c r="A424" t="s">
        <v>737</v>
      </c>
      <c r="B424" t="s">
        <v>994</v>
      </c>
      <c r="C424" s="30">
        <v>142.28500366210938</v>
      </c>
      <c r="D424" s="30">
        <v>751.94500732421875</v>
      </c>
      <c r="E424" s="30">
        <v>156.22100219726565</v>
      </c>
      <c r="F424" s="30">
        <v>67.078900000000004</v>
      </c>
      <c r="G424" s="30">
        <v>9.9754999999999996E-2</v>
      </c>
      <c r="H424" s="30">
        <v>2.8484999999999999E-3</v>
      </c>
      <c r="I424" s="30">
        <v>-6.9411599999999997E-7</v>
      </c>
      <c r="J424" s="30">
        <v>0</v>
      </c>
      <c r="K424" s="30">
        <v>0</v>
      </c>
      <c r="L424" s="30">
        <v>125.691</v>
      </c>
      <c r="M424" s="30">
        <v>-10198.1</v>
      </c>
      <c r="N424" s="30">
        <v>0</v>
      </c>
      <c r="O424" s="30">
        <v>-16.345600000000001</v>
      </c>
      <c r="P424" s="30">
        <v>9.6053799999999998E-6</v>
      </c>
      <c r="Q424" s="30"/>
      <c r="R424" s="30">
        <v>340.22200927734377</v>
      </c>
      <c r="S424" s="30">
        <v>2337.31005859375</v>
      </c>
      <c r="T424" s="30">
        <v>0.53021001815795898</v>
      </c>
      <c r="U424" s="30">
        <v>0.36309000849723816</v>
      </c>
      <c r="V424" s="30">
        <v>0</v>
      </c>
      <c r="Y424">
        <f t="shared" si="7"/>
        <v>8.2773172271806444E-2</v>
      </c>
    </row>
    <row r="425" spans="1:25" x14ac:dyDescent="0.2">
      <c r="A425" t="s">
        <v>738</v>
      </c>
      <c r="B425" t="s">
        <v>994</v>
      </c>
      <c r="C425" s="30">
        <v>142.28500366210938</v>
      </c>
      <c r="D425" s="30">
        <v>784.52801513671875</v>
      </c>
      <c r="E425" s="30">
        <v>169.99801025390627</v>
      </c>
      <c r="F425" s="30">
        <v>93.754900000000006</v>
      </c>
      <c r="G425" s="30">
        <v>1.7959E-3</v>
      </c>
      <c r="H425" s="30">
        <v>2.8595000000000001E-3</v>
      </c>
      <c r="I425" s="30">
        <v>-7.0381599999999995E-7</v>
      </c>
      <c r="J425" s="30">
        <v>0</v>
      </c>
      <c r="K425" s="30">
        <v>0</v>
      </c>
      <c r="L425" s="30">
        <v>112.206</v>
      </c>
      <c r="M425" s="30">
        <v>-9749.43</v>
      </c>
      <c r="N425" s="30">
        <v>0</v>
      </c>
      <c r="O425" s="30">
        <v>-14.293699999999999</v>
      </c>
      <c r="P425" s="30">
        <v>7.7078299999999997E-6</v>
      </c>
      <c r="Q425" s="30"/>
      <c r="R425" s="30">
        <v>373.72200927734377</v>
      </c>
      <c r="S425" s="30">
        <v>2571.6201171875</v>
      </c>
      <c r="T425" s="30">
        <v>0.50621002912521362</v>
      </c>
      <c r="U425" s="30">
        <v>0.3239000141620636</v>
      </c>
      <c r="V425" s="30">
        <v>0</v>
      </c>
      <c r="Y425">
        <f t="shared" si="7"/>
        <v>5.4773620501553474E-2</v>
      </c>
    </row>
    <row r="426" spans="1:25" x14ac:dyDescent="0.2">
      <c r="A426" t="s">
        <v>739</v>
      </c>
      <c r="B426" t="s">
        <v>994</v>
      </c>
      <c r="C426" s="30">
        <v>142.28500366210938</v>
      </c>
      <c r="D426" s="30">
        <v>760.85601806640625</v>
      </c>
      <c r="E426" s="30">
        <v>157.05901489257815</v>
      </c>
      <c r="F426" s="30">
        <v>76.924999999999997</v>
      </c>
      <c r="G426" s="30">
        <v>6.6511000000000001E-2</v>
      </c>
      <c r="H426" s="30">
        <v>2.8517999999999998E-3</v>
      </c>
      <c r="I426" s="30">
        <v>-6.96856E-7</v>
      </c>
      <c r="J426" s="30">
        <v>0</v>
      </c>
      <c r="K426" s="30">
        <v>0</v>
      </c>
      <c r="L426" s="30">
        <v>125.77800000000001</v>
      </c>
      <c r="M426" s="30">
        <v>-10221.200000000001</v>
      </c>
      <c r="N426" s="30">
        <v>0</v>
      </c>
      <c r="O426" s="30">
        <v>-16.3537</v>
      </c>
      <c r="P426" s="30">
        <v>9.5729600000000002E-6</v>
      </c>
      <c r="Q426" s="30"/>
      <c r="R426" s="30">
        <v>341.38900146484377</v>
      </c>
      <c r="S426" s="30">
        <v>2337.31005859375</v>
      </c>
      <c r="T426" s="30">
        <v>0.52130001783370972</v>
      </c>
      <c r="U426" s="30">
        <v>0.36359000205993652</v>
      </c>
      <c r="V426" s="30">
        <v>0</v>
      </c>
      <c r="Y426">
        <f t="shared" si="7"/>
        <v>8.0328751984011376E-2</v>
      </c>
    </row>
    <row r="427" spans="1:25" x14ac:dyDescent="0.2">
      <c r="A427" t="s">
        <v>740</v>
      </c>
      <c r="B427" t="s">
        <v>994</v>
      </c>
      <c r="C427" s="30">
        <v>142.28500366210938</v>
      </c>
      <c r="D427" s="30">
        <v>781.9210205078125</v>
      </c>
      <c r="E427" s="30">
        <v>169.72200927734377</v>
      </c>
      <c r="F427" s="30">
        <v>90.6738</v>
      </c>
      <c r="G427" s="30">
        <v>1.15189E-2</v>
      </c>
      <c r="H427" s="30">
        <v>2.8587999999999999E-3</v>
      </c>
      <c r="I427" s="30">
        <v>-7.0307599999999996E-7</v>
      </c>
      <c r="J427" s="30">
        <v>0</v>
      </c>
      <c r="K427" s="30">
        <v>0</v>
      </c>
      <c r="L427" s="30">
        <v>120.831</v>
      </c>
      <c r="M427" s="30">
        <v>-10263.5</v>
      </c>
      <c r="N427" s="30">
        <v>0</v>
      </c>
      <c r="O427" s="30">
        <v>-15.5411</v>
      </c>
      <c r="P427" s="30">
        <v>8.4435800000000002E-6</v>
      </c>
      <c r="Q427" s="30"/>
      <c r="R427" s="30">
        <v>366.77700195312502</v>
      </c>
      <c r="S427" s="30">
        <v>2530.360107421875</v>
      </c>
      <c r="T427" s="30">
        <v>0.50089001655578613</v>
      </c>
      <c r="U427" s="30">
        <v>0.34439000487327576</v>
      </c>
      <c r="V427" s="30">
        <v>0</v>
      </c>
      <c r="Y427">
        <f t="shared" si="7"/>
        <v>5.1724683839025322E-2</v>
      </c>
    </row>
    <row r="428" spans="1:25" x14ac:dyDescent="0.2">
      <c r="A428" t="s">
        <v>741</v>
      </c>
      <c r="B428" t="s">
        <v>994</v>
      </c>
      <c r="C428" s="30">
        <v>142.28500366210938</v>
      </c>
      <c r="D428" s="30">
        <v>784.52801513671875</v>
      </c>
      <c r="E428" s="30">
        <v>169.49801025390627</v>
      </c>
      <c r="F428" s="30">
        <v>94.266000000000005</v>
      </c>
      <c r="G428" s="30">
        <v>6.6282600000000004E-4</v>
      </c>
      <c r="H428" s="30">
        <v>2.8595000000000001E-3</v>
      </c>
      <c r="I428" s="30">
        <v>-7.0381599999999995E-7</v>
      </c>
      <c r="J428" s="30">
        <v>0</v>
      </c>
      <c r="K428" s="30">
        <v>0</v>
      </c>
      <c r="L428" s="30">
        <v>112.182</v>
      </c>
      <c r="M428" s="30">
        <v>-9737.7800000000007</v>
      </c>
      <c r="N428" s="30">
        <v>0</v>
      </c>
      <c r="O428" s="30">
        <v>-14.2921</v>
      </c>
      <c r="P428" s="30">
        <v>7.7243800000000004E-6</v>
      </c>
      <c r="Q428" s="30"/>
      <c r="R428" s="30">
        <v>373.00002441406252</v>
      </c>
      <c r="S428" s="30">
        <v>2571.6201171875</v>
      </c>
      <c r="T428" s="30">
        <v>0.50268000364303589</v>
      </c>
      <c r="U428" s="30">
        <v>0.30559000372886658</v>
      </c>
      <c r="V428" s="30">
        <v>0</v>
      </c>
      <c r="Y428">
        <f t="shared" si="7"/>
        <v>5.5904706739810746E-2</v>
      </c>
    </row>
    <row r="429" spans="1:25" x14ac:dyDescent="0.2">
      <c r="A429" t="s">
        <v>742</v>
      </c>
      <c r="B429" t="s">
        <v>994</v>
      </c>
      <c r="C429" s="30">
        <v>142.28500366210938</v>
      </c>
      <c r="D429" s="30">
        <v>760.03900146484375</v>
      </c>
      <c r="E429" s="30">
        <v>155.27700195312502</v>
      </c>
      <c r="F429" s="30">
        <v>77.715000000000003</v>
      </c>
      <c r="G429" s="30">
        <v>6.5730899999999995E-2</v>
      </c>
      <c r="H429" s="30">
        <v>2.8514899999999999E-3</v>
      </c>
      <c r="I429" s="30">
        <v>-6.9660599999999998E-7</v>
      </c>
      <c r="J429" s="30">
        <v>0</v>
      </c>
      <c r="K429" s="30">
        <v>0</v>
      </c>
      <c r="L429" s="30">
        <v>121.078</v>
      </c>
      <c r="M429" s="30">
        <v>-9916.76</v>
      </c>
      <c r="N429" s="30">
        <v>0</v>
      </c>
      <c r="O429" s="30">
        <v>-15.677199999999999</v>
      </c>
      <c r="P429" s="30">
        <v>9.2108100000000007E-6</v>
      </c>
      <c r="Q429" s="30"/>
      <c r="R429" s="30">
        <v>342.27700195312502</v>
      </c>
      <c r="S429" s="30">
        <v>2371.780029296875</v>
      </c>
      <c r="T429" s="30">
        <v>0.51775002479553223</v>
      </c>
      <c r="U429" s="30">
        <v>0.34409001469612122</v>
      </c>
      <c r="V429" s="30">
        <v>0</v>
      </c>
      <c r="Y429">
        <f t="shared" si="7"/>
        <v>8.7530306269825345E-2</v>
      </c>
    </row>
    <row r="430" spans="1:25" x14ac:dyDescent="0.2">
      <c r="A430" t="s">
        <v>743</v>
      </c>
      <c r="B430" t="s">
        <v>994</v>
      </c>
      <c r="C430" s="30">
        <v>142.28500366210938</v>
      </c>
      <c r="D430" s="30">
        <v>779.76300048828125</v>
      </c>
      <c r="E430" s="30">
        <v>169.47200927734377</v>
      </c>
      <c r="F430" s="30">
        <v>88.157799999999995</v>
      </c>
      <c r="G430" s="30">
        <v>1.9518899999999999E-2</v>
      </c>
      <c r="H430" s="30">
        <v>2.8579899999999999E-3</v>
      </c>
      <c r="I430" s="30">
        <v>-7.02456E-7</v>
      </c>
      <c r="J430" s="30">
        <v>0</v>
      </c>
      <c r="K430" s="30">
        <v>0</v>
      </c>
      <c r="L430" s="30">
        <v>116.825</v>
      </c>
      <c r="M430" s="30">
        <v>-10015.700000000001</v>
      </c>
      <c r="N430" s="30">
        <v>0</v>
      </c>
      <c r="O430" s="30">
        <v>-14.963699999999999</v>
      </c>
      <c r="P430" s="30">
        <v>8.1176300000000004E-6</v>
      </c>
      <c r="Q430" s="30"/>
      <c r="R430" s="30">
        <v>369.27700195312502</v>
      </c>
      <c r="S430" s="30">
        <v>2544.1201171875</v>
      </c>
      <c r="T430" s="30">
        <v>0.50621002912521362</v>
      </c>
      <c r="U430" s="30">
        <v>0.32629001140594482</v>
      </c>
      <c r="V430" s="30">
        <v>0</v>
      </c>
      <c r="Y430">
        <f t="shared" si="7"/>
        <v>5.3974573621741753E-2</v>
      </c>
    </row>
    <row r="431" spans="1:25" x14ac:dyDescent="0.2">
      <c r="A431" t="s">
        <v>744</v>
      </c>
      <c r="B431" t="s">
        <v>994</v>
      </c>
      <c r="C431" s="30">
        <v>142.28500366210938</v>
      </c>
      <c r="D431" s="30">
        <v>782.35601806640625</v>
      </c>
      <c r="E431" s="30">
        <v>166.07601318359377</v>
      </c>
      <c r="F431" s="30">
        <v>94.962000000000003</v>
      </c>
      <c r="G431" s="30">
        <v>1.5254999999999999E-3</v>
      </c>
      <c r="H431" s="30">
        <v>2.8589000000000002E-3</v>
      </c>
      <c r="I431" s="30">
        <v>-7.0320599999999995E-7</v>
      </c>
      <c r="J431" s="30">
        <v>0</v>
      </c>
      <c r="K431" s="30">
        <v>0</v>
      </c>
      <c r="L431" s="30">
        <v>108.492</v>
      </c>
      <c r="M431" s="30">
        <v>-9445.44</v>
      </c>
      <c r="N431" s="30">
        <v>0</v>
      </c>
      <c r="O431" s="30">
        <v>-13.775700000000001</v>
      </c>
      <c r="P431" s="30">
        <v>7.5464500000000004E-6</v>
      </c>
      <c r="Q431" s="30"/>
      <c r="R431" s="30">
        <v>370.77700195312502</v>
      </c>
      <c r="S431" s="30">
        <v>2585.510009765625</v>
      </c>
      <c r="T431" s="30">
        <v>0.50801002979278564</v>
      </c>
      <c r="U431" s="30">
        <v>0.28979000449180603</v>
      </c>
      <c r="V431" s="30">
        <v>0</v>
      </c>
      <c r="Y431">
        <f t="shared" si="7"/>
        <v>6.464614160062665E-2</v>
      </c>
    </row>
    <row r="432" spans="1:25" x14ac:dyDescent="0.2">
      <c r="A432" t="s">
        <v>745</v>
      </c>
      <c r="B432" t="s">
        <v>994</v>
      </c>
      <c r="C432" s="30">
        <v>142.28500366210938</v>
      </c>
      <c r="D432" s="30">
        <v>769.14501953125</v>
      </c>
      <c r="E432" s="30">
        <v>159.30901489257815</v>
      </c>
      <c r="F432" s="30">
        <v>84.97</v>
      </c>
      <c r="G432" s="30">
        <v>3.8710000000000001E-2</v>
      </c>
      <c r="H432" s="30">
        <v>2.8544999999999998E-3</v>
      </c>
      <c r="I432" s="30">
        <v>-6.9934600000000002E-7</v>
      </c>
      <c r="J432" s="30">
        <v>0</v>
      </c>
      <c r="K432" s="30">
        <v>0</v>
      </c>
      <c r="L432" s="30">
        <v>112.40300000000001</v>
      </c>
      <c r="M432" s="30">
        <v>-9487.0300000000007</v>
      </c>
      <c r="N432" s="30">
        <v>0</v>
      </c>
      <c r="O432" s="30">
        <v>-14.3987</v>
      </c>
      <c r="P432" s="30">
        <v>8.2590599999999992E-6</v>
      </c>
      <c r="Q432" s="30"/>
      <c r="R432" s="30">
        <v>354.21901855468752</v>
      </c>
      <c r="S432" s="30">
        <v>2399.360107421875</v>
      </c>
      <c r="T432" s="30">
        <v>0.52130001783370972</v>
      </c>
      <c r="U432" s="30">
        <v>0.30439001321792603</v>
      </c>
      <c r="V432" s="30">
        <v>0</v>
      </c>
      <c r="Y432">
        <f t="shared" si="7"/>
        <v>8.1122357016480073E-2</v>
      </c>
    </row>
    <row r="433" spans="1:25" x14ac:dyDescent="0.2">
      <c r="A433" t="s">
        <v>1243</v>
      </c>
      <c r="B433" t="s">
        <v>1244</v>
      </c>
      <c r="C433" s="30">
        <v>144.21600341796875</v>
      </c>
      <c r="D433" s="30">
        <v>939.64599609375</v>
      </c>
      <c r="E433" s="30">
        <v>241.85</v>
      </c>
      <c r="F433" s="30">
        <v>0</v>
      </c>
      <c r="G433" s="30">
        <v>-0.38579999999999998</v>
      </c>
      <c r="H433" s="30">
        <v>3.7521E-3</v>
      </c>
      <c r="I433" s="30">
        <v>-2.407E-6</v>
      </c>
      <c r="J433" s="30">
        <v>9.2670000000000002E-10</v>
      </c>
      <c r="K433" s="30">
        <v>-1.5462E-13</v>
      </c>
      <c r="L433" s="30">
        <v>321.77999999999997</v>
      </c>
      <c r="M433" s="30">
        <v>-18386</v>
      </c>
      <c r="N433" s="30">
        <v>0</v>
      </c>
      <c r="O433" s="30">
        <v>-48.789000000000001</v>
      </c>
      <c r="P433" s="30">
        <v>4.5018000000000002E-2</v>
      </c>
      <c r="Q433" s="30"/>
      <c r="R433" s="30">
        <v>467.85</v>
      </c>
      <c r="S433" s="30">
        <v>2780</v>
      </c>
      <c r="T433" s="30">
        <v>0.53100001811981201</v>
      </c>
      <c r="U433" s="30">
        <v>0.40683698654174805</v>
      </c>
      <c r="V433" s="30">
        <v>0</v>
      </c>
      <c r="Y433" t="e">
        <f t="shared" si="7"/>
        <v>#NUM!</v>
      </c>
    </row>
    <row r="434" spans="1:25" x14ac:dyDescent="0.2">
      <c r="A434" t="s">
        <v>896</v>
      </c>
      <c r="B434" t="s">
        <v>1062</v>
      </c>
      <c r="C434" s="30">
        <v>148.24000549316406</v>
      </c>
      <c r="D434" s="30">
        <v>862.79901123046875</v>
      </c>
      <c r="E434" s="30">
        <v>205.39901123046877</v>
      </c>
      <c r="F434" s="30">
        <v>-1.2157000000000001E-6</v>
      </c>
      <c r="G434" s="30">
        <v>-0.276671</v>
      </c>
      <c r="H434" s="30">
        <v>3.2712700000000002E-3</v>
      </c>
      <c r="I434" s="30">
        <v>-1.36212E-6</v>
      </c>
      <c r="J434" s="30">
        <v>2.44857E-10</v>
      </c>
      <c r="K434" s="30">
        <v>1.4942999999999999E-20</v>
      </c>
      <c r="L434" s="30">
        <v>67.323800000000006</v>
      </c>
      <c r="M434" s="30">
        <v>-8813.0400000000009</v>
      </c>
      <c r="N434" s="30">
        <v>0</v>
      </c>
      <c r="O434" s="30">
        <v>-7.1843599999999999</v>
      </c>
      <c r="P434" s="30">
        <v>3.6439799999999998E-18</v>
      </c>
      <c r="Q434" s="30"/>
      <c r="R434" s="30">
        <v>406.77700195312502</v>
      </c>
      <c r="S434" s="30">
        <v>2606.179931640625</v>
      </c>
      <c r="T434" s="30">
        <v>0.55524402856826782</v>
      </c>
      <c r="U434" s="30">
        <v>0.43762600421905518</v>
      </c>
      <c r="V434" s="30">
        <v>0</v>
      </c>
      <c r="Y434">
        <f t="shared" si="7"/>
        <v>1.2441028912519391E-2</v>
      </c>
    </row>
    <row r="435" spans="1:25" x14ac:dyDescent="0.2">
      <c r="A435" t="s">
        <v>1216</v>
      </c>
      <c r="B435" t="s">
        <v>1062</v>
      </c>
      <c r="C435" s="30">
        <v>148.24800109863281</v>
      </c>
      <c r="D435" s="30">
        <v>888.8699951171875</v>
      </c>
      <c r="E435" s="30">
        <v>192.9999938964844</v>
      </c>
      <c r="F435" s="30">
        <v>0</v>
      </c>
      <c r="G435" s="30">
        <v>-0.41476000000000002</v>
      </c>
      <c r="H435" s="30">
        <v>3.7891999999999999E-3</v>
      </c>
      <c r="I435" s="30">
        <v>-2.0646000000000001E-6</v>
      </c>
      <c r="J435" s="30">
        <v>6.7177000000000005E-10</v>
      </c>
      <c r="K435" s="30">
        <v>-9.7745000000000004E-14</v>
      </c>
      <c r="L435" s="30">
        <v>87.370999999999995</v>
      </c>
      <c r="M435" s="30">
        <v>-9180.2000000000007</v>
      </c>
      <c r="N435" s="30">
        <v>0</v>
      </c>
      <c r="O435" s="30">
        <v>-10.43</v>
      </c>
      <c r="P435" s="30">
        <v>4.7585999999999996E-6</v>
      </c>
      <c r="Q435" s="30"/>
      <c r="R435" s="30">
        <v>392.85</v>
      </c>
      <c r="S435" s="30">
        <v>2670</v>
      </c>
      <c r="T435" s="30">
        <v>0.52999997138977051</v>
      </c>
      <c r="U435" s="30">
        <v>0.41763401031494141</v>
      </c>
      <c r="V435" s="30">
        <v>0.11901763826608658</v>
      </c>
      <c r="Y435">
        <f t="shared" si="7"/>
        <v>2.176219821784918E-2</v>
      </c>
    </row>
    <row r="436" spans="1:25" x14ac:dyDescent="0.2">
      <c r="A436" t="s">
        <v>920</v>
      </c>
      <c r="B436" t="s">
        <v>1062</v>
      </c>
      <c r="C436" s="30">
        <v>148.25</v>
      </c>
      <c r="D436" s="30">
        <v>920.17401123046875</v>
      </c>
      <c r="E436" s="30">
        <v>231.95000610351565</v>
      </c>
      <c r="F436" s="30">
        <v>-4.7537800000000001E-8</v>
      </c>
      <c r="G436" s="30">
        <v>-2.5969600000000002E-3</v>
      </c>
      <c r="H436" s="30">
        <v>2.9540500000000002E-3</v>
      </c>
      <c r="I436" s="30">
        <v>-1.2102700000000001E-6</v>
      </c>
      <c r="J436" s="30">
        <v>2.23774E-10</v>
      </c>
      <c r="K436" s="30">
        <v>1.15537E-21</v>
      </c>
      <c r="L436" s="30">
        <v>93.787599999999998</v>
      </c>
      <c r="M436" s="30">
        <v>-10244.1</v>
      </c>
      <c r="N436" s="30">
        <v>0</v>
      </c>
      <c r="O436" s="30">
        <v>-11.264200000000001</v>
      </c>
      <c r="P436" s="30">
        <v>4.8316499999999997E-6</v>
      </c>
      <c r="Q436" s="30"/>
      <c r="R436" s="30">
        <v>445.85</v>
      </c>
      <c r="S436" s="30">
        <v>2490</v>
      </c>
      <c r="T436" s="30">
        <v>0.54350000619888306</v>
      </c>
      <c r="U436" s="30">
        <v>0.40700000524520874</v>
      </c>
      <c r="V436" s="30">
        <v>0</v>
      </c>
      <c r="Y436">
        <f t="shared" si="7"/>
        <v>4.9486852313848214E-3</v>
      </c>
    </row>
    <row r="437" spans="1:25" x14ac:dyDescent="0.2">
      <c r="A437" t="s">
        <v>1167</v>
      </c>
      <c r="B437" t="s">
        <v>1168</v>
      </c>
      <c r="C437" s="30">
        <v>152.19500732421875</v>
      </c>
      <c r="D437" s="30">
        <v>854.45501708984375</v>
      </c>
      <c r="E437" s="30">
        <v>270.00002441406252</v>
      </c>
      <c r="F437" s="30">
        <v>0</v>
      </c>
      <c r="G437" s="30">
        <v>-0.30624099999999999</v>
      </c>
      <c r="H437" s="30">
        <v>2.63613E-3</v>
      </c>
      <c r="I437" s="30">
        <v>-1.0318100000000001E-6</v>
      </c>
      <c r="J437" s="30">
        <v>1.13788E-10</v>
      </c>
      <c r="K437" s="30">
        <v>2.4506300000000001E-14</v>
      </c>
      <c r="L437" s="30">
        <v>67.769199999999998</v>
      </c>
      <c r="M437" s="30">
        <v>-10061</v>
      </c>
      <c r="N437" s="30">
        <v>0</v>
      </c>
      <c r="O437" s="30">
        <v>-7.0928899999999997</v>
      </c>
      <c r="P437" s="30">
        <v>1.4022599999999999E-18</v>
      </c>
      <c r="Q437" s="30"/>
      <c r="R437" s="30">
        <v>518.85</v>
      </c>
      <c r="S437" s="30">
        <v>3200</v>
      </c>
      <c r="T437" s="30">
        <v>0.54400002956390381</v>
      </c>
      <c r="U437" s="30">
        <v>0.398701012134552</v>
      </c>
      <c r="V437" s="30">
        <v>0.29979100823402405</v>
      </c>
      <c r="Y437">
        <f t="shared" si="7"/>
        <v>9.6971666278210635E-4</v>
      </c>
    </row>
    <row r="438" spans="1:25" x14ac:dyDescent="0.2">
      <c r="A438" t="s">
        <v>1102</v>
      </c>
      <c r="B438" t="s">
        <v>1103</v>
      </c>
      <c r="C438" s="30">
        <v>152.27900695800781</v>
      </c>
      <c r="D438" s="30">
        <v>775.98101806640625</v>
      </c>
      <c r="E438" s="30">
        <v>195.05001220703127</v>
      </c>
      <c r="F438" s="30">
        <v>-2.3419100000000002E-8</v>
      </c>
      <c r="G438" s="30">
        <v>3.85145E-2</v>
      </c>
      <c r="H438" s="30">
        <v>3.10955E-3</v>
      </c>
      <c r="I438" s="30">
        <v>-1.21121E-6</v>
      </c>
      <c r="J438" s="30">
        <v>2.1070999999999999E-10</v>
      </c>
      <c r="K438" s="30">
        <v>5.5214700000000004E-22</v>
      </c>
      <c r="L438" s="30">
        <v>95.030799999999999</v>
      </c>
      <c r="M438" s="30">
        <v>-9658.16</v>
      </c>
      <c r="N438" s="30">
        <v>0</v>
      </c>
      <c r="O438" s="30">
        <v>-11.547700000000001</v>
      </c>
      <c r="P438" s="30">
        <v>5.5789500000000002E-6</v>
      </c>
      <c r="Q438" s="30"/>
      <c r="R438" s="30">
        <v>376.85</v>
      </c>
      <c r="S438" s="30">
        <v>2210</v>
      </c>
      <c r="T438" s="30">
        <v>0.61349701881408691</v>
      </c>
      <c r="U438" s="30">
        <v>0.46999800205230713</v>
      </c>
      <c r="V438" s="30">
        <v>0</v>
      </c>
      <c r="Y438">
        <f t="shared" si="7"/>
        <v>1.8754597229651549E-2</v>
      </c>
    </row>
    <row r="439" spans="1:25" x14ac:dyDescent="0.2">
      <c r="A439" t="s">
        <v>926</v>
      </c>
      <c r="B439" t="s">
        <v>1076</v>
      </c>
      <c r="C439" s="30">
        <v>154.21000671386719</v>
      </c>
      <c r="D439" s="30">
        <v>1029.43994140625</v>
      </c>
      <c r="E439" s="30">
        <v>254.99801025390627</v>
      </c>
      <c r="F439" s="30">
        <v>128.07</v>
      </c>
      <c r="G439" s="30">
        <v>0.51158000000000003</v>
      </c>
      <c r="H439" s="30">
        <v>2.7924999999999998E-3</v>
      </c>
      <c r="I439" s="30">
        <v>-6.44046E-7</v>
      </c>
      <c r="J439" s="30">
        <v>0</v>
      </c>
      <c r="K439" s="30">
        <v>0</v>
      </c>
      <c r="L439" s="30">
        <v>82.354600000000005</v>
      </c>
      <c r="M439" s="30">
        <v>-10221.200000000001</v>
      </c>
      <c r="N439" s="30">
        <v>0</v>
      </c>
      <c r="O439" s="30">
        <v>-9.4457599999999999</v>
      </c>
      <c r="P439" s="30">
        <v>2.9804700000000001E-6</v>
      </c>
      <c r="Q439" s="30"/>
      <c r="R439" s="30">
        <v>516.11000976562502</v>
      </c>
      <c r="S439" s="30">
        <v>3847.31005859375</v>
      </c>
      <c r="T439" s="30">
        <v>0.50155001878738403</v>
      </c>
      <c r="U439" s="30">
        <v>0.36590000987052917</v>
      </c>
      <c r="V439" s="30">
        <v>0</v>
      </c>
      <c r="Y439">
        <f t="shared" si="7"/>
        <v>1.9516786443357767E-3</v>
      </c>
    </row>
    <row r="440" spans="1:25" x14ac:dyDescent="0.2">
      <c r="A440" t="s">
        <v>957</v>
      </c>
      <c r="B440" t="s">
        <v>1076</v>
      </c>
      <c r="C440" s="30">
        <v>154.21000671386719</v>
      </c>
      <c r="D440" s="30">
        <v>1084.989990234375</v>
      </c>
      <c r="E440" s="30">
        <v>277.38997802734377</v>
      </c>
      <c r="F440" s="30">
        <v>-2.3989500000000001E-8</v>
      </c>
      <c r="G440" s="30">
        <v>-0.40652300000000002</v>
      </c>
      <c r="H440" s="30">
        <v>3.15286E-3</v>
      </c>
      <c r="I440" s="30">
        <v>-1.5913600000000001E-6</v>
      </c>
      <c r="J440" s="30">
        <v>4.4338199999999999E-10</v>
      </c>
      <c r="K440" s="30">
        <v>-5.1542100000000001E-14</v>
      </c>
      <c r="L440" s="30">
        <v>64.339200000000005</v>
      </c>
      <c r="M440" s="30">
        <v>-9584</v>
      </c>
      <c r="N440" s="30">
        <v>0</v>
      </c>
      <c r="O440" s="30">
        <v>-6.7750000000000004</v>
      </c>
      <c r="P440" s="30">
        <v>1.4720000000000001E-6</v>
      </c>
      <c r="Q440" s="30"/>
      <c r="R440" s="30">
        <v>530.00002441406252</v>
      </c>
      <c r="S440" s="30">
        <v>3100</v>
      </c>
      <c r="T440" s="30">
        <v>0.55299901962280273</v>
      </c>
      <c r="U440" s="30">
        <v>0.38109898567199707</v>
      </c>
      <c r="V440" s="30">
        <v>0.25499901175498962</v>
      </c>
      <c r="Y440">
        <f t="shared" si="7"/>
        <v>9.4040601468555526E-4</v>
      </c>
    </row>
    <row r="441" spans="1:25" x14ac:dyDescent="0.2">
      <c r="A441" t="s">
        <v>785</v>
      </c>
      <c r="B441" t="s">
        <v>1026</v>
      </c>
      <c r="C441" s="30">
        <v>154.29600524902344</v>
      </c>
      <c r="D441" s="30">
        <v>800.09100341796875</v>
      </c>
      <c r="E441" s="30">
        <v>203.14901123046877</v>
      </c>
      <c r="F441" s="30">
        <v>-1.18759E-7</v>
      </c>
      <c r="G441" s="30">
        <v>-0.377969</v>
      </c>
      <c r="H441" s="30">
        <v>3.6552799999999999E-3</v>
      </c>
      <c r="I441" s="30">
        <v>-1.4119800000000001E-6</v>
      </c>
      <c r="J441" s="30">
        <v>2.3865999999999998E-10</v>
      </c>
      <c r="K441" s="30">
        <v>2.76827E-21</v>
      </c>
      <c r="L441" s="30">
        <v>121.491</v>
      </c>
      <c r="M441" s="30">
        <v>-10995.2</v>
      </c>
      <c r="N441" s="30">
        <v>0</v>
      </c>
      <c r="O441" s="30">
        <v>-15.513999999999999</v>
      </c>
      <c r="P441" s="30">
        <v>8.2519999999999999E-6</v>
      </c>
      <c r="Q441" s="30"/>
      <c r="R441" s="30">
        <v>386.94802246093752</v>
      </c>
      <c r="S441" s="30">
        <v>2130</v>
      </c>
      <c r="T441" s="30">
        <v>0.64107275009155273</v>
      </c>
      <c r="U441" s="30">
        <v>0.47600001096725464</v>
      </c>
      <c r="V441" s="30">
        <v>0</v>
      </c>
      <c r="Y441">
        <f t="shared" si="7"/>
        <v>1.4427136499736265E-2</v>
      </c>
    </row>
    <row r="442" spans="1:25" x14ac:dyDescent="0.2">
      <c r="A442" t="s">
        <v>856</v>
      </c>
      <c r="B442" t="s">
        <v>1026</v>
      </c>
      <c r="C442" s="30">
        <v>154.29600524902344</v>
      </c>
      <c r="D442" s="30">
        <v>753.4000244140625</v>
      </c>
      <c r="E442" s="30">
        <v>192.64901123046877</v>
      </c>
      <c r="F442" s="30">
        <v>2.30837E-8</v>
      </c>
      <c r="G442" s="30">
        <v>0.18035000000000001</v>
      </c>
      <c r="H442" s="30">
        <v>2.6534000000000002E-3</v>
      </c>
      <c r="I442" s="30">
        <v>-4.4610800000000001E-7</v>
      </c>
      <c r="J442" s="30">
        <v>-1.11632E-10</v>
      </c>
      <c r="K442" s="30">
        <v>-1.2952900000000001E-22</v>
      </c>
      <c r="L442" s="30">
        <v>165.82</v>
      </c>
      <c r="M442" s="30">
        <v>-13320.2</v>
      </c>
      <c r="N442" s="30">
        <v>0</v>
      </c>
      <c r="O442" s="30">
        <v>-21.9925</v>
      </c>
      <c r="P442" s="30">
        <v>1.1524300000000001E-5</v>
      </c>
      <c r="Q442" s="30"/>
      <c r="R442" s="30">
        <v>363.85</v>
      </c>
      <c r="S442" s="30">
        <v>1980</v>
      </c>
      <c r="T442" s="30">
        <v>0.53947001695632935</v>
      </c>
      <c r="U442" s="30">
        <v>0.54316002130508423</v>
      </c>
      <c r="V442" s="30">
        <v>0</v>
      </c>
      <c r="Y442">
        <f t="shared" si="7"/>
        <v>1.6675577549857105E-2</v>
      </c>
    </row>
    <row r="443" spans="1:25" x14ac:dyDescent="0.2">
      <c r="A443" t="s">
        <v>784</v>
      </c>
      <c r="B443" t="s">
        <v>1026</v>
      </c>
      <c r="C443" s="30">
        <v>154.30000305175781</v>
      </c>
      <c r="D443" s="30">
        <v>806.80902099609375</v>
      </c>
      <c r="E443" s="30">
        <v>203.74801025390627</v>
      </c>
      <c r="F443" s="30">
        <v>-3.3540699999999999E-8</v>
      </c>
      <c r="G443" s="30">
        <v>-0.42436800000000002</v>
      </c>
      <c r="H443" s="30">
        <v>3.8266300000000001E-3</v>
      </c>
      <c r="I443" s="30">
        <v>-1.4771800000000001E-6</v>
      </c>
      <c r="J443" s="30">
        <v>2.3622499999999998E-10</v>
      </c>
      <c r="K443" s="30">
        <v>7.5248899999999995E-22</v>
      </c>
      <c r="L443" s="30">
        <v>114.69</v>
      </c>
      <c r="M443" s="30">
        <v>-10608.3</v>
      </c>
      <c r="N443" s="30">
        <v>0</v>
      </c>
      <c r="O443" s="30">
        <v>-14.523300000000001</v>
      </c>
      <c r="P443" s="30">
        <v>7.6643799999999993E-6</v>
      </c>
      <c r="Q443" s="30"/>
      <c r="R443" s="30">
        <v>400.85</v>
      </c>
      <c r="S443" s="30">
        <v>2330</v>
      </c>
      <c r="T443" s="30">
        <v>0.5845000147819519</v>
      </c>
      <c r="U443" s="30">
        <v>0.41299900412559509</v>
      </c>
      <c r="V443" s="30">
        <v>0</v>
      </c>
      <c r="Y443">
        <f t="shared" si="7"/>
        <v>1.4920336927932059E-2</v>
      </c>
    </row>
    <row r="444" spans="1:25" x14ac:dyDescent="0.2">
      <c r="A444" t="s">
        <v>1169</v>
      </c>
      <c r="B444" t="s">
        <v>1080</v>
      </c>
      <c r="C444" s="30">
        <v>156.22700500488281</v>
      </c>
      <c r="D444" s="30">
        <v>928.89300537109375</v>
      </c>
      <c r="E444" s="30">
        <v>262.00002441406252</v>
      </c>
      <c r="F444" s="30">
        <v>0</v>
      </c>
      <c r="G444" s="30">
        <v>-0.33071200000000001</v>
      </c>
      <c r="H444" s="30">
        <v>3.2394699999999999E-3</v>
      </c>
      <c r="I444" s="30">
        <v>-1.7396700000000001E-6</v>
      </c>
      <c r="J444" s="30">
        <v>5.5837200000000002E-10</v>
      </c>
      <c r="K444" s="30">
        <v>-8.0065299999999994E-14</v>
      </c>
      <c r="L444" s="30">
        <v>50.519199999999998</v>
      </c>
      <c r="M444" s="30">
        <v>-8669.7900000000009</v>
      </c>
      <c r="N444" s="30">
        <v>0</v>
      </c>
      <c r="O444" s="30">
        <v>-4.7317999999999998</v>
      </c>
      <c r="P444" s="30">
        <v>8.6822599999999995E-19</v>
      </c>
      <c r="Q444" s="30"/>
      <c r="R444" s="30">
        <v>503.85</v>
      </c>
      <c r="S444" s="30">
        <v>3170</v>
      </c>
      <c r="T444" s="30">
        <v>0.51999902725219727</v>
      </c>
      <c r="U444" s="30">
        <v>0.41767600178718567</v>
      </c>
      <c r="V444" s="30">
        <v>0.14000000059604645</v>
      </c>
      <c r="Y444">
        <f t="shared" si="7"/>
        <v>1.6668600280224872E-3</v>
      </c>
    </row>
    <row r="445" spans="1:25" x14ac:dyDescent="0.2">
      <c r="A445" t="s">
        <v>1222</v>
      </c>
      <c r="B445" t="s">
        <v>1080</v>
      </c>
      <c r="C445" s="30">
        <v>156.22700500488281</v>
      </c>
      <c r="D445" s="30">
        <v>1006.6640014648438</v>
      </c>
      <c r="E445" s="30">
        <v>263.00002441406252</v>
      </c>
      <c r="F445" s="30">
        <v>0</v>
      </c>
      <c r="G445" s="30">
        <v>-0.35043999999999997</v>
      </c>
      <c r="H445" s="30">
        <v>3.2867999999999999E-3</v>
      </c>
      <c r="I445" s="30">
        <v>-1.7923E-6</v>
      </c>
      <c r="J445" s="30">
        <v>5.8574999999999997E-10</v>
      </c>
      <c r="K445" s="30">
        <v>-8.5463999999999996E-14</v>
      </c>
      <c r="L445" s="30">
        <v>43.959000000000003</v>
      </c>
      <c r="M445" s="30">
        <v>-8274.7000000000007</v>
      </c>
      <c r="N445" s="30">
        <v>0</v>
      </c>
      <c r="O445" s="30">
        <v>-3.8077999999999999</v>
      </c>
      <c r="P445" s="30">
        <v>5.9002E-19</v>
      </c>
      <c r="Q445" s="30"/>
      <c r="R445" s="30">
        <v>501.85</v>
      </c>
      <c r="S445" s="30">
        <v>3230</v>
      </c>
      <c r="T445" s="30">
        <v>0.60000002384185791</v>
      </c>
      <c r="U445" s="30">
        <v>0.4477120041847229</v>
      </c>
      <c r="V445" s="30">
        <v>0.41071578860282898</v>
      </c>
      <c r="Y445">
        <f t="shared" si="7"/>
        <v>1.633149572430857E-3</v>
      </c>
    </row>
    <row r="446" spans="1:25" x14ac:dyDescent="0.2">
      <c r="A446" t="s">
        <v>932</v>
      </c>
      <c r="B446" t="s">
        <v>1080</v>
      </c>
      <c r="C446" s="30">
        <v>156.22900390625</v>
      </c>
      <c r="D446" s="30">
        <v>1021.010009765625</v>
      </c>
      <c r="E446" s="30">
        <v>266.35000000000002</v>
      </c>
      <c r="F446" s="30">
        <v>-3.4646499999999999E-8</v>
      </c>
      <c r="G446" s="30">
        <v>-0.38061</v>
      </c>
      <c r="H446" s="30">
        <v>3.26217E-3</v>
      </c>
      <c r="I446" s="30">
        <v>-1.56302E-6</v>
      </c>
      <c r="J446" s="30">
        <v>3.3138300000000002E-10</v>
      </c>
      <c r="K446" s="30">
        <v>8.1375699999999997E-22</v>
      </c>
      <c r="L446" s="30">
        <v>153.52699999999999</v>
      </c>
      <c r="M446" s="30">
        <v>-14279.1</v>
      </c>
      <c r="N446" s="30">
        <v>0</v>
      </c>
      <c r="O446" s="30">
        <v>-19.872199999999999</v>
      </c>
      <c r="P446" s="30">
        <v>8.8259999999999999E-6</v>
      </c>
      <c r="Q446" s="30"/>
      <c r="R446" s="30">
        <v>502.14901123046877</v>
      </c>
      <c r="S446" s="30">
        <v>3010</v>
      </c>
      <c r="T446" s="30">
        <v>0.52149802446365356</v>
      </c>
      <c r="U446" s="30">
        <v>0.44299900531768799</v>
      </c>
      <c r="V446" s="30">
        <v>0</v>
      </c>
      <c r="Y446">
        <f t="shared" si="7"/>
        <v>9.1276498972173549E-4</v>
      </c>
    </row>
    <row r="447" spans="1:25" x14ac:dyDescent="0.2">
      <c r="A447" t="s">
        <v>933</v>
      </c>
      <c r="B447" t="s">
        <v>1080</v>
      </c>
      <c r="C447" s="30">
        <v>156.22900390625</v>
      </c>
      <c r="D447" s="30">
        <v>1017.510009765625</v>
      </c>
      <c r="E447" s="30">
        <v>265.35000000000002</v>
      </c>
      <c r="F447" s="30">
        <v>-1.47057E-8</v>
      </c>
      <c r="G447" s="30">
        <v>-0.33133000000000001</v>
      </c>
      <c r="H447" s="30">
        <v>3.1440700000000001E-3</v>
      </c>
      <c r="I447" s="30">
        <v>-1.4672300000000001E-6</v>
      </c>
      <c r="J447" s="30">
        <v>3.0390700000000001E-10</v>
      </c>
      <c r="K447" s="30">
        <v>3.4153300000000001E-22</v>
      </c>
      <c r="L447" s="30">
        <v>73.824200000000005</v>
      </c>
      <c r="M447" s="30">
        <v>-9642.89</v>
      </c>
      <c r="N447" s="30">
        <v>0</v>
      </c>
      <c r="O447" s="30">
        <v>-8.2901799999999994</v>
      </c>
      <c r="P447" s="30">
        <v>3.0556200000000001E-6</v>
      </c>
      <c r="Q447" s="30"/>
      <c r="R447" s="30">
        <v>500.64901123046877</v>
      </c>
      <c r="S447" s="30">
        <v>3010</v>
      </c>
      <c r="T447" s="30">
        <v>0.52149802446365356</v>
      </c>
      <c r="U447" s="30">
        <v>0.44299900531768799</v>
      </c>
      <c r="V447" s="30">
        <v>0</v>
      </c>
      <c r="Y447">
        <f t="shared" si="7"/>
        <v>1.7592760080156332E-3</v>
      </c>
    </row>
    <row r="448" spans="1:25" x14ac:dyDescent="0.2">
      <c r="A448" t="s">
        <v>934</v>
      </c>
      <c r="B448" t="s">
        <v>1080</v>
      </c>
      <c r="C448" s="30">
        <v>156.22900390625</v>
      </c>
      <c r="D448" s="30">
        <v>1019.7000122070313</v>
      </c>
      <c r="E448" s="30">
        <v>267.35000000000002</v>
      </c>
      <c r="F448" s="30">
        <v>-3.4646499999999999E-8</v>
      </c>
      <c r="G448" s="30">
        <v>-0.38061</v>
      </c>
      <c r="H448" s="30">
        <v>3.26217E-3</v>
      </c>
      <c r="I448" s="30">
        <v>-1.56302E-6</v>
      </c>
      <c r="J448" s="30">
        <v>3.3138300000000002E-10</v>
      </c>
      <c r="K448" s="30">
        <v>8.1375699999999997E-22</v>
      </c>
      <c r="L448" s="30">
        <v>73.824200000000005</v>
      </c>
      <c r="M448" s="30">
        <v>-9642.89</v>
      </c>
      <c r="N448" s="30">
        <v>0</v>
      </c>
      <c r="O448" s="30">
        <v>-8.2901799999999994</v>
      </c>
      <c r="P448" s="30">
        <v>3.0556200000000001E-6</v>
      </c>
      <c r="Q448" s="30"/>
      <c r="R448" s="30">
        <v>503.64901123046877</v>
      </c>
      <c r="S448" s="30">
        <v>3010</v>
      </c>
      <c r="T448" s="30">
        <v>0.52149802446365356</v>
      </c>
      <c r="U448" s="30">
        <v>0.44299900531768799</v>
      </c>
      <c r="V448" s="30">
        <v>0</v>
      </c>
      <c r="Y448">
        <f t="shared" si="7"/>
        <v>1.7592760080156332E-3</v>
      </c>
    </row>
    <row r="449" spans="1:25" x14ac:dyDescent="0.2">
      <c r="A449" t="s">
        <v>935</v>
      </c>
      <c r="B449" t="s">
        <v>1080</v>
      </c>
      <c r="C449" s="30">
        <v>156.22900390625</v>
      </c>
      <c r="D449" s="30">
        <v>1005.1900024414063</v>
      </c>
      <c r="E449" s="30">
        <v>263.05001220703127</v>
      </c>
      <c r="F449" s="30">
        <v>-1.47057E-8</v>
      </c>
      <c r="G449" s="30">
        <v>-0.33133000000000001</v>
      </c>
      <c r="H449" s="30">
        <v>3.1440700000000001E-3</v>
      </c>
      <c r="I449" s="30">
        <v>-1.4672300000000001E-6</v>
      </c>
      <c r="J449" s="30">
        <v>3.0390700000000001E-10</v>
      </c>
      <c r="K449" s="30">
        <v>3.4153300000000001E-22</v>
      </c>
      <c r="L449" s="30">
        <v>73.824200000000005</v>
      </c>
      <c r="M449" s="30">
        <v>-9642.89</v>
      </c>
      <c r="N449" s="30">
        <v>0</v>
      </c>
      <c r="O449" s="30">
        <v>-8.2901799999999994</v>
      </c>
      <c r="P449" s="30">
        <v>3.0556200000000001E-6</v>
      </c>
      <c r="Q449" s="30"/>
      <c r="R449" s="30">
        <v>497.44802246093752</v>
      </c>
      <c r="S449" s="30">
        <v>3010</v>
      </c>
      <c r="T449" s="30">
        <v>0.52149802446365356</v>
      </c>
      <c r="U449" s="30">
        <v>0.44299900531768799</v>
      </c>
      <c r="V449" s="30">
        <v>0</v>
      </c>
      <c r="Y449">
        <f t="shared" si="7"/>
        <v>1.7592760080156332E-3</v>
      </c>
    </row>
    <row r="450" spans="1:25" x14ac:dyDescent="0.2">
      <c r="A450" t="s">
        <v>936</v>
      </c>
      <c r="B450" t="s">
        <v>1080</v>
      </c>
      <c r="C450" s="30">
        <v>156.22900390625</v>
      </c>
      <c r="D450" s="30">
        <v>1014.5900268554688</v>
      </c>
      <c r="E450" s="30">
        <v>263.05001220703127</v>
      </c>
      <c r="F450" s="30">
        <v>-1.47057E-8</v>
      </c>
      <c r="G450" s="30">
        <v>-0.33133000000000001</v>
      </c>
      <c r="H450" s="30">
        <v>3.1440700000000001E-3</v>
      </c>
      <c r="I450" s="30">
        <v>-1.4672300000000001E-6</v>
      </c>
      <c r="J450" s="30">
        <v>3.0390700000000001E-10</v>
      </c>
      <c r="K450" s="30">
        <v>3.4153300000000001E-22</v>
      </c>
      <c r="L450" s="30">
        <v>114.68600000000001</v>
      </c>
      <c r="M450" s="30">
        <v>-12275</v>
      </c>
      <c r="N450" s="30">
        <v>0</v>
      </c>
      <c r="O450" s="30">
        <v>-14.1387</v>
      </c>
      <c r="P450" s="30">
        <v>5.3162099999999999E-6</v>
      </c>
      <c r="Q450" s="30"/>
      <c r="R450" s="30">
        <v>497.44802246093752</v>
      </c>
      <c r="S450" s="30">
        <v>3010</v>
      </c>
      <c r="T450" s="30">
        <v>0.52149802446365356</v>
      </c>
      <c r="U450" s="30">
        <v>0.44299900531768799</v>
      </c>
      <c r="V450" s="30">
        <v>0</v>
      </c>
      <c r="Y450">
        <f t="shared" si="7"/>
        <v>9.4436367652908182E-4</v>
      </c>
    </row>
    <row r="451" spans="1:25" x14ac:dyDescent="0.2">
      <c r="A451" t="s">
        <v>937</v>
      </c>
      <c r="B451" t="s">
        <v>1080</v>
      </c>
      <c r="C451" s="30">
        <v>156.22900390625</v>
      </c>
      <c r="D451" s="30">
        <v>1006.030029296875</v>
      </c>
      <c r="E451" s="30">
        <v>268.05001220703127</v>
      </c>
      <c r="F451" s="30">
        <v>-3.5000899999999998E-8</v>
      </c>
      <c r="G451" s="30">
        <v>-0.20511799999999999</v>
      </c>
      <c r="H451" s="30">
        <v>2.83505E-3</v>
      </c>
      <c r="I451" s="30">
        <v>-1.20175E-6</v>
      </c>
      <c r="J451" s="30">
        <v>2.2300099999999999E-10</v>
      </c>
      <c r="K451" s="30">
        <v>8.3163999999999995E-22</v>
      </c>
      <c r="L451" s="30">
        <v>113.53400000000001</v>
      </c>
      <c r="M451" s="30">
        <v>-12176.4</v>
      </c>
      <c r="N451" s="30">
        <v>0</v>
      </c>
      <c r="O451" s="30">
        <v>-13.9747</v>
      </c>
      <c r="P451" s="30">
        <v>5.2435300000000003E-6</v>
      </c>
      <c r="Q451" s="30"/>
      <c r="R451" s="30">
        <v>504.64901123046877</v>
      </c>
      <c r="S451" s="30">
        <v>3010</v>
      </c>
      <c r="T451" s="30">
        <v>0.52149802446365356</v>
      </c>
      <c r="U451" s="30">
        <v>0.44299900531768799</v>
      </c>
      <c r="V451" s="30">
        <v>0</v>
      </c>
      <c r="Y451">
        <f t="shared" si="7"/>
        <v>1.0233317138256361E-3</v>
      </c>
    </row>
    <row r="452" spans="1:25" x14ac:dyDescent="0.2">
      <c r="A452" t="s">
        <v>938</v>
      </c>
      <c r="B452" t="s">
        <v>1080</v>
      </c>
      <c r="C452" s="30">
        <v>156.22900390625</v>
      </c>
      <c r="D452" s="30">
        <v>1011.280029296875</v>
      </c>
      <c r="E452" s="30">
        <v>258.35000000000002</v>
      </c>
      <c r="F452" s="30">
        <v>-4.8126200000000001E-8</v>
      </c>
      <c r="G452" s="30">
        <v>-0.40835900000000003</v>
      </c>
      <c r="H452" s="30">
        <v>3.3252099999999999E-3</v>
      </c>
      <c r="I452" s="30">
        <v>-1.62443E-6</v>
      </c>
      <c r="J452" s="30">
        <v>3.5263399999999998E-10</v>
      </c>
      <c r="K452" s="30">
        <v>1.1173599999999999E-21</v>
      </c>
      <c r="L452" s="30">
        <v>118.63200000000001</v>
      </c>
      <c r="M452" s="30">
        <v>-12078.2</v>
      </c>
      <c r="N452" s="30">
        <v>0</v>
      </c>
      <c r="O452" s="30">
        <v>-14.829700000000001</v>
      </c>
      <c r="P452" s="30">
        <v>6.2893500000000002E-6</v>
      </c>
      <c r="Q452" s="30"/>
      <c r="R452" s="30">
        <v>501.75002441406252</v>
      </c>
      <c r="S452" s="30">
        <v>3130</v>
      </c>
      <c r="T452" s="30">
        <v>0.52149802446365356</v>
      </c>
      <c r="U452" s="30">
        <v>0.39500001072883606</v>
      </c>
      <c r="V452" s="30">
        <v>0</v>
      </c>
      <c r="Y452">
        <f t="shared" si="7"/>
        <v>1.6709100764125079E-3</v>
      </c>
    </row>
    <row r="453" spans="1:25" x14ac:dyDescent="0.2">
      <c r="A453" t="s">
        <v>939</v>
      </c>
      <c r="B453" t="s">
        <v>1080</v>
      </c>
      <c r="C453" s="30">
        <v>156.22900390625</v>
      </c>
      <c r="D453" s="30">
        <v>995.23602294921875</v>
      </c>
      <c r="E453" s="30">
        <v>258.35000000000002</v>
      </c>
      <c r="F453" s="30">
        <v>-2.28456E-8</v>
      </c>
      <c r="G453" s="30">
        <v>-0.35910500000000001</v>
      </c>
      <c r="H453" s="30">
        <v>3.2074500000000001E-3</v>
      </c>
      <c r="I453" s="30">
        <v>-1.52875E-6</v>
      </c>
      <c r="J453" s="30">
        <v>3.2518999999999999E-10</v>
      </c>
      <c r="K453" s="30">
        <v>5.2679499999999999E-22</v>
      </c>
      <c r="L453" s="30">
        <v>108.637</v>
      </c>
      <c r="M453" s="30">
        <v>-11462.2</v>
      </c>
      <c r="N453" s="30">
        <v>0</v>
      </c>
      <c r="O453" s="30">
        <v>-13.3886</v>
      </c>
      <c r="P453" s="30">
        <v>5.6646599999999999E-6</v>
      </c>
      <c r="Q453" s="30"/>
      <c r="R453" s="30">
        <v>501.75002441406252</v>
      </c>
      <c r="S453" s="30">
        <v>3130</v>
      </c>
      <c r="T453" s="30">
        <v>0.52149802446365356</v>
      </c>
      <c r="U453" s="30">
        <v>0.3919990062713623</v>
      </c>
      <c r="V453" s="30">
        <v>0</v>
      </c>
      <c r="Y453">
        <f t="shared" si="7"/>
        <v>1.8956104229905936E-3</v>
      </c>
    </row>
    <row r="454" spans="1:25" x14ac:dyDescent="0.2">
      <c r="A454" t="s">
        <v>1165</v>
      </c>
      <c r="B454" t="s">
        <v>1166</v>
      </c>
      <c r="C454" s="30">
        <v>156.26800537109375</v>
      </c>
      <c r="D454" s="30">
        <v>879.6290283203125</v>
      </c>
      <c r="E454" s="30">
        <v>216.39901123046877</v>
      </c>
      <c r="F454" s="30">
        <v>0</v>
      </c>
      <c r="G454" s="30">
        <v>-0.41750199999999998</v>
      </c>
      <c r="H454" s="30">
        <v>3.54105E-3</v>
      </c>
      <c r="I454" s="30">
        <v>-1.17903E-6</v>
      </c>
      <c r="J454" s="30">
        <v>-3.13587E-12</v>
      </c>
      <c r="K454" s="30">
        <v>7.69545E-14</v>
      </c>
      <c r="L454" s="30">
        <v>122.542</v>
      </c>
      <c r="M454" s="30">
        <v>-10913.8</v>
      </c>
      <c r="N454" s="30">
        <v>0</v>
      </c>
      <c r="O454" s="30">
        <v>-16.601900000000001</v>
      </c>
      <c r="P454" s="30">
        <v>1.47029E-2</v>
      </c>
      <c r="Q454" s="30"/>
      <c r="R454" s="30">
        <v>384.85</v>
      </c>
      <c r="S454" s="30">
        <v>2710</v>
      </c>
      <c r="T454" s="30">
        <v>0.57200002670288086</v>
      </c>
      <c r="U454" s="30">
        <v>0.77960902452468872</v>
      </c>
      <c r="V454" s="30">
        <v>1.750749945640564</v>
      </c>
      <c r="Y454" t="e">
        <f t="shared" si="7"/>
        <v>#NUM!</v>
      </c>
    </row>
    <row r="455" spans="1:25" x14ac:dyDescent="0.2">
      <c r="A455" t="s">
        <v>565</v>
      </c>
      <c r="B455" t="s">
        <v>995</v>
      </c>
      <c r="C455" s="30">
        <v>156.31300354003906</v>
      </c>
      <c r="D455" s="30">
        <v>742.84600830078125</v>
      </c>
      <c r="E455" s="30">
        <v>195.8900085449219</v>
      </c>
      <c r="F455" s="30">
        <v>4.1084800000000003E-9</v>
      </c>
      <c r="G455" s="30">
        <v>-5.3706200000000003E-2</v>
      </c>
      <c r="H455" s="30">
        <v>3.3714399999999999E-3</v>
      </c>
      <c r="I455" s="30">
        <v>-1.2366200000000001E-6</v>
      </c>
      <c r="J455" s="30">
        <v>1.97836E-10</v>
      </c>
      <c r="K455" s="30">
        <v>-2.08778E-23</v>
      </c>
      <c r="L455" s="30">
        <v>121.16200000000001</v>
      </c>
      <c r="M455" s="30">
        <v>-11079.2</v>
      </c>
      <c r="N455" s="30">
        <v>0</v>
      </c>
      <c r="O455" s="30">
        <v>-15.3772</v>
      </c>
      <c r="P455" s="30">
        <v>7.5902099999999996E-6</v>
      </c>
      <c r="Q455" s="30"/>
      <c r="R455" s="30">
        <v>365.14901123046877</v>
      </c>
      <c r="S455" s="30">
        <v>1964.9300537109375</v>
      </c>
      <c r="T455" s="30">
        <v>0.6600000262260437</v>
      </c>
      <c r="U455" s="30">
        <v>0.5350000262260437</v>
      </c>
      <c r="V455" s="30">
        <v>0</v>
      </c>
      <c r="Y455">
        <f t="shared" si="7"/>
        <v>1.681560804351118E-2</v>
      </c>
    </row>
    <row r="456" spans="1:25" x14ac:dyDescent="0.2">
      <c r="A456" t="s">
        <v>945</v>
      </c>
      <c r="B456" t="s">
        <v>1081</v>
      </c>
      <c r="C456" s="30">
        <v>158.24000549316406</v>
      </c>
      <c r="D456" s="30">
        <v>1015.6500244140625</v>
      </c>
      <c r="E456" s="30">
        <v>233.85</v>
      </c>
      <c r="F456" s="30">
        <v>-1.3828900000000001E-6</v>
      </c>
      <c r="G456" s="30">
        <v>-0.52886</v>
      </c>
      <c r="H456" s="30">
        <v>3.9096900000000004E-3</v>
      </c>
      <c r="I456" s="30">
        <v>-2.3161900000000001E-6</v>
      </c>
      <c r="J456" s="30">
        <v>6.3177899999999995E-10</v>
      </c>
      <c r="K456" s="30">
        <v>1.69659E-20</v>
      </c>
      <c r="L456" s="30">
        <v>151.85</v>
      </c>
      <c r="M456" s="30">
        <v>-13999</v>
      </c>
      <c r="N456" s="30">
        <v>0</v>
      </c>
      <c r="O456" s="30">
        <v>-19.536000000000001</v>
      </c>
      <c r="P456" s="30">
        <v>7.9038000000000005E-6</v>
      </c>
      <c r="Q456" s="30"/>
      <c r="R456" s="30">
        <v>453.85</v>
      </c>
      <c r="S456" s="30">
        <v>3150</v>
      </c>
      <c r="T456" s="30">
        <v>0.49900001287460327</v>
      </c>
      <c r="U456" s="30">
        <v>0.48339900374412537</v>
      </c>
      <c r="V456" s="30">
        <v>0</v>
      </c>
      <c r="Y456">
        <f t="shared" si="7"/>
        <v>2.4164701070195434E-3</v>
      </c>
    </row>
    <row r="457" spans="1:25" x14ac:dyDescent="0.2">
      <c r="A457" t="s">
        <v>786</v>
      </c>
      <c r="B457" t="s">
        <v>1027</v>
      </c>
      <c r="C457" s="30">
        <v>160.25900268554688</v>
      </c>
      <c r="D457" s="30">
        <v>946.25701904296875</v>
      </c>
      <c r="E457" s="30">
        <v>240.12001953125002</v>
      </c>
      <c r="F457" s="30">
        <v>-1.19544E-7</v>
      </c>
      <c r="G457" s="30">
        <v>-0.59628499999999995</v>
      </c>
      <c r="H457" s="30">
        <v>3.5525999999999999E-3</v>
      </c>
      <c r="I457" s="30">
        <v>-1.43097E-6</v>
      </c>
      <c r="J457" s="30">
        <v>2.3613800000000001E-10</v>
      </c>
      <c r="K457" s="30">
        <v>1.8365700000000002E-15</v>
      </c>
      <c r="L457" s="30">
        <v>126.997</v>
      </c>
      <c r="M457" s="30">
        <v>-12439.2</v>
      </c>
      <c r="N457" s="30">
        <v>0</v>
      </c>
      <c r="O457" s="30">
        <v>-15.98</v>
      </c>
      <c r="P457" s="30">
        <v>6.0304400000000002E-6</v>
      </c>
      <c r="Q457" s="30"/>
      <c r="R457" s="30">
        <v>470.85</v>
      </c>
      <c r="S457" s="30">
        <v>2880</v>
      </c>
      <c r="T457" s="30">
        <v>0.55510002374649048</v>
      </c>
      <c r="U457" s="30">
        <v>0.37850001454353333</v>
      </c>
      <c r="V457" s="30">
        <v>0</v>
      </c>
      <c r="Y457">
        <f t="shared" si="7"/>
        <v>2.930470764052397E-3</v>
      </c>
    </row>
    <row r="458" spans="1:25" x14ac:dyDescent="0.2">
      <c r="A458" t="s">
        <v>1242</v>
      </c>
      <c r="B458" t="s">
        <v>1027</v>
      </c>
      <c r="C458" s="30">
        <v>160.25900268554688</v>
      </c>
      <c r="D458" s="30">
        <v>884.89599609375</v>
      </c>
      <c r="E458" s="30">
        <v>250.85</v>
      </c>
      <c r="F458" s="30">
        <v>0</v>
      </c>
      <c r="G458" s="30">
        <v>-0.36296</v>
      </c>
      <c r="H458" s="30">
        <v>3.6178E-3</v>
      </c>
      <c r="I458" s="30">
        <v>-1.9862000000000001E-6</v>
      </c>
      <c r="J458" s="30">
        <v>6.5762000000000005E-10</v>
      </c>
      <c r="K458" s="30">
        <v>-9.7457000000000006E-14</v>
      </c>
      <c r="L458" s="30">
        <v>66.918000000000006</v>
      </c>
      <c r="M458" s="30">
        <v>-9546.6</v>
      </c>
      <c r="N458" s="30">
        <v>0</v>
      </c>
      <c r="O458" s="30">
        <v>-7.0476000000000001</v>
      </c>
      <c r="P458" s="30">
        <v>2.2788000000000002E-18</v>
      </c>
      <c r="Q458" s="30"/>
      <c r="R458" s="30">
        <v>461.85</v>
      </c>
      <c r="S458" s="30">
        <v>2380</v>
      </c>
      <c r="T458" s="30">
        <v>0.62099999189376831</v>
      </c>
      <c r="U458" s="30">
        <v>0.46313399076461792</v>
      </c>
      <c r="V458" s="30">
        <v>0.52763485908508301</v>
      </c>
      <c r="Y458">
        <f t="shared" si="7"/>
        <v>2.3172127695895908E-3</v>
      </c>
    </row>
    <row r="459" spans="1:25" x14ac:dyDescent="0.2">
      <c r="A459" t="s">
        <v>1245</v>
      </c>
      <c r="B459" t="s">
        <v>1027</v>
      </c>
      <c r="C459" s="30">
        <v>160.25900268554688</v>
      </c>
      <c r="D459" s="30">
        <v>891.08001708984375</v>
      </c>
      <c r="E459" s="30">
        <v>226.85</v>
      </c>
      <c r="F459" s="30">
        <v>0</v>
      </c>
      <c r="G459" s="30">
        <v>-0.46100999999999998</v>
      </c>
      <c r="H459" s="30">
        <v>3.8872999999999998E-3</v>
      </c>
      <c r="I459" s="30">
        <v>-2.2322E-6</v>
      </c>
      <c r="J459" s="30">
        <v>7.6107000000000004E-10</v>
      </c>
      <c r="K459" s="30">
        <v>-1.1485000000000001E-13</v>
      </c>
      <c r="L459" s="30">
        <v>118.2</v>
      </c>
      <c r="M459" s="30">
        <v>-11121</v>
      </c>
      <c r="N459" s="30">
        <v>0</v>
      </c>
      <c r="O459" s="30">
        <v>-14.996</v>
      </c>
      <c r="P459" s="30">
        <v>7.4343000000000001E-6</v>
      </c>
      <c r="Q459" s="30"/>
      <c r="R459" s="30">
        <v>435.85</v>
      </c>
      <c r="S459" s="30">
        <v>2480</v>
      </c>
      <c r="T459" s="30">
        <v>0.59399998188018799</v>
      </c>
      <c r="U459" s="30">
        <v>0.42157500982284546</v>
      </c>
      <c r="V459" s="30">
        <v>0.12891079485416412</v>
      </c>
      <c r="Y459">
        <f t="shared" si="7"/>
        <v>7.091943858006761E-3</v>
      </c>
    </row>
    <row r="460" spans="1:25" x14ac:dyDescent="0.2">
      <c r="A460" t="s">
        <v>897</v>
      </c>
      <c r="B460" t="s">
        <v>1063</v>
      </c>
      <c r="C460" s="30">
        <v>162.27400207519531</v>
      </c>
      <c r="D460" s="30">
        <v>860.676025390625</v>
      </c>
      <c r="E460" s="30">
        <v>226.14901123046877</v>
      </c>
      <c r="F460" s="30">
        <v>-1.75799E-8</v>
      </c>
      <c r="G460" s="30">
        <v>-0.26955200000000001</v>
      </c>
      <c r="H460" s="30">
        <v>3.3171300000000002E-3</v>
      </c>
      <c r="I460" s="30">
        <v>-1.40805E-6</v>
      </c>
      <c r="J460" s="30">
        <v>2.6587400000000002E-10</v>
      </c>
      <c r="K460" s="30">
        <v>9.4522499999999994E-23</v>
      </c>
      <c r="L460" s="30">
        <v>121.51300000000001</v>
      </c>
      <c r="M460" s="30">
        <v>-11523.2</v>
      </c>
      <c r="N460" s="30">
        <v>0</v>
      </c>
      <c r="O460" s="30">
        <v>-15.397399999999999</v>
      </c>
      <c r="P460" s="30">
        <v>7.4284599999999999E-6</v>
      </c>
      <c r="Q460" s="30"/>
      <c r="R460" s="30">
        <v>424.35</v>
      </c>
      <c r="S460" s="30">
        <v>2380</v>
      </c>
      <c r="T460" s="30">
        <v>0.62000000476837158</v>
      </c>
      <c r="U460" s="30">
        <v>0.47999900579452515</v>
      </c>
      <c r="V460" s="30">
        <v>0</v>
      </c>
      <c r="Y460">
        <f t="shared" si="7"/>
        <v>5.9142666399838303E-3</v>
      </c>
    </row>
    <row r="461" spans="1:25" x14ac:dyDescent="0.2">
      <c r="A461" t="s">
        <v>908</v>
      </c>
      <c r="B461" t="s">
        <v>1063</v>
      </c>
      <c r="C461" s="30">
        <v>162.27400207519531</v>
      </c>
      <c r="D461" s="30">
        <v>862.0670166015625</v>
      </c>
      <c r="E461" s="30">
        <v>203.17901000976565</v>
      </c>
      <c r="F461" s="30">
        <v>0</v>
      </c>
      <c r="G461" s="30">
        <v>-0.44753700000000002</v>
      </c>
      <c r="H461" s="30">
        <v>3.82498E-3</v>
      </c>
      <c r="I461" s="30">
        <v>-2.0732100000000002E-6</v>
      </c>
      <c r="J461" s="30">
        <v>6.7929000000000004E-10</v>
      </c>
      <c r="K461" s="30">
        <v>-1.00126E-13</v>
      </c>
      <c r="L461" s="30">
        <v>71.309200000000004</v>
      </c>
      <c r="M461" s="30">
        <v>-8772.58</v>
      </c>
      <c r="N461" s="30">
        <v>0</v>
      </c>
      <c r="O461" s="30">
        <v>-7.8982999999999999</v>
      </c>
      <c r="P461" s="30">
        <v>1.8791900000000001E-6</v>
      </c>
      <c r="Q461" s="30"/>
      <c r="R461" s="30">
        <v>410.85</v>
      </c>
      <c r="S461" s="30">
        <v>2450</v>
      </c>
      <c r="T461" s="30">
        <v>0.60000002384185791</v>
      </c>
      <c r="U461" s="30">
        <v>0.35870000720024109</v>
      </c>
      <c r="V461" s="30">
        <v>0</v>
      </c>
      <c r="Y461">
        <f t="shared" si="7"/>
        <v>1.4392715278255728E-2</v>
      </c>
    </row>
    <row r="462" spans="1:25" x14ac:dyDescent="0.2">
      <c r="A462" t="s">
        <v>909</v>
      </c>
      <c r="B462" t="s">
        <v>1063</v>
      </c>
      <c r="C462" s="30">
        <v>162.27400207519531</v>
      </c>
      <c r="D462" s="30">
        <v>859.7760009765625</v>
      </c>
      <c r="E462" s="30">
        <v>210.49801025390627</v>
      </c>
      <c r="F462" s="30">
        <v>0</v>
      </c>
      <c r="G462" s="30">
        <v>-0.44753799999999999</v>
      </c>
      <c r="H462" s="30">
        <v>3.82498E-3</v>
      </c>
      <c r="I462" s="30">
        <v>-2.0732100000000002E-6</v>
      </c>
      <c r="J462" s="30">
        <v>6.7929000000000004E-10</v>
      </c>
      <c r="K462" s="30">
        <v>-1.00126E-13</v>
      </c>
      <c r="L462" s="30">
        <v>82.742599999999996</v>
      </c>
      <c r="M462" s="30">
        <v>-9529.51</v>
      </c>
      <c r="N462" s="30">
        <v>0</v>
      </c>
      <c r="O462" s="30">
        <v>-9.5547699999999995</v>
      </c>
      <c r="P462" s="30">
        <v>2.7897499999999998E-6</v>
      </c>
      <c r="Q462" s="30"/>
      <c r="R462" s="30">
        <v>415.85</v>
      </c>
      <c r="S462" s="30">
        <v>2450</v>
      </c>
      <c r="T462" s="30">
        <v>0.59798002243041992</v>
      </c>
      <c r="U462" s="30">
        <v>0.38999000191688538</v>
      </c>
      <c r="V462" s="30">
        <v>0</v>
      </c>
      <c r="Y462">
        <f t="shared" si="7"/>
        <v>1.0506390577714275E-2</v>
      </c>
    </row>
    <row r="463" spans="1:25" x14ac:dyDescent="0.2">
      <c r="A463" t="s">
        <v>916</v>
      </c>
      <c r="B463" t="s">
        <v>1063</v>
      </c>
      <c r="C463" s="30">
        <v>162.27400207519531</v>
      </c>
      <c r="D463" s="30">
        <v>877.09100341796875</v>
      </c>
      <c r="E463" s="30">
        <v>217.55001220703127</v>
      </c>
      <c r="F463" s="30">
        <v>-1.6430299999999999E-8</v>
      </c>
      <c r="G463" s="30">
        <v>-8.3632100000000001E-2</v>
      </c>
      <c r="H463" s="30">
        <v>2.9680000000000002E-3</v>
      </c>
      <c r="I463" s="30">
        <v>-1.1257300000000001E-6</v>
      </c>
      <c r="J463" s="30">
        <v>1.78834E-10</v>
      </c>
      <c r="K463" s="30">
        <v>4.3364699999999997E-22</v>
      </c>
      <c r="L463" s="30">
        <v>63.389000000000003</v>
      </c>
      <c r="M463" s="30">
        <v>-8254.6200000000008</v>
      </c>
      <c r="N463" s="30">
        <v>0</v>
      </c>
      <c r="O463" s="30">
        <v>-6.9243499999999996</v>
      </c>
      <c r="P463" s="30">
        <v>3.8701499999999997E-6</v>
      </c>
      <c r="Q463" s="30"/>
      <c r="R463" s="30">
        <v>411.35</v>
      </c>
      <c r="S463" s="30">
        <v>2330</v>
      </c>
      <c r="T463" s="30">
        <v>0.59950000047683716</v>
      </c>
      <c r="U463" s="30">
        <v>0.47900000214576721</v>
      </c>
      <c r="V463" s="30">
        <v>0</v>
      </c>
      <c r="Y463">
        <f t="shared" si="7"/>
        <v>8.8072081797434584E-3</v>
      </c>
    </row>
    <row r="464" spans="1:25" x14ac:dyDescent="0.2">
      <c r="A464" t="s">
        <v>917</v>
      </c>
      <c r="B464" t="s">
        <v>1063</v>
      </c>
      <c r="C464" s="30">
        <v>162.27400207519531</v>
      </c>
      <c r="D464" s="30">
        <v>866.2239990234375</v>
      </c>
      <c r="E464" s="30">
        <v>216.05001220703127</v>
      </c>
      <c r="F464" s="30">
        <v>-4.43322E-8</v>
      </c>
      <c r="G464" s="30">
        <v>-0.15529599999999999</v>
      </c>
      <c r="H464" s="30">
        <v>3.0846599999999999E-3</v>
      </c>
      <c r="I464" s="30">
        <v>-1.2146800000000001E-6</v>
      </c>
      <c r="J464" s="30">
        <v>2.0501E-10</v>
      </c>
      <c r="K464" s="30">
        <v>9.8098600000000001E-22</v>
      </c>
      <c r="L464" s="30">
        <v>48.5824</v>
      </c>
      <c r="M464" s="30">
        <v>-7599.88</v>
      </c>
      <c r="N464" s="30">
        <v>0</v>
      </c>
      <c r="O464" s="30">
        <v>-4.6635</v>
      </c>
      <c r="P464" s="30">
        <v>1.89077E-6</v>
      </c>
      <c r="Q464" s="30"/>
      <c r="R464" s="30">
        <v>409.14901123046877</v>
      </c>
      <c r="S464" s="30">
        <v>2330</v>
      </c>
      <c r="T464" s="30">
        <v>0.59950000047683716</v>
      </c>
      <c r="U464" s="30">
        <v>0.47900000214576721</v>
      </c>
      <c r="V464" s="30">
        <v>0</v>
      </c>
      <c r="Y464">
        <f t="shared" si="7"/>
        <v>9.3959316712505583E-3</v>
      </c>
    </row>
    <row r="465" spans="1:25" x14ac:dyDescent="0.2">
      <c r="A465" t="s">
        <v>1212</v>
      </c>
      <c r="B465" t="s">
        <v>1063</v>
      </c>
      <c r="C465" s="30">
        <v>162.27499389648438</v>
      </c>
      <c r="D465" s="30">
        <v>867.81201171875</v>
      </c>
      <c r="E465" s="30">
        <v>212.1</v>
      </c>
      <c r="F465" s="30">
        <v>0</v>
      </c>
      <c r="G465" s="30">
        <v>-0.49071999999999999</v>
      </c>
      <c r="H465" s="30">
        <v>3.9519000000000004E-3</v>
      </c>
      <c r="I465" s="30">
        <v>-2.1612000000000002E-6</v>
      </c>
      <c r="J465" s="30">
        <v>7.0064999999999995E-10</v>
      </c>
      <c r="K465" s="30">
        <v>-1.0119E-13</v>
      </c>
      <c r="L465" s="30">
        <v>88.674000000000007</v>
      </c>
      <c r="M465" s="30">
        <v>-9619.7999999999993</v>
      </c>
      <c r="N465" s="30">
        <v>0</v>
      </c>
      <c r="O465" s="30">
        <v>-10.548999999999999</v>
      </c>
      <c r="P465" s="30">
        <v>4.3159999999999998E-6</v>
      </c>
      <c r="Q465" s="30"/>
      <c r="R465" s="30">
        <v>410.85</v>
      </c>
      <c r="S465" s="30">
        <v>2380</v>
      </c>
      <c r="T465" s="30">
        <v>0.60500001907348633</v>
      </c>
      <c r="U465" s="30">
        <v>0.43469798564910889</v>
      </c>
      <c r="V465" s="30">
        <v>0.10013070702552795</v>
      </c>
      <c r="Y465">
        <f t="shared" si="7"/>
        <v>1.0859263886063016E-2</v>
      </c>
    </row>
    <row r="466" spans="1:25" x14ac:dyDescent="0.2">
      <c r="A466" t="s">
        <v>1213</v>
      </c>
      <c r="B466" t="s">
        <v>1063</v>
      </c>
      <c r="C466" s="30">
        <v>162.27499389648438</v>
      </c>
      <c r="D466" s="30">
        <v>927.17498779296875</v>
      </c>
      <c r="E466" s="30">
        <v>263.44997558593752</v>
      </c>
      <c r="F466" s="30">
        <v>0</v>
      </c>
      <c r="G466" s="30">
        <v>0.11609999999999999</v>
      </c>
      <c r="H466" s="30">
        <v>2.8259000000000001E-3</v>
      </c>
      <c r="I466" s="30">
        <v>-1.147E-6</v>
      </c>
      <c r="J466" s="30">
        <v>2.4986999999999999E-10</v>
      </c>
      <c r="K466" s="30">
        <v>-2.2145E-14</v>
      </c>
      <c r="L466" s="30">
        <v>74.058999999999997</v>
      </c>
      <c r="M466" s="30">
        <v>-10501</v>
      </c>
      <c r="N466" s="30">
        <v>0</v>
      </c>
      <c r="O466" s="30">
        <v>-7.9424000000000001</v>
      </c>
      <c r="P466" s="30">
        <v>2.0242E-18</v>
      </c>
      <c r="Q466" s="30"/>
      <c r="R466" s="30">
        <v>484.85</v>
      </c>
      <c r="S466" s="30">
        <v>2770</v>
      </c>
      <c r="T466" s="30">
        <v>0.59299999475479126</v>
      </c>
      <c r="U466" s="30">
        <v>0.49556899070739746</v>
      </c>
      <c r="V466" s="30">
        <v>6.985165923833847E-2</v>
      </c>
      <c r="Y466">
        <f t="shared" si="7"/>
        <v>1.0295635493522254E-3</v>
      </c>
    </row>
    <row r="467" spans="1:25" x14ac:dyDescent="0.2">
      <c r="A467" t="s">
        <v>1214</v>
      </c>
      <c r="B467" t="s">
        <v>1063</v>
      </c>
      <c r="C467" s="30">
        <v>162.27499389648438</v>
      </c>
      <c r="D467" s="30">
        <v>896.75799560546875</v>
      </c>
      <c r="E467" s="30">
        <v>217.55001220703127</v>
      </c>
      <c r="F467" s="30">
        <v>0</v>
      </c>
      <c r="G467" s="30">
        <v>-0.22839000000000001</v>
      </c>
      <c r="H467" s="30">
        <v>3.4445999999999999E-3</v>
      </c>
      <c r="I467" s="30">
        <v>-1.7281E-6</v>
      </c>
      <c r="J467" s="30">
        <v>5.1773000000000003E-10</v>
      </c>
      <c r="K467" s="30">
        <v>-7.0821000000000004E-14</v>
      </c>
      <c r="L467" s="30">
        <v>74.248000000000005</v>
      </c>
      <c r="M467" s="30">
        <v>-9576.6</v>
      </c>
      <c r="N467" s="30">
        <v>0</v>
      </c>
      <c r="O467" s="30">
        <v>-8.0967000000000002</v>
      </c>
      <c r="P467" s="30">
        <v>3.8501E-18</v>
      </c>
      <c r="Q467" s="30"/>
      <c r="R467" s="30">
        <v>409.85</v>
      </c>
      <c r="S467" s="30">
        <v>2380</v>
      </c>
      <c r="T467" s="30">
        <v>0.59299999475479126</v>
      </c>
      <c r="U467" s="30">
        <v>0.50541597604751587</v>
      </c>
      <c r="V467" s="30">
        <v>0.11512033641338348</v>
      </c>
      <c r="Y467">
        <f t="shared" si="7"/>
        <v>6.8926663316851156E-3</v>
      </c>
    </row>
    <row r="468" spans="1:25" x14ac:dyDescent="0.2">
      <c r="A468" t="s">
        <v>1220</v>
      </c>
      <c r="B468" t="s">
        <v>1063</v>
      </c>
      <c r="C468" s="30">
        <v>162.27499389648438</v>
      </c>
      <c r="D468" s="30">
        <v>895.10699462890625</v>
      </c>
      <c r="E468" s="30">
        <v>241.50002441406252</v>
      </c>
      <c r="F468" s="30">
        <v>0</v>
      </c>
      <c r="G468" s="30">
        <v>-0.51022999999999996</v>
      </c>
      <c r="H468" s="30">
        <v>3.8530000000000001E-3</v>
      </c>
      <c r="I468" s="30">
        <v>-2.0084000000000001E-6</v>
      </c>
      <c r="J468" s="30">
        <v>6.2308999999999996E-10</v>
      </c>
      <c r="K468" s="30">
        <v>-8.6817E-14</v>
      </c>
      <c r="L468" s="30">
        <v>27.744</v>
      </c>
      <c r="M468" s="30">
        <v>-6462.6</v>
      </c>
      <c r="N468" s="30">
        <v>0</v>
      </c>
      <c r="O468" s="30">
        <v>-1.7095</v>
      </c>
      <c r="P468" s="30">
        <v>4.2756E-7</v>
      </c>
      <c r="Q468" s="30"/>
      <c r="R468" s="30">
        <v>471.85</v>
      </c>
      <c r="S468" s="30">
        <v>2990</v>
      </c>
      <c r="T468" s="30">
        <v>0.56300002336502075</v>
      </c>
      <c r="U468" s="30">
        <v>0.4030660092830658</v>
      </c>
      <c r="V468" s="30">
        <v>0</v>
      </c>
      <c r="Y468">
        <f t="shared" si="7"/>
        <v>5.8742725107252423E-3</v>
      </c>
    </row>
    <row r="469" spans="1:25" x14ac:dyDescent="0.2">
      <c r="A469" t="s">
        <v>1172</v>
      </c>
      <c r="B469" t="s">
        <v>1173</v>
      </c>
      <c r="C469" s="30">
        <v>166.22200012207031</v>
      </c>
      <c r="D469" s="30">
        <v>1296.1800537109375</v>
      </c>
      <c r="E469" s="30">
        <v>297.29000244140627</v>
      </c>
      <c r="F469" s="30">
        <v>0</v>
      </c>
      <c r="G469" s="30">
        <v>-0.44390299999999999</v>
      </c>
      <c r="H469" s="30">
        <v>3.0138299999999999E-3</v>
      </c>
      <c r="I469" s="30">
        <v>-1.3264999999999999E-6</v>
      </c>
      <c r="J469" s="30">
        <v>2.37337E-10</v>
      </c>
      <c r="K469" s="30">
        <v>3.6537300000000003E-15</v>
      </c>
      <c r="L469" s="30">
        <v>122.182</v>
      </c>
      <c r="M469" s="30">
        <v>-12346.9</v>
      </c>
      <c r="N469" s="30">
        <v>0</v>
      </c>
      <c r="O469" s="30">
        <v>-16.059000000000001</v>
      </c>
      <c r="P469" s="30">
        <v>1.0521900000000001E-2</v>
      </c>
      <c r="Q469" s="30"/>
      <c r="R469" s="30">
        <v>596.84902343750002</v>
      </c>
      <c r="S469" s="30">
        <v>4700</v>
      </c>
      <c r="T469" s="30">
        <v>0.40000000596046448</v>
      </c>
      <c r="U469" s="30">
        <v>0.34925800561904907</v>
      </c>
      <c r="V469" s="30">
        <v>0.24882400035858154</v>
      </c>
      <c r="Y469" t="e">
        <f t="shared" si="7"/>
        <v>#NUM!</v>
      </c>
    </row>
    <row r="470" spans="1:25" x14ac:dyDescent="0.2">
      <c r="A470" t="s">
        <v>1170</v>
      </c>
      <c r="B470" t="s">
        <v>1171</v>
      </c>
      <c r="C470" s="30">
        <v>166.3070068359375</v>
      </c>
      <c r="D470" s="30">
        <v>889.1300048828125</v>
      </c>
      <c r="E470" s="30">
        <v>239.04000244140627</v>
      </c>
      <c r="F470" s="30">
        <v>0</v>
      </c>
      <c r="G470" s="30">
        <v>-0.71699100000000004</v>
      </c>
      <c r="H470" s="30">
        <v>4.0331500000000001E-3</v>
      </c>
      <c r="I470" s="30">
        <v>-1.4972400000000001E-6</v>
      </c>
      <c r="J470" s="30">
        <v>2.02816E-10</v>
      </c>
      <c r="K470" s="30">
        <v>1.21629E-14</v>
      </c>
      <c r="L470" s="30">
        <v>98.642200000000003</v>
      </c>
      <c r="M470" s="30">
        <v>-10301</v>
      </c>
      <c r="N470" s="30">
        <v>0</v>
      </c>
      <c r="O470" s="30">
        <v>-12.081799999999999</v>
      </c>
      <c r="P470" s="30">
        <v>5.6305900000000001E-6</v>
      </c>
      <c r="Q470" s="30"/>
      <c r="R470" s="30">
        <v>453.85</v>
      </c>
      <c r="S470" s="30">
        <v>2560</v>
      </c>
      <c r="T470" s="30">
        <v>0.59799802303314209</v>
      </c>
      <c r="U470" s="30">
        <v>0.42755600810050964</v>
      </c>
      <c r="V470" s="30">
        <v>0</v>
      </c>
      <c r="Y470">
        <f t="shared" si="7"/>
        <v>4.9306395384633907E-3</v>
      </c>
    </row>
    <row r="471" spans="1:25" x14ac:dyDescent="0.2">
      <c r="A471" t="s">
        <v>967</v>
      </c>
      <c r="B471" t="s">
        <v>1090</v>
      </c>
      <c r="C471" s="30">
        <v>168.22900390625</v>
      </c>
      <c r="D471" s="30">
        <v>1000.7899780273438</v>
      </c>
      <c r="E471" s="30">
        <v>264.50002441406252</v>
      </c>
      <c r="F471" s="30">
        <v>0</v>
      </c>
      <c r="G471" s="30">
        <v>-0.45613412706860729</v>
      </c>
      <c r="H471" s="30">
        <v>3.2127143849538151E-3</v>
      </c>
      <c r="I471" s="30">
        <v>-1.4776703122278266E-6</v>
      </c>
      <c r="J471" s="30">
        <v>2.890254292493171E-10</v>
      </c>
      <c r="K471" s="30">
        <v>0</v>
      </c>
      <c r="L471" s="30">
        <v>91.430800000000005</v>
      </c>
      <c r="M471" s="30">
        <v>-10271.6</v>
      </c>
      <c r="N471" s="30">
        <v>0</v>
      </c>
      <c r="O471" s="30">
        <v>-11.0718</v>
      </c>
      <c r="P471" s="30">
        <v>6.5589300000000004E-6</v>
      </c>
      <c r="Q471" s="30"/>
      <c r="R471" s="30">
        <v>493.47945556640627</v>
      </c>
      <c r="S471" s="30">
        <v>3049.20458984375</v>
      </c>
      <c r="T471" s="30">
        <v>0.51818883419036865</v>
      </c>
      <c r="U471" s="30">
        <v>0.48751264810562134</v>
      </c>
      <c r="V471" s="30">
        <v>0</v>
      </c>
      <c r="Y471">
        <f t="shared" si="7"/>
        <v>1.6630597402470101E-3</v>
      </c>
    </row>
    <row r="472" spans="1:25" x14ac:dyDescent="0.2">
      <c r="A472" t="s">
        <v>857</v>
      </c>
      <c r="B472" t="s">
        <v>1038</v>
      </c>
      <c r="C472" s="30">
        <v>168.32400512695313</v>
      </c>
      <c r="D472" s="30">
        <v>762.20001220703125</v>
      </c>
      <c r="E472" s="30">
        <v>213.35</v>
      </c>
      <c r="F472" s="30">
        <v>6.5174099999999997E-9</v>
      </c>
      <c r="G472" s="30">
        <v>0.15992000000000001</v>
      </c>
      <c r="H472" s="30">
        <v>2.7144500000000002E-3</v>
      </c>
      <c r="I472" s="30">
        <v>-5.1665799999999997E-7</v>
      </c>
      <c r="J472" s="30">
        <v>-8.4657699999999999E-11</v>
      </c>
      <c r="K472" s="30">
        <v>-3.7810300000000001E-23</v>
      </c>
      <c r="L472" s="30">
        <v>178.15899999999999</v>
      </c>
      <c r="M472" s="30">
        <v>-14541.6</v>
      </c>
      <c r="N472" s="30">
        <v>0</v>
      </c>
      <c r="O472" s="30">
        <v>-23.6599</v>
      </c>
      <c r="P472" s="30">
        <v>1.1572100000000001E-5</v>
      </c>
      <c r="Q472" s="30"/>
      <c r="R472" s="30">
        <v>383.85</v>
      </c>
      <c r="S472" s="30">
        <v>1850</v>
      </c>
      <c r="T472" s="30">
        <v>0.59548002481460571</v>
      </c>
      <c r="U472" s="30">
        <v>0.5836300253868103</v>
      </c>
      <c r="V472" s="30">
        <v>0</v>
      </c>
      <c r="Y472">
        <f t="shared" si="7"/>
        <v>6.8063934448178379E-3</v>
      </c>
    </row>
    <row r="473" spans="1:25" x14ac:dyDescent="0.2">
      <c r="A473" t="s">
        <v>929</v>
      </c>
      <c r="B473" t="s">
        <v>1079</v>
      </c>
      <c r="C473" s="30">
        <v>170.25</v>
      </c>
      <c r="D473" s="30">
        <v>772.822021484375</v>
      </c>
      <c r="E473" s="30">
        <v>274.50002441406252</v>
      </c>
      <c r="F473" s="30">
        <v>0</v>
      </c>
      <c r="G473" s="30">
        <v>7.4474799999999994E-2</v>
      </c>
      <c r="H473" s="30">
        <v>2.98387E-3</v>
      </c>
      <c r="I473" s="30">
        <v>-6.9742400000000001E-7</v>
      </c>
      <c r="J473" s="30">
        <v>0</v>
      </c>
      <c r="K473" s="30">
        <v>0</v>
      </c>
      <c r="L473" s="30">
        <v>233.69900000000001</v>
      </c>
      <c r="M473" s="30">
        <v>-19545.2</v>
      </c>
      <c r="N473" s="30">
        <v>0</v>
      </c>
      <c r="O473" s="30">
        <v>-31.2867</v>
      </c>
      <c r="P473" s="30">
        <v>1.29748E-5</v>
      </c>
      <c r="Q473" s="30"/>
      <c r="R473" s="30">
        <v>431.46901855468752</v>
      </c>
      <c r="S473" s="30">
        <v>1386.4300537109375</v>
      </c>
      <c r="T473" s="30">
        <v>0.96991002559661865</v>
      </c>
      <c r="U473" s="30">
        <v>0.76800000667572021</v>
      </c>
      <c r="V473" s="30">
        <v>0</v>
      </c>
      <c r="Y473">
        <f t="shared" si="7"/>
        <v>2.7767542577892298E-4</v>
      </c>
    </row>
    <row r="474" spans="1:25" x14ac:dyDescent="0.2">
      <c r="A474" t="s">
        <v>620</v>
      </c>
      <c r="B474" t="s">
        <v>996</v>
      </c>
      <c r="C474" s="30">
        <v>170.33900451660156</v>
      </c>
      <c r="D474" s="30">
        <v>751.14501953125</v>
      </c>
      <c r="E474" s="30">
        <v>216.27800903320315</v>
      </c>
      <c r="F474" s="30">
        <v>6.6763000000000002E-9</v>
      </c>
      <c r="G474" s="30">
        <v>-5.4761299999999999E-2</v>
      </c>
      <c r="H474" s="30">
        <v>3.3726799999999999E-3</v>
      </c>
      <c r="I474" s="30">
        <v>-1.24201E-6</v>
      </c>
      <c r="J474" s="30">
        <v>1.99451E-10</v>
      </c>
      <c r="K474" s="30">
        <v>-3.4102000000000002E-23</v>
      </c>
      <c r="L474" s="30">
        <v>125.191</v>
      </c>
      <c r="M474" s="30">
        <v>-11737</v>
      </c>
      <c r="N474" s="30">
        <v>0</v>
      </c>
      <c r="O474" s="30">
        <v>-15.873699999999999</v>
      </c>
      <c r="P474" s="30">
        <v>7.29968E-6</v>
      </c>
      <c r="Q474" s="30"/>
      <c r="R474" s="30">
        <v>385.14901123046877</v>
      </c>
      <c r="S474" s="30">
        <v>1829.9200439453125</v>
      </c>
      <c r="T474" s="30">
        <v>0.71297001838684082</v>
      </c>
      <c r="U474" s="30">
        <v>0.56199002265930176</v>
      </c>
      <c r="V474" s="30">
        <v>0</v>
      </c>
      <c r="Y474">
        <f t="shared" si="7"/>
        <v>7.6867430709907951E-3</v>
      </c>
    </row>
    <row r="475" spans="1:25" x14ac:dyDescent="0.2">
      <c r="A475" t="s">
        <v>1228</v>
      </c>
      <c r="B475" t="s">
        <v>1229</v>
      </c>
      <c r="C475" s="30">
        <v>172.26800537109375</v>
      </c>
      <c r="D475" s="30">
        <v>877.2919921875</v>
      </c>
      <c r="E475" s="30">
        <v>199.7700134277344</v>
      </c>
      <c r="F475" s="30">
        <v>0</v>
      </c>
      <c r="G475" s="30">
        <v>-0.15126000000000001</v>
      </c>
      <c r="H475" s="30">
        <v>3.3952000000000001E-3</v>
      </c>
      <c r="I475" s="30">
        <v>-1.7871E-6</v>
      </c>
      <c r="J475" s="30">
        <v>5.8021999999999999E-10</v>
      </c>
      <c r="K475" s="30">
        <v>-8.5577999999999994E-14</v>
      </c>
      <c r="L475" s="30">
        <v>134.22999999999999</v>
      </c>
      <c r="M475" s="30">
        <v>-11591</v>
      </c>
      <c r="N475" s="30">
        <v>0</v>
      </c>
      <c r="O475" s="30">
        <v>-17.440999999999999</v>
      </c>
      <c r="P475" s="30">
        <v>1.0301E-5</v>
      </c>
      <c r="Q475" s="30"/>
      <c r="R475" s="30">
        <v>369.25002441406252</v>
      </c>
      <c r="S475" s="30">
        <v>2170</v>
      </c>
      <c r="T475" s="30">
        <v>0.60000002384185791</v>
      </c>
      <c r="U475" s="30">
        <v>0.59921902418136597</v>
      </c>
      <c r="V475" s="30">
        <v>1.8826972246170044</v>
      </c>
      <c r="Y475">
        <f t="shared" si="7"/>
        <v>1.4455101252512864E-2</v>
      </c>
    </row>
    <row r="476" spans="1:25" x14ac:dyDescent="0.2">
      <c r="A476" t="s">
        <v>898</v>
      </c>
      <c r="B476" t="s">
        <v>1064</v>
      </c>
      <c r="C476" s="30">
        <v>176.28900146484375</v>
      </c>
      <c r="D476" s="30">
        <v>859.41302490234375</v>
      </c>
      <c r="E476" s="30">
        <v>246.00002441406252</v>
      </c>
      <c r="F476" s="30">
        <v>-8.3351500000000004E-7</v>
      </c>
      <c r="G476" s="30">
        <v>-0.24295900000000001</v>
      </c>
      <c r="H476" s="30">
        <v>3.2894999999999999E-3</v>
      </c>
      <c r="I476" s="30">
        <v>-1.3510799999999999E-6</v>
      </c>
      <c r="J476" s="30">
        <v>2.3964299999999999E-10</v>
      </c>
      <c r="K476" s="30">
        <v>1.0276699999999999E-20</v>
      </c>
      <c r="L476" s="30">
        <v>78.225300000000004</v>
      </c>
      <c r="M476" s="30">
        <v>-10405.6</v>
      </c>
      <c r="N476" s="30">
        <v>0</v>
      </c>
      <c r="O476" s="30">
        <v>-8.5767500000000005</v>
      </c>
      <c r="P476" s="30">
        <v>3.0692500000000001E-18</v>
      </c>
      <c r="Q476" s="30"/>
      <c r="R476" s="30">
        <v>440.38802490234377</v>
      </c>
      <c r="S476" s="30">
        <v>2199.389892578125</v>
      </c>
      <c r="T476" s="30">
        <v>0.66816002130508423</v>
      </c>
      <c r="U476" s="30">
        <v>0.54097902774810791</v>
      </c>
      <c r="V476" s="30">
        <v>0</v>
      </c>
      <c r="Y476">
        <f t="shared" si="7"/>
        <v>2.1041500997756048E-3</v>
      </c>
    </row>
    <row r="477" spans="1:25" x14ac:dyDescent="0.2">
      <c r="A477" t="s">
        <v>955</v>
      </c>
      <c r="B477" t="s">
        <v>1085</v>
      </c>
      <c r="C477" s="30">
        <v>178.23300170898438</v>
      </c>
      <c r="D477" s="30">
        <v>1093.199951171875</v>
      </c>
      <c r="E477" s="30">
        <v>342.02901611328127</v>
      </c>
      <c r="F477" s="30">
        <v>-4.5939500000000003E-9</v>
      </c>
      <c r="G477" s="30">
        <v>-0.39433400000000002</v>
      </c>
      <c r="H477" s="30">
        <v>3.0572099999999999E-3</v>
      </c>
      <c r="I477" s="30">
        <v>-1.5569300000000001E-6</v>
      </c>
      <c r="J477" s="30">
        <v>4.2708499999999998E-10</v>
      </c>
      <c r="K477" s="30">
        <v>-4.7007600000000003E-14</v>
      </c>
      <c r="L477" s="30">
        <v>154.59200000000001</v>
      </c>
      <c r="M477" s="30">
        <v>-15682.2</v>
      </c>
      <c r="N477" s="30">
        <v>0</v>
      </c>
      <c r="O477" s="30">
        <v>-19.807200000000002</v>
      </c>
      <c r="P477" s="30">
        <v>7.1736299999999998E-6</v>
      </c>
      <c r="Q477" s="30"/>
      <c r="R477" s="30">
        <v>598.85</v>
      </c>
      <c r="S477" s="30">
        <v>2900</v>
      </c>
      <c r="T477" s="30">
        <v>0.55400002002716064</v>
      </c>
      <c r="U477" s="30">
        <v>0.48919901251792908</v>
      </c>
      <c r="V477" s="30">
        <v>0</v>
      </c>
      <c r="Y477">
        <f t="shared" si="7"/>
        <v>5.9361866085923454E-5</v>
      </c>
    </row>
    <row r="478" spans="1:25" x14ac:dyDescent="0.2">
      <c r="A478" t="s">
        <v>956</v>
      </c>
      <c r="B478" t="s">
        <v>1085</v>
      </c>
      <c r="C478" s="30">
        <v>178.23300170898438</v>
      </c>
      <c r="D478" s="30">
        <v>1118.4100341796875</v>
      </c>
      <c r="E478" s="30">
        <v>340.30001220703127</v>
      </c>
      <c r="F478" s="30">
        <v>0</v>
      </c>
      <c r="G478" s="30">
        <v>-0.51802978202613292</v>
      </c>
      <c r="H478" s="30">
        <v>3.3327162242830365E-3</v>
      </c>
      <c r="I478" s="30">
        <v>-1.8242039534268191E-6</v>
      </c>
      <c r="J478" s="30">
        <v>4.4632590007955894E-10</v>
      </c>
      <c r="K478" s="30">
        <v>0</v>
      </c>
      <c r="L478" s="30">
        <v>113.77200000000001</v>
      </c>
      <c r="M478" s="30">
        <v>-13218.8</v>
      </c>
      <c r="N478" s="30">
        <v>0</v>
      </c>
      <c r="O478" s="30">
        <v>-13.934699999999999</v>
      </c>
      <c r="P478" s="30">
        <v>4.9143900000000001E-6</v>
      </c>
      <c r="Q478" s="30"/>
      <c r="R478" s="30">
        <v>596.1</v>
      </c>
      <c r="S478" s="30">
        <v>2900</v>
      </c>
      <c r="T478" s="30">
        <v>0.55400002002716064</v>
      </c>
      <c r="U478" s="30">
        <v>0.49489900469779968</v>
      </c>
      <c r="V478" s="30">
        <v>0</v>
      </c>
      <c r="Y478">
        <f t="shared" si="7"/>
        <v>8.2329194986739012E-5</v>
      </c>
    </row>
    <row r="479" spans="1:25" x14ac:dyDescent="0.2">
      <c r="A479" t="s">
        <v>1174</v>
      </c>
      <c r="B479" t="s">
        <v>1085</v>
      </c>
      <c r="C479" s="30">
        <v>178.23300170898438</v>
      </c>
      <c r="D479" s="30">
        <v>945.7030029296875</v>
      </c>
      <c r="E479" s="30">
        <v>299.85000000000002</v>
      </c>
      <c r="F479" s="30">
        <v>0</v>
      </c>
      <c r="G479" s="30">
        <v>-0.371087</v>
      </c>
      <c r="H479" s="30">
        <v>2.9531700000000002E-3</v>
      </c>
      <c r="I479" s="30">
        <v>-1.40245E-6</v>
      </c>
      <c r="J479" s="30">
        <v>3.0789600000000001E-10</v>
      </c>
      <c r="K479" s="30">
        <v>-1.5857399999999999E-14</v>
      </c>
      <c r="L479" s="30">
        <v>61.058199999999999</v>
      </c>
      <c r="M479" s="30">
        <v>-9893.59</v>
      </c>
      <c r="N479" s="30">
        <v>0</v>
      </c>
      <c r="O479" s="30">
        <v>-6.1758899999999999</v>
      </c>
      <c r="P479" s="30">
        <v>9.9788700000000009E-19</v>
      </c>
      <c r="Q479" s="30"/>
      <c r="R479" s="30">
        <v>558.85</v>
      </c>
      <c r="S479" s="30">
        <v>2900</v>
      </c>
      <c r="T479" s="30">
        <v>0.61100000143051147</v>
      </c>
      <c r="U479" s="30">
        <v>0.38359400629997253</v>
      </c>
      <c r="V479" s="30">
        <v>0.2999970018863678</v>
      </c>
      <c r="Y479">
        <f t="shared" si="7"/>
        <v>4.1157553734739056E-4</v>
      </c>
    </row>
    <row r="480" spans="1:25" x14ac:dyDescent="0.2">
      <c r="A480" t="s">
        <v>974</v>
      </c>
      <c r="B480" t="s">
        <v>1082</v>
      </c>
      <c r="C480" s="30">
        <v>180.24000549316406</v>
      </c>
      <c r="D480" s="30">
        <v>1023.2000122070313</v>
      </c>
      <c r="E480" s="30">
        <v>277.00002441406252</v>
      </c>
      <c r="F480" s="30">
        <v>0</v>
      </c>
      <c r="G480" s="30">
        <v>-0.44566178401914153</v>
      </c>
      <c r="H480" s="30">
        <v>3.2064014048425304E-3</v>
      </c>
      <c r="I480" s="30">
        <v>-1.5264087167431606E-6</v>
      </c>
      <c r="J480" s="30">
        <v>3.1290084977930494E-10</v>
      </c>
      <c r="K480" s="30">
        <v>0</v>
      </c>
      <c r="L480" s="30">
        <v>51.419499999999999</v>
      </c>
      <c r="M480" s="30">
        <v>-8858.16</v>
      </c>
      <c r="N480" s="30">
        <v>0</v>
      </c>
      <c r="O480" s="30">
        <v>-4.9356799999999996</v>
      </c>
      <c r="P480" s="30">
        <v>1.45664E-6</v>
      </c>
      <c r="Q480" s="30"/>
      <c r="R480" s="30">
        <v>509.69637451171877</v>
      </c>
      <c r="S480" s="30">
        <v>3047.106689453125</v>
      </c>
      <c r="T480" s="30">
        <v>0.52784514427185059</v>
      </c>
      <c r="U480" s="30">
        <v>0.49748066067695618</v>
      </c>
      <c r="V480" s="30">
        <v>0</v>
      </c>
      <c r="Y480">
        <f t="shared" ref="Y480:Y543" si="8">EXP((L480+M480/($Y$1+N480)+O480*LN($Y$1)+P480*$Y$1^2))/100</f>
        <v>8.722884221650497E-4</v>
      </c>
    </row>
    <row r="481" spans="1:25" x14ac:dyDescent="0.2">
      <c r="A481" t="s">
        <v>946</v>
      </c>
      <c r="B481" t="s">
        <v>1082</v>
      </c>
      <c r="C481" s="30">
        <v>180.24800109863281</v>
      </c>
      <c r="D481" s="30">
        <v>1017.530029296875</v>
      </c>
      <c r="E481" s="30">
        <v>261.85000000000002</v>
      </c>
      <c r="F481" s="30">
        <v>1.9236899999999999E-7</v>
      </c>
      <c r="G481" s="30">
        <v>-0.54391500000000004</v>
      </c>
      <c r="H481" s="30">
        <v>3.4805000000000001E-3</v>
      </c>
      <c r="I481" s="30">
        <v>-2.03115E-6</v>
      </c>
      <c r="J481" s="30">
        <v>7.0604900000000005E-10</v>
      </c>
      <c r="K481" s="30">
        <v>-1.0756900000000001E-13</v>
      </c>
      <c r="L481" s="30">
        <v>9.7718000000000007</v>
      </c>
      <c r="M481" s="30">
        <v>-7682.91</v>
      </c>
      <c r="N481" s="30">
        <v>0</v>
      </c>
      <c r="O481" s="30">
        <v>1.6345000000000001</v>
      </c>
      <c r="P481" s="30">
        <v>-3.5460999999999998E-6</v>
      </c>
      <c r="Q481" s="30"/>
      <c r="R481" s="30">
        <v>483.85</v>
      </c>
      <c r="S481" s="30">
        <v>2730</v>
      </c>
      <c r="T481" s="30">
        <v>0.58399802446365356</v>
      </c>
      <c r="U481" s="30">
        <v>0.4708000123500824</v>
      </c>
      <c r="V481" s="30">
        <v>0</v>
      </c>
      <c r="Y481">
        <f t="shared" si="8"/>
        <v>5.8637068194580463E-4</v>
      </c>
    </row>
    <row r="482" spans="1:25" x14ac:dyDescent="0.2">
      <c r="A482" t="s">
        <v>947</v>
      </c>
      <c r="B482" t="s">
        <v>1082</v>
      </c>
      <c r="C482" s="30">
        <v>180.24800109863281</v>
      </c>
      <c r="D482" s="30">
        <v>1135.030029296875</v>
      </c>
      <c r="E482" s="30">
        <v>306.50002441406252</v>
      </c>
      <c r="F482" s="30">
        <v>1.4351099999999999E-7</v>
      </c>
      <c r="G482" s="30">
        <v>-0.38199300000000003</v>
      </c>
      <c r="H482" s="30">
        <v>3.09918E-3</v>
      </c>
      <c r="I482" s="30">
        <v>-1.5487300000000001E-6</v>
      </c>
      <c r="J482" s="30">
        <v>4.1835700000000002E-10</v>
      </c>
      <c r="K482" s="30">
        <v>-4.6717300000000002E-14</v>
      </c>
      <c r="L482" s="30">
        <v>111.545</v>
      </c>
      <c r="M482" s="30">
        <v>-13251.5</v>
      </c>
      <c r="N482" s="30">
        <v>0</v>
      </c>
      <c r="O482" s="30">
        <v>-13.4116</v>
      </c>
      <c r="P482" s="30">
        <v>3.72376E-6</v>
      </c>
      <c r="Q482" s="30"/>
      <c r="R482" s="30">
        <v>546.84902343750002</v>
      </c>
      <c r="S482" s="30">
        <v>2730</v>
      </c>
      <c r="T482" s="30">
        <v>0.57800000905990601</v>
      </c>
      <c r="U482" s="30">
        <v>0.48949900269508362</v>
      </c>
      <c r="V482" s="30">
        <v>0</v>
      </c>
      <c r="Y482">
        <f t="shared" si="8"/>
        <v>1.5014671476831949E-4</v>
      </c>
    </row>
    <row r="483" spans="1:25" x14ac:dyDescent="0.2">
      <c r="A483" t="s">
        <v>1104</v>
      </c>
      <c r="B483" t="s">
        <v>1105</v>
      </c>
      <c r="C483" s="30">
        <v>180.33000183105469</v>
      </c>
      <c r="D483" s="30">
        <v>775.81402587890625</v>
      </c>
      <c r="E483" s="30">
        <v>234.05001220703127</v>
      </c>
      <c r="F483" s="30">
        <v>-9.1911299999999998E-8</v>
      </c>
      <c r="G483" s="30">
        <v>1.9580699999999999E-2</v>
      </c>
      <c r="H483" s="30">
        <v>3.1619700000000001E-3</v>
      </c>
      <c r="I483" s="30">
        <v>-1.2362699999999999E-6</v>
      </c>
      <c r="J483" s="30">
        <v>2.16433E-10</v>
      </c>
      <c r="K483" s="30">
        <v>2.1470799999999999E-21</v>
      </c>
      <c r="L483" s="30">
        <v>95.855800000000002</v>
      </c>
      <c r="M483" s="30">
        <v>-10520.3</v>
      </c>
      <c r="N483" s="30">
        <v>0</v>
      </c>
      <c r="O483" s="30">
        <v>-11.509600000000001</v>
      </c>
      <c r="P483" s="30">
        <v>4.65818E-6</v>
      </c>
      <c r="Q483" s="30"/>
      <c r="R483" s="30">
        <v>410.94802246093752</v>
      </c>
      <c r="S483" s="30">
        <v>1860</v>
      </c>
      <c r="T483" s="30">
        <v>0.7254980206489563</v>
      </c>
      <c r="U483" s="30">
        <v>0.55299901962280273</v>
      </c>
      <c r="V483" s="30">
        <v>0</v>
      </c>
      <c r="Y483">
        <f t="shared" si="8"/>
        <v>4.153071559859267E-3</v>
      </c>
    </row>
    <row r="484" spans="1:25" x14ac:dyDescent="0.2">
      <c r="A484" t="s">
        <v>1175</v>
      </c>
      <c r="B484" t="s">
        <v>1091</v>
      </c>
      <c r="C484" s="30">
        <v>182.26400756835938</v>
      </c>
      <c r="D484" s="30">
        <v>1003.030029296875</v>
      </c>
      <c r="E484" s="30">
        <v>272.63002929687502</v>
      </c>
      <c r="F484" s="30">
        <v>0</v>
      </c>
      <c r="G484" s="30">
        <v>-0.58260500000000004</v>
      </c>
      <c r="H484" s="30">
        <v>3.69762E-3</v>
      </c>
      <c r="I484" s="30">
        <v>-2.1561500000000001E-6</v>
      </c>
      <c r="J484" s="30">
        <v>7.4333099999999996E-10</v>
      </c>
      <c r="K484" s="30">
        <v>-1.12737E-13</v>
      </c>
      <c r="L484" s="30">
        <v>67.999200000000002</v>
      </c>
      <c r="M484" s="30">
        <v>-10085</v>
      </c>
      <c r="N484" s="30">
        <v>0</v>
      </c>
      <c r="O484" s="30">
        <v>-7.1332899999999997</v>
      </c>
      <c r="P484" s="30">
        <v>1.6773599999999999E-18</v>
      </c>
      <c r="Q484" s="30"/>
      <c r="R484" s="30">
        <v>501.85</v>
      </c>
      <c r="S484" s="30">
        <v>2680</v>
      </c>
      <c r="T484" s="30">
        <v>0.60399901866912842</v>
      </c>
      <c r="U484" s="30">
        <v>0.45663601160049438</v>
      </c>
      <c r="V484" s="30">
        <v>0</v>
      </c>
      <c r="Y484">
        <f t="shared" si="8"/>
        <v>8.9966427427940355E-4</v>
      </c>
    </row>
    <row r="485" spans="1:25" x14ac:dyDescent="0.2">
      <c r="A485" t="s">
        <v>968</v>
      </c>
      <c r="B485" t="s">
        <v>1091</v>
      </c>
      <c r="C485" s="30">
        <v>182.27000427246094</v>
      </c>
      <c r="D485" s="30">
        <v>958.29901123046875</v>
      </c>
      <c r="E485" s="30">
        <v>285.00002441406252</v>
      </c>
      <c r="F485" s="30">
        <v>0</v>
      </c>
      <c r="G485" s="30">
        <v>-0.42601801081470575</v>
      </c>
      <c r="H485" s="30">
        <v>3.2260789826825255E-3</v>
      </c>
      <c r="I485" s="30">
        <v>-1.4634401466279741E-6</v>
      </c>
      <c r="J485" s="30">
        <v>2.8310490414052224E-10</v>
      </c>
      <c r="K485" s="30">
        <v>0</v>
      </c>
      <c r="L485" s="30">
        <v>17.4712</v>
      </c>
      <c r="M485" s="30">
        <v>-7173.86</v>
      </c>
      <c r="N485" s="30">
        <v>0</v>
      </c>
      <c r="O485" s="30">
        <v>0</v>
      </c>
      <c r="P485" s="30">
        <v>0</v>
      </c>
      <c r="Q485" s="30"/>
      <c r="R485" s="30">
        <v>500.69112548828127</v>
      </c>
      <c r="S485" s="30">
        <v>2488.043701171875</v>
      </c>
      <c r="T485" s="30">
        <v>0.63025510311126709</v>
      </c>
      <c r="U485" s="30">
        <v>0.54142594337463379</v>
      </c>
      <c r="V485" s="30">
        <v>0</v>
      </c>
      <c r="Y485">
        <f t="shared" si="8"/>
        <v>5.8267103998956146E-4</v>
      </c>
    </row>
    <row r="486" spans="1:25" x14ac:dyDescent="0.2">
      <c r="A486" t="s">
        <v>858</v>
      </c>
      <c r="B486" t="s">
        <v>1039</v>
      </c>
      <c r="C486" s="30">
        <v>182.35000610351563</v>
      </c>
      <c r="D486" s="30">
        <v>769.0980224609375</v>
      </c>
      <c r="E486" s="30">
        <v>232.74801025390627</v>
      </c>
      <c r="F486" s="30">
        <v>4.0065600000000003E-9</v>
      </c>
      <c r="G486" s="30">
        <v>0.14262</v>
      </c>
      <c r="H486" s="30">
        <v>2.7660900000000001E-3</v>
      </c>
      <c r="I486" s="30">
        <v>-5.7635999999999995E-7</v>
      </c>
      <c r="J486" s="30">
        <v>-6.1831200000000003E-11</v>
      </c>
      <c r="K486" s="30">
        <v>-2.4342099999999999E-23</v>
      </c>
      <c r="L486" s="30">
        <v>191.36500000000001</v>
      </c>
      <c r="M486" s="30">
        <v>-15807.6</v>
      </c>
      <c r="N486" s="30">
        <v>0</v>
      </c>
      <c r="O486" s="30">
        <v>-25.457699999999999</v>
      </c>
      <c r="P486" s="30">
        <v>1.17496E-5</v>
      </c>
      <c r="Q486" s="30"/>
      <c r="R486" s="30">
        <v>400.85</v>
      </c>
      <c r="S486" s="30">
        <v>1700</v>
      </c>
      <c r="T486" s="30">
        <v>0.65148001909255981</v>
      </c>
      <c r="U486" s="30">
        <v>0.62734001874923706</v>
      </c>
      <c r="V486" s="30">
        <v>0</v>
      </c>
      <c r="Y486">
        <f t="shared" si="8"/>
        <v>2.7555588926736945E-3</v>
      </c>
    </row>
    <row r="487" spans="1:25" x14ac:dyDescent="0.2">
      <c r="A487" t="s">
        <v>927</v>
      </c>
      <c r="B487" t="s">
        <v>1077</v>
      </c>
      <c r="C487" s="30">
        <v>184.27900695800781</v>
      </c>
      <c r="D487" s="30">
        <v>973.79901123046875</v>
      </c>
      <c r="E487" s="30">
        <v>289.33901367187502</v>
      </c>
      <c r="F487" s="30">
        <v>0</v>
      </c>
      <c r="G487" s="30">
        <v>-0.33039000000000002</v>
      </c>
      <c r="H487" s="30">
        <v>3.2334199999999999E-3</v>
      </c>
      <c r="I487" s="30">
        <v>-1.51702E-6</v>
      </c>
      <c r="J487" s="30">
        <v>3.2165000000000002E-10</v>
      </c>
      <c r="K487" s="30">
        <v>0</v>
      </c>
      <c r="L487" s="30">
        <v>171.322</v>
      </c>
      <c r="M487" s="30">
        <v>-16484.900000000001</v>
      </c>
      <c r="N487" s="30">
        <v>0</v>
      </c>
      <c r="O487" s="30">
        <v>-22.079699999999999</v>
      </c>
      <c r="P487" s="30">
        <v>7.6540100000000006E-6</v>
      </c>
      <c r="Q487" s="30"/>
      <c r="R487" s="30">
        <v>508.30001220703127</v>
      </c>
      <c r="S487" s="30">
        <v>2497.5</v>
      </c>
      <c r="T487" s="30">
        <v>0.64626002311706543</v>
      </c>
      <c r="U487" s="30">
        <v>0.53200000524520874</v>
      </c>
      <c r="V487" s="30">
        <v>0</v>
      </c>
      <c r="Y487">
        <f t="shared" si="8"/>
        <v>1.9404239357230852E-4</v>
      </c>
    </row>
    <row r="488" spans="1:25" x14ac:dyDescent="0.2">
      <c r="A488" t="s">
        <v>940</v>
      </c>
      <c r="B488" t="s">
        <v>1077</v>
      </c>
      <c r="C488" s="30">
        <v>184.27900695800781</v>
      </c>
      <c r="D488" s="30">
        <v>970.2230224609375</v>
      </c>
      <c r="E488" s="30">
        <v>289.05001220703127</v>
      </c>
      <c r="F488" s="30">
        <v>-5.0829599999999997E-8</v>
      </c>
      <c r="G488" s="30">
        <v>-0.28471200000000002</v>
      </c>
      <c r="H488" s="30">
        <v>3.1650200000000002E-3</v>
      </c>
      <c r="I488" s="30">
        <v>-1.4197200000000001E-6</v>
      </c>
      <c r="J488" s="30">
        <v>2.8034400000000002E-10</v>
      </c>
      <c r="K488" s="30">
        <v>1.2047699999999999E-21</v>
      </c>
      <c r="L488" s="30">
        <v>216.94900000000001</v>
      </c>
      <c r="M488" s="30">
        <v>-18261.900000000001</v>
      </c>
      <c r="N488" s="30">
        <v>0</v>
      </c>
      <c r="O488" s="30">
        <v>-29.02</v>
      </c>
      <c r="P488" s="30">
        <v>1.24277E-5</v>
      </c>
      <c r="Q488" s="30"/>
      <c r="R488" s="30">
        <v>496.85</v>
      </c>
      <c r="S488" s="30">
        <v>2500</v>
      </c>
      <c r="T488" s="30">
        <v>0.63349902629852295</v>
      </c>
      <c r="U488" s="30">
        <v>0.53299802541732788</v>
      </c>
      <c r="V488" s="30">
        <v>0</v>
      </c>
      <c r="Y488">
        <f t="shared" si="8"/>
        <v>3.1124305064022194E-4</v>
      </c>
    </row>
    <row r="489" spans="1:25" x14ac:dyDescent="0.2">
      <c r="A489" t="s">
        <v>1223</v>
      </c>
      <c r="B489" t="s">
        <v>1077</v>
      </c>
      <c r="C489" s="30">
        <v>184.281005859375</v>
      </c>
      <c r="D489" s="30">
        <v>1022.6160278320313</v>
      </c>
      <c r="E489" s="30">
        <v>302.85000000000002</v>
      </c>
      <c r="F489" s="30">
        <v>0</v>
      </c>
      <c r="G489" s="30">
        <v>2.1322000000000001E-2</v>
      </c>
      <c r="H489" s="30">
        <v>2.1928999999999998E-3</v>
      </c>
      <c r="I489" s="30">
        <v>-1.1806E-7</v>
      </c>
      <c r="J489" s="30">
        <v>-5.1095999999999996E-10</v>
      </c>
      <c r="K489" s="30">
        <v>1.7629999999999999E-13</v>
      </c>
      <c r="L489" s="30">
        <v>56.386000000000003</v>
      </c>
      <c r="M489" s="30">
        <v>-9908.2000000000007</v>
      </c>
      <c r="N489" s="30">
        <v>0</v>
      </c>
      <c r="O489" s="30">
        <v>-5.4433999999999996</v>
      </c>
      <c r="P489" s="30">
        <v>6.4029000000000004E-19</v>
      </c>
      <c r="Q489" s="30"/>
      <c r="R489" s="30">
        <v>533.85</v>
      </c>
      <c r="S489" s="30">
        <v>2580</v>
      </c>
      <c r="T489" s="30">
        <v>0.62999999523162842</v>
      </c>
      <c r="U489" s="30">
        <v>0.5118439793586731</v>
      </c>
      <c r="V489" s="30">
        <v>0.14509959518909454</v>
      </c>
      <c r="Y489">
        <f t="shared" si="8"/>
        <v>2.7147292861622719E-4</v>
      </c>
    </row>
    <row r="490" spans="1:25" x14ac:dyDescent="0.2">
      <c r="A490" t="s">
        <v>621</v>
      </c>
      <c r="B490" t="s">
        <v>997</v>
      </c>
      <c r="C490" s="30">
        <v>184.36700439453125</v>
      </c>
      <c r="D490" s="30">
        <v>758.81402587890625</v>
      </c>
      <c r="E490" s="30">
        <v>235.42901000976565</v>
      </c>
      <c r="F490" s="30">
        <v>2.3966800000000001E-8</v>
      </c>
      <c r="G490" s="30">
        <v>-5.67345E-2</v>
      </c>
      <c r="H490" s="30">
        <v>3.3763999999999999E-3</v>
      </c>
      <c r="I490" s="30">
        <v>-1.2496700000000001E-6</v>
      </c>
      <c r="J490" s="30">
        <v>2.0203799999999999E-10</v>
      </c>
      <c r="K490" s="30">
        <v>-1.34792E-22</v>
      </c>
      <c r="L490" s="30">
        <v>14.120100000000001</v>
      </c>
      <c r="M490" s="30">
        <v>-3892.9</v>
      </c>
      <c r="N490" s="30">
        <v>-98.93</v>
      </c>
      <c r="O490" s="30">
        <v>0</v>
      </c>
      <c r="P490" s="30">
        <v>0</v>
      </c>
      <c r="Q490" s="30"/>
      <c r="R490" s="30">
        <v>402.64901123046877</v>
      </c>
      <c r="S490" s="30">
        <v>1723.530029296875</v>
      </c>
      <c r="T490" s="30">
        <v>0.77999001741409302</v>
      </c>
      <c r="U490" s="30">
        <v>0.62300002574920654</v>
      </c>
      <c r="V490" s="30">
        <v>0</v>
      </c>
      <c r="Y490">
        <f t="shared" si="8"/>
        <v>3.0330553198760417E-3</v>
      </c>
    </row>
    <row r="491" spans="1:25" x14ac:dyDescent="0.2">
      <c r="A491" t="s">
        <v>1237</v>
      </c>
      <c r="B491" t="s">
        <v>1238</v>
      </c>
      <c r="C491" s="30">
        <v>188.31300354003906</v>
      </c>
      <c r="D491" s="30">
        <v>1040.3179931640625</v>
      </c>
      <c r="E491" s="30">
        <v>255.85</v>
      </c>
      <c r="F491" s="30">
        <v>0</v>
      </c>
      <c r="G491" s="30">
        <v>-0.53868000000000005</v>
      </c>
      <c r="H491" s="30">
        <v>3.872E-3</v>
      </c>
      <c r="I491" s="30">
        <v>-2.0569000000000002E-6</v>
      </c>
      <c r="J491" s="30">
        <v>6.4920999999999997E-10</v>
      </c>
      <c r="K491" s="30">
        <v>-9.1647000000000003E-14</v>
      </c>
      <c r="L491" s="30">
        <v>39.689</v>
      </c>
      <c r="M491" s="30">
        <v>-6869.8</v>
      </c>
      <c r="N491" s="30">
        <v>0</v>
      </c>
      <c r="O491" s="30">
        <v>-3.5249999999999999</v>
      </c>
      <c r="P491" s="30">
        <v>9.8826000000000005E-19</v>
      </c>
      <c r="Q491" s="30"/>
      <c r="R491" s="30">
        <v>517.85</v>
      </c>
      <c r="S491" s="30">
        <v>2260</v>
      </c>
      <c r="T491" s="30">
        <v>0.66299998760223389</v>
      </c>
      <c r="U491" s="30">
        <v>0.16328899562358856</v>
      </c>
      <c r="V491" s="30">
        <v>0.39872407913208008</v>
      </c>
      <c r="Y491">
        <f t="shared" si="8"/>
        <v>6.4100299819113363E-3</v>
      </c>
    </row>
    <row r="492" spans="1:25" x14ac:dyDescent="0.2">
      <c r="A492" t="s">
        <v>899</v>
      </c>
      <c r="B492" t="s">
        <v>1065</v>
      </c>
      <c r="C492" s="30">
        <v>190.32000732421875</v>
      </c>
      <c r="D492" s="30">
        <v>860.29901123046875</v>
      </c>
      <c r="E492" s="30">
        <v>264.38802490234377</v>
      </c>
      <c r="F492" s="30">
        <v>-4.37084E-7</v>
      </c>
      <c r="G492" s="30">
        <v>-0.229828</v>
      </c>
      <c r="H492" s="30">
        <v>3.2967299999999999E-3</v>
      </c>
      <c r="I492" s="30">
        <v>-1.34678E-6</v>
      </c>
      <c r="J492" s="30">
        <v>2.3761299999999999E-10</v>
      </c>
      <c r="K492" s="30">
        <v>5.3080899999999999E-21</v>
      </c>
      <c r="L492" s="30">
        <v>83.517300000000006</v>
      </c>
      <c r="M492" s="30">
        <v>-11189.2</v>
      </c>
      <c r="N492" s="30">
        <v>0</v>
      </c>
      <c r="O492" s="30">
        <v>-9.2496299999999998</v>
      </c>
      <c r="P492" s="30">
        <v>2.8638000000000001E-18</v>
      </c>
      <c r="Q492" s="30"/>
      <c r="R492" s="30">
        <v>455.00002441406252</v>
      </c>
      <c r="S492" s="30">
        <v>2033.9300537109375</v>
      </c>
      <c r="T492" s="30">
        <v>0.72542202472686768</v>
      </c>
      <c r="U492" s="30">
        <v>0.59092700481414795</v>
      </c>
      <c r="V492" s="30">
        <v>0</v>
      </c>
      <c r="Y492">
        <f t="shared" si="8"/>
        <v>8.7748938755844775E-4</v>
      </c>
    </row>
    <row r="493" spans="1:25" x14ac:dyDescent="0.2">
      <c r="A493" t="s">
        <v>1215</v>
      </c>
      <c r="B493" t="s">
        <v>1065</v>
      </c>
      <c r="C493" s="30">
        <v>190.32899475097656</v>
      </c>
      <c r="D493" s="30">
        <v>887.656982421875</v>
      </c>
      <c r="E493" s="30">
        <v>248.85</v>
      </c>
      <c r="F493" s="30">
        <v>0</v>
      </c>
      <c r="G493" s="30">
        <v>-0.11711000000000001</v>
      </c>
      <c r="H493" s="30">
        <v>3.2924999999999999E-3</v>
      </c>
      <c r="I493" s="30">
        <v>-1.4950000000000001E-6</v>
      </c>
      <c r="J493" s="30">
        <v>3.7118999999999999E-10</v>
      </c>
      <c r="K493" s="30">
        <v>-3.8352999999999998E-14</v>
      </c>
      <c r="L493" s="30">
        <v>96.622</v>
      </c>
      <c r="M493" s="30">
        <v>-11866</v>
      </c>
      <c r="N493" s="30">
        <v>0</v>
      </c>
      <c r="O493" s="30">
        <v>-11.082000000000001</v>
      </c>
      <c r="P493" s="30">
        <v>3.8918000000000004E-18</v>
      </c>
      <c r="Q493" s="30"/>
      <c r="R493" s="30">
        <v>434.85</v>
      </c>
      <c r="S493" s="30">
        <v>2070</v>
      </c>
      <c r="T493" s="30">
        <v>0.70300000905990601</v>
      </c>
      <c r="U493" s="30">
        <v>0.59404301643371582</v>
      </c>
      <c r="V493" s="30">
        <v>0.19576452672481537</v>
      </c>
      <c r="Y493">
        <f t="shared" si="8"/>
        <v>1.3596467941865106E-3</v>
      </c>
    </row>
    <row r="494" spans="1:25" x14ac:dyDescent="0.2">
      <c r="A494" t="s">
        <v>918</v>
      </c>
      <c r="B494" t="s">
        <v>1065</v>
      </c>
      <c r="C494" s="30">
        <v>190.33000183105469</v>
      </c>
      <c r="D494" s="30">
        <v>890.65301513671875</v>
      </c>
      <c r="E494" s="30">
        <v>251.05001220703127</v>
      </c>
      <c r="F494" s="30">
        <v>-6.5416700000000006E-8</v>
      </c>
      <c r="G494" s="30">
        <v>-3.6484000000000003E-2</v>
      </c>
      <c r="H494" s="30">
        <v>3.1487400000000001E-3</v>
      </c>
      <c r="I494" s="30">
        <v>-1.3231300000000001E-6</v>
      </c>
      <c r="J494" s="30">
        <v>2.49799E-10</v>
      </c>
      <c r="K494" s="30">
        <v>1.5371899999999999E-21</v>
      </c>
      <c r="L494" s="30">
        <v>60.099600000000002</v>
      </c>
      <c r="M494" s="30">
        <v>-8608.93</v>
      </c>
      <c r="N494" s="30">
        <v>0</v>
      </c>
      <c r="O494" s="30">
        <v>-6.3655400000000002</v>
      </c>
      <c r="P494" s="30">
        <v>3.1397000000000002E-6</v>
      </c>
      <c r="Q494" s="30"/>
      <c r="R494" s="30">
        <v>435.05001220703127</v>
      </c>
      <c r="S494" s="30">
        <v>1930</v>
      </c>
      <c r="T494" s="30">
        <v>0.71149802207946777</v>
      </c>
      <c r="U494" s="30">
        <v>0.56199902296066284</v>
      </c>
      <c r="V494" s="30">
        <v>0</v>
      </c>
      <c r="Y494">
        <f t="shared" si="8"/>
        <v>2.9161556140739936E-3</v>
      </c>
    </row>
    <row r="495" spans="1:25" x14ac:dyDescent="0.2">
      <c r="A495" t="s">
        <v>919</v>
      </c>
      <c r="B495" t="s">
        <v>1065</v>
      </c>
      <c r="C495" s="30">
        <v>190.33000183105469</v>
      </c>
      <c r="D495" s="30">
        <v>881.9320068359375</v>
      </c>
      <c r="E495" s="30">
        <v>250.05001220703127</v>
      </c>
      <c r="F495" s="30">
        <v>-3.3584900000000001E-8</v>
      </c>
      <c r="G495" s="30">
        <v>0.10581400000000001</v>
      </c>
      <c r="H495" s="30">
        <v>2.7512700000000001E-3</v>
      </c>
      <c r="I495" s="30">
        <v>-9.3815699999999995E-7</v>
      </c>
      <c r="J495" s="30">
        <v>1.19644E-10</v>
      </c>
      <c r="K495" s="30">
        <v>8.0338899999999998E-22</v>
      </c>
      <c r="L495" s="30">
        <v>45.956000000000003</v>
      </c>
      <c r="M495" s="30">
        <v>-7953.8</v>
      </c>
      <c r="N495" s="30">
        <v>0</v>
      </c>
      <c r="O495" s="30">
        <v>-4.2402600000000001</v>
      </c>
      <c r="P495" s="30">
        <v>1.4963599999999999E-6</v>
      </c>
      <c r="Q495" s="30"/>
      <c r="R495" s="30">
        <v>433.75002441406252</v>
      </c>
      <c r="S495" s="30">
        <v>1930</v>
      </c>
      <c r="T495" s="30">
        <v>0.71149802207946777</v>
      </c>
      <c r="U495" s="30">
        <v>0.56199902296066284</v>
      </c>
      <c r="V495" s="30">
        <v>0</v>
      </c>
      <c r="Y495">
        <f t="shared" si="8"/>
        <v>2.8451373802000422E-3</v>
      </c>
    </row>
    <row r="496" spans="1:25" x14ac:dyDescent="0.2">
      <c r="A496" t="s">
        <v>1176</v>
      </c>
      <c r="B496" t="s">
        <v>1177</v>
      </c>
      <c r="C496" s="30">
        <v>192.25900268554688</v>
      </c>
      <c r="D496" s="30">
        <v>1082.8900146484375</v>
      </c>
      <c r="E496" s="30">
        <v>336.85</v>
      </c>
      <c r="F496" s="30">
        <v>0</v>
      </c>
      <c r="G496" s="30">
        <v>-0.32199299999999997</v>
      </c>
      <c r="H496" s="30">
        <v>2.8103799999999999E-3</v>
      </c>
      <c r="I496" s="30">
        <v>-1.03872E-6</v>
      </c>
      <c r="J496" s="30">
        <v>8.9559400000000001E-11</v>
      </c>
      <c r="K496" s="30">
        <v>3.2070500000000001E-14</v>
      </c>
      <c r="L496" s="30">
        <v>132.78200000000001</v>
      </c>
      <c r="M496" s="30">
        <v>-14732</v>
      </c>
      <c r="N496" s="30">
        <v>0</v>
      </c>
      <c r="O496" s="30">
        <v>-16.516999999999999</v>
      </c>
      <c r="P496" s="30">
        <v>5.1748900000000004E-6</v>
      </c>
      <c r="Q496" s="30"/>
      <c r="R496" s="30">
        <v>591.85</v>
      </c>
      <c r="S496" s="30">
        <v>2760</v>
      </c>
      <c r="T496" s="30">
        <v>0.62699902057647705</v>
      </c>
      <c r="U496" s="30">
        <v>0.46903300285339355</v>
      </c>
      <c r="V496" s="30">
        <v>0</v>
      </c>
      <c r="Y496">
        <f t="shared" si="8"/>
        <v>5.5604921158747206E-5</v>
      </c>
    </row>
    <row r="497" spans="1:25" x14ac:dyDescent="0.2">
      <c r="A497" t="s">
        <v>969</v>
      </c>
      <c r="B497" t="s">
        <v>1092</v>
      </c>
      <c r="C497" s="30">
        <v>196.29100036621094</v>
      </c>
      <c r="D497" s="30">
        <v>1006.989990234375</v>
      </c>
      <c r="E497" s="30">
        <v>300.30001220703127</v>
      </c>
      <c r="F497" s="30">
        <v>0</v>
      </c>
      <c r="G497" s="30">
        <v>-0.40020603154988099</v>
      </c>
      <c r="H497" s="30">
        <v>3.237533556031064E-3</v>
      </c>
      <c r="I497" s="30">
        <v>-1.4512437420866822E-6</v>
      </c>
      <c r="J497" s="30">
        <v>2.7803053055911992E-10</v>
      </c>
      <c r="K497" s="30">
        <v>0</v>
      </c>
      <c r="L497" s="30">
        <v>17.736799999999999</v>
      </c>
      <c r="M497" s="30">
        <v>-7402.56</v>
      </c>
      <c r="N497" s="30">
        <v>0</v>
      </c>
      <c r="O497" s="30">
        <v>-3.0746099999999998E-2</v>
      </c>
      <c r="P497" s="30">
        <v>2.5425500000000002E-8</v>
      </c>
      <c r="Q497" s="30"/>
      <c r="R497" s="30">
        <v>525.65297851562502</v>
      </c>
      <c r="S497" s="30">
        <v>2632.544677734375</v>
      </c>
      <c r="T497" s="30">
        <v>0.61466586589813232</v>
      </c>
      <c r="U497" s="30">
        <v>0.54251378774642944</v>
      </c>
      <c r="V497" s="30">
        <v>0</v>
      </c>
      <c r="Y497">
        <f t="shared" si="8"/>
        <v>3.3308891518929999E-4</v>
      </c>
    </row>
    <row r="498" spans="1:25" x14ac:dyDescent="0.2">
      <c r="A498" t="s">
        <v>859</v>
      </c>
      <c r="B498" t="s">
        <v>1028</v>
      </c>
      <c r="C498" s="30">
        <v>196.37800598144531</v>
      </c>
      <c r="D498" s="30">
        <v>774.0980224609375</v>
      </c>
      <c r="E498" s="30">
        <v>251.14901123046877</v>
      </c>
      <c r="F498" s="30">
        <v>2.3504899999999999E-8</v>
      </c>
      <c r="G498" s="30">
        <v>0.127799</v>
      </c>
      <c r="H498" s="30">
        <v>2.8103899999999999E-3</v>
      </c>
      <c r="I498" s="30">
        <v>-6.2752700000000003E-7</v>
      </c>
      <c r="J498" s="30">
        <v>-4.2265000000000002E-11</v>
      </c>
      <c r="K498" s="30">
        <v>-1.2894900000000001E-22</v>
      </c>
      <c r="L498" s="30">
        <v>205.97900000000001</v>
      </c>
      <c r="M498" s="30">
        <v>-17168.2</v>
      </c>
      <c r="N498" s="30">
        <v>0</v>
      </c>
      <c r="O498" s="30">
        <v>-27.455200000000001</v>
      </c>
      <c r="P498" s="30">
        <v>1.20441E-5</v>
      </c>
      <c r="Q498" s="30"/>
      <c r="R498" s="30">
        <v>415.85</v>
      </c>
      <c r="S498" s="30">
        <v>1550</v>
      </c>
      <c r="T498" s="30">
        <v>0.70749002695083618</v>
      </c>
      <c r="U498" s="30">
        <v>0.67522001266479492</v>
      </c>
      <c r="V498" s="30">
        <v>0</v>
      </c>
      <c r="Y498">
        <f t="shared" si="8"/>
        <v>1.0968873476751126E-3</v>
      </c>
    </row>
    <row r="499" spans="1:25" x14ac:dyDescent="0.2">
      <c r="A499" t="s">
        <v>787</v>
      </c>
      <c r="B499" t="s">
        <v>1028</v>
      </c>
      <c r="C499" s="30">
        <v>196.3800048828125</v>
      </c>
      <c r="D499" s="30">
        <v>816.5880126953125</v>
      </c>
      <c r="E499" s="30">
        <v>263.64901123046877</v>
      </c>
      <c r="F499" s="30">
        <v>-2.5167299999999999E-8</v>
      </c>
      <c r="G499" s="30">
        <v>-0.33844000000000002</v>
      </c>
      <c r="H499" s="30">
        <v>3.7047899999999999E-3</v>
      </c>
      <c r="I499" s="30">
        <v>-1.40581E-6</v>
      </c>
      <c r="J499" s="30">
        <v>2.18374E-10</v>
      </c>
      <c r="K499" s="30">
        <v>5.8488700000000003E-22</v>
      </c>
      <c r="L499" s="30">
        <v>137.58799999999999</v>
      </c>
      <c r="M499" s="30">
        <v>-13358.2</v>
      </c>
      <c r="N499" s="30">
        <v>0</v>
      </c>
      <c r="O499" s="30">
        <v>-17.532</v>
      </c>
      <c r="P499" s="30">
        <v>7.3584599999999997E-6</v>
      </c>
      <c r="Q499" s="30"/>
      <c r="R499" s="30">
        <v>450.44802246093752</v>
      </c>
      <c r="S499" s="30">
        <v>1800</v>
      </c>
      <c r="T499" s="30">
        <v>0.75249701738357544</v>
      </c>
      <c r="U499" s="30">
        <v>0.5379980206489563</v>
      </c>
      <c r="V499" s="30">
        <v>0</v>
      </c>
      <c r="Y499">
        <f t="shared" si="8"/>
        <v>1.1321014258012323E-3</v>
      </c>
    </row>
    <row r="500" spans="1:25" x14ac:dyDescent="0.2">
      <c r="A500" t="s">
        <v>1224</v>
      </c>
      <c r="B500" t="s">
        <v>1225</v>
      </c>
      <c r="C500" s="30">
        <v>198.30799865722656</v>
      </c>
      <c r="D500" s="30">
        <v>969.43597412109375</v>
      </c>
      <c r="E500" s="30">
        <v>306.00002441406252</v>
      </c>
      <c r="F500" s="30">
        <v>0</v>
      </c>
      <c r="G500" s="30">
        <v>-0.24388000000000001</v>
      </c>
      <c r="H500" s="30">
        <v>3.0898000000000002E-3</v>
      </c>
      <c r="I500" s="30">
        <v>-1.3479E-6</v>
      </c>
      <c r="J500" s="30">
        <v>3.0141E-10</v>
      </c>
      <c r="K500" s="30">
        <v>-2.3671000000000001E-14</v>
      </c>
      <c r="L500" s="30">
        <v>81.941000000000003</v>
      </c>
      <c r="M500" s="30">
        <v>-11825</v>
      </c>
      <c r="N500" s="30">
        <v>0</v>
      </c>
      <c r="O500" s="30">
        <v>-8.9542999999999999</v>
      </c>
      <c r="P500" s="30">
        <v>1.7783E-18</v>
      </c>
      <c r="Q500" s="30"/>
      <c r="R500" s="30">
        <v>529.85</v>
      </c>
      <c r="S500" s="30">
        <v>2440</v>
      </c>
      <c r="T500" s="30">
        <v>0.68599998950958252</v>
      </c>
      <c r="U500" s="30">
        <v>0.53538799285888672</v>
      </c>
      <c r="V500" s="30">
        <v>0</v>
      </c>
      <c r="Y500">
        <f t="shared" si="8"/>
        <v>1.6953615784959179E-4</v>
      </c>
    </row>
    <row r="501" spans="1:25" x14ac:dyDescent="0.2">
      <c r="A501" t="s">
        <v>622</v>
      </c>
      <c r="B501" t="s">
        <v>998</v>
      </c>
      <c r="C501" s="30">
        <v>198.3800048828125</v>
      </c>
      <c r="D501" s="30">
        <v>762.91302490234375</v>
      </c>
      <c r="E501" s="30">
        <v>253.50802001953127</v>
      </c>
      <c r="F501" s="30">
        <v>9.2374200000000001E-9</v>
      </c>
      <c r="G501" s="30">
        <v>-5.5348300000000003E-2</v>
      </c>
      <c r="H501" s="30">
        <v>3.3723E-3</v>
      </c>
      <c r="I501" s="30">
        <v>-1.2472600000000001E-6</v>
      </c>
      <c r="J501" s="30">
        <v>2.0137700000000001E-10</v>
      </c>
      <c r="K501" s="30">
        <v>-4.4376999999999999E-23</v>
      </c>
      <c r="L501" s="30">
        <v>143.577</v>
      </c>
      <c r="M501" s="30">
        <v>-13893.7</v>
      </c>
      <c r="N501" s="30">
        <v>0</v>
      </c>
      <c r="O501" s="30">
        <v>-18.299199999999999</v>
      </c>
      <c r="P501" s="30">
        <v>7.36401E-6</v>
      </c>
      <c r="Q501" s="30"/>
      <c r="R501" s="30">
        <v>420.85</v>
      </c>
      <c r="S501" s="30">
        <v>1620.1800537109375</v>
      </c>
      <c r="T501" s="30">
        <v>0.82999002933502197</v>
      </c>
      <c r="U501" s="30">
        <v>0.67900002002716064</v>
      </c>
      <c r="V501" s="30">
        <v>0</v>
      </c>
      <c r="Y501">
        <f t="shared" si="8"/>
        <v>1.1011275365819407E-3</v>
      </c>
    </row>
    <row r="502" spans="1:25" x14ac:dyDescent="0.2">
      <c r="A502" t="s">
        <v>1264</v>
      </c>
      <c r="B502" t="s">
        <v>1265</v>
      </c>
      <c r="C502" s="30">
        <v>200.23500061035156</v>
      </c>
      <c r="D502" s="30">
        <v>1115.071044921875</v>
      </c>
      <c r="E502" s="30">
        <v>266.00002441406252</v>
      </c>
      <c r="F502" s="30">
        <v>0</v>
      </c>
      <c r="G502" s="30">
        <v>-0.77397000000000005</v>
      </c>
      <c r="H502" s="30">
        <v>4.1044999999999996E-3</v>
      </c>
      <c r="I502" s="30">
        <v>-2.6475999999999999E-6</v>
      </c>
      <c r="J502" s="30">
        <v>1.0109000000000001E-9</v>
      </c>
      <c r="K502" s="30">
        <v>-1.6642000000000001E-13</v>
      </c>
      <c r="L502" s="30">
        <v>155.93</v>
      </c>
      <c r="M502" s="30">
        <v>-14854</v>
      </c>
      <c r="N502" s="30">
        <v>0</v>
      </c>
      <c r="O502" s="30">
        <v>-20.059000000000001</v>
      </c>
      <c r="P502" s="30">
        <v>8.2878000000000005E-6</v>
      </c>
      <c r="Q502" s="30"/>
      <c r="R502" s="30">
        <v>462.85</v>
      </c>
      <c r="S502" s="30">
        <v>2490</v>
      </c>
      <c r="T502" s="30">
        <v>0.5690000057220459</v>
      </c>
      <c r="U502" s="30">
        <v>0.64120197296142578</v>
      </c>
      <c r="V502" s="30">
        <v>2.0895540714263916</v>
      </c>
      <c r="Y502">
        <f t="shared" si="8"/>
        <v>6.1924508512080584E-4</v>
      </c>
    </row>
    <row r="503" spans="1:25" x14ac:dyDescent="0.2">
      <c r="A503" t="s">
        <v>958</v>
      </c>
      <c r="B503" t="s">
        <v>1086</v>
      </c>
      <c r="C503" s="30">
        <v>202.2550048828125</v>
      </c>
      <c r="D503" s="30">
        <v>1164.8399658203125</v>
      </c>
      <c r="E503" s="30">
        <v>382.80001220703127</v>
      </c>
      <c r="F503" s="30">
        <v>1.6101499999999999E-7</v>
      </c>
      <c r="G503" s="30">
        <v>-0.56050299999999997</v>
      </c>
      <c r="H503" s="30">
        <v>3.5889400000000001E-3</v>
      </c>
      <c r="I503" s="30">
        <v>-2.24828E-6</v>
      </c>
      <c r="J503" s="30">
        <v>7.9782299999999997E-10</v>
      </c>
      <c r="K503" s="30">
        <v>-1.21376E-13</v>
      </c>
      <c r="L503" s="30">
        <v>102.224</v>
      </c>
      <c r="M503" s="30">
        <v>-13001.8</v>
      </c>
      <c r="N503" s="30">
        <v>0</v>
      </c>
      <c r="O503" s="30">
        <v>-12.290800000000001</v>
      </c>
      <c r="P503" s="30">
        <v>4.4974399999999998E-6</v>
      </c>
      <c r="Q503" s="30"/>
      <c r="R503" s="30">
        <v>631.85</v>
      </c>
      <c r="S503" s="30">
        <v>2610</v>
      </c>
      <c r="T503" s="30">
        <v>0.6549990177154541</v>
      </c>
      <c r="U503" s="30">
        <v>0.58749902248382568</v>
      </c>
      <c r="V503" s="30">
        <v>0.22800000011920929</v>
      </c>
      <c r="Y503">
        <f t="shared" si="8"/>
        <v>2.15371833609034E-5</v>
      </c>
    </row>
    <row r="504" spans="1:25" x14ac:dyDescent="0.2">
      <c r="A504" t="s">
        <v>959</v>
      </c>
      <c r="B504" t="s">
        <v>1086</v>
      </c>
      <c r="C504" s="30">
        <v>202.2550048828125</v>
      </c>
      <c r="D504" s="30">
        <v>1274.0400390625</v>
      </c>
      <c r="E504" s="30">
        <v>394.80001220703127</v>
      </c>
      <c r="F504" s="30">
        <v>9.3622300000000002E-9</v>
      </c>
      <c r="G504" s="30">
        <v>0.112625</v>
      </c>
      <c r="H504" s="30">
        <v>1.5163799999999999E-3</v>
      </c>
      <c r="I504" s="30">
        <v>3.3830800000000001E-7</v>
      </c>
      <c r="J504" s="30">
        <v>-6.6832399999999996E-10</v>
      </c>
      <c r="K504" s="30">
        <v>1.9083399999999999E-13</v>
      </c>
      <c r="L504" s="30">
        <v>107.828</v>
      </c>
      <c r="M504" s="30">
        <v>-14128.8</v>
      </c>
      <c r="N504" s="30">
        <v>0</v>
      </c>
      <c r="O504" s="30">
        <v>-12.860300000000001</v>
      </c>
      <c r="P504" s="30">
        <v>3.5618200000000001E-6</v>
      </c>
      <c r="Q504" s="30"/>
      <c r="R504" s="30">
        <v>662.85</v>
      </c>
      <c r="S504" s="30">
        <v>2610</v>
      </c>
      <c r="T504" s="30">
        <v>0.62999898195266724</v>
      </c>
      <c r="U504" s="30">
        <v>0.50880002975463867</v>
      </c>
      <c r="V504" s="30">
        <v>0</v>
      </c>
      <c r="Y504">
        <f t="shared" si="8"/>
        <v>7.5732411002911212E-6</v>
      </c>
    </row>
    <row r="505" spans="1:25" x14ac:dyDescent="0.2">
      <c r="A505" t="s">
        <v>972</v>
      </c>
      <c r="B505" t="s">
        <v>1093</v>
      </c>
      <c r="C505" s="30">
        <v>204.27000427246094</v>
      </c>
      <c r="D505" s="30">
        <v>1096</v>
      </c>
      <c r="E505" s="30">
        <v>334.00002441406252</v>
      </c>
      <c r="F505" s="30">
        <v>0</v>
      </c>
      <c r="G505" s="30">
        <v>-0.66730048316695545</v>
      </c>
      <c r="H505" s="30">
        <v>3.7127186672780517E-3</v>
      </c>
      <c r="I505" s="30">
        <v>-2.1322676032973096E-6</v>
      </c>
      <c r="J505" s="30">
        <v>5.4192770640092004E-10</v>
      </c>
      <c r="K505" s="30">
        <v>0</v>
      </c>
      <c r="L505" s="30">
        <v>17.960899999999999</v>
      </c>
      <c r="M505" s="30">
        <v>-8100.97</v>
      </c>
      <c r="N505" s="30">
        <v>0</v>
      </c>
      <c r="O505" s="30">
        <v>0</v>
      </c>
      <c r="P505" s="30">
        <v>0</v>
      </c>
      <c r="Q505" s="30"/>
      <c r="R505" s="30">
        <v>588.65645751953127</v>
      </c>
      <c r="S505" s="30">
        <v>2891.320556640625</v>
      </c>
      <c r="T505" s="30">
        <v>0.61406654119491577</v>
      </c>
      <c r="U505" s="30">
        <v>0.48887121677398682</v>
      </c>
      <c r="V505" s="30">
        <v>0</v>
      </c>
      <c r="Y505">
        <f t="shared" si="8"/>
        <v>6.8859237484739989E-5</v>
      </c>
    </row>
    <row r="506" spans="1:25" x14ac:dyDescent="0.2">
      <c r="A506" t="s">
        <v>973</v>
      </c>
      <c r="B506" t="s">
        <v>1093</v>
      </c>
      <c r="C506" s="30">
        <v>204.27000427246094</v>
      </c>
      <c r="D506" s="30">
        <v>1096</v>
      </c>
      <c r="E506" s="30">
        <v>345.00002441406252</v>
      </c>
      <c r="F506" s="30">
        <v>0</v>
      </c>
      <c r="G506" s="30">
        <v>-0.66730048316695545</v>
      </c>
      <c r="H506" s="30">
        <v>3.7127186672780517E-3</v>
      </c>
      <c r="I506" s="30">
        <v>-2.1322676032973096E-6</v>
      </c>
      <c r="J506" s="30">
        <v>5.4192770640092004E-10</v>
      </c>
      <c r="K506" s="30">
        <v>0</v>
      </c>
      <c r="L506" s="30">
        <v>19.003900000000002</v>
      </c>
      <c r="M506" s="30">
        <v>-8892.43</v>
      </c>
      <c r="N506" s="30">
        <v>0</v>
      </c>
      <c r="O506" s="30">
        <v>0</v>
      </c>
      <c r="P506" s="30">
        <v>0</v>
      </c>
      <c r="Q506" s="30"/>
      <c r="R506" s="30">
        <v>597.55690917968752</v>
      </c>
      <c r="S506" s="30">
        <v>2781.69775390625</v>
      </c>
      <c r="T506" s="30">
        <v>0.63995015621185303</v>
      </c>
      <c r="U506" s="30">
        <v>0.51305055618286133</v>
      </c>
      <c r="V506" s="30">
        <v>0</v>
      </c>
      <c r="Y506">
        <f t="shared" si="8"/>
        <v>2.0778533169927973E-5</v>
      </c>
    </row>
    <row r="507" spans="1:25" x14ac:dyDescent="0.2">
      <c r="A507" t="s">
        <v>900</v>
      </c>
      <c r="B507" t="s">
        <v>1061</v>
      </c>
      <c r="C507" s="30">
        <v>204.33900451660156</v>
      </c>
      <c r="D507" s="30">
        <v>859.9000244140625</v>
      </c>
      <c r="E507" s="30">
        <v>282.00002441406252</v>
      </c>
      <c r="F507" s="30">
        <v>-6.32401E-7</v>
      </c>
      <c r="G507" s="30">
        <v>-0.2185</v>
      </c>
      <c r="H507" s="30">
        <v>3.3028699999999999E-3</v>
      </c>
      <c r="I507" s="30">
        <v>-1.34308E-6</v>
      </c>
      <c r="J507" s="30">
        <v>2.3586100000000001E-10</v>
      </c>
      <c r="K507" s="30">
        <v>7.8008000000000002E-21</v>
      </c>
      <c r="L507" s="30">
        <v>90.012299999999996</v>
      </c>
      <c r="M507" s="30">
        <v>-12099.3</v>
      </c>
      <c r="N507" s="30">
        <v>0</v>
      </c>
      <c r="O507" s="30">
        <v>-10.077</v>
      </c>
      <c r="P507" s="30">
        <v>2.7417299999999998E-18</v>
      </c>
      <c r="Q507" s="30"/>
      <c r="R507" s="30">
        <v>467.77700195312502</v>
      </c>
      <c r="S507" s="30">
        <v>1896.050048828125</v>
      </c>
      <c r="T507" s="30">
        <v>0.77587300539016724</v>
      </c>
      <c r="U507" s="30">
        <v>0.65234500169754028</v>
      </c>
      <c r="V507" s="30">
        <v>0</v>
      </c>
      <c r="Y507">
        <f t="shared" si="8"/>
        <v>3.4408261856108831E-4</v>
      </c>
    </row>
    <row r="508" spans="1:25" x14ac:dyDescent="0.2">
      <c r="A508" t="s">
        <v>895</v>
      </c>
      <c r="B508" t="s">
        <v>1061</v>
      </c>
      <c r="C508" s="30">
        <v>204.36000061035156</v>
      </c>
      <c r="D508" s="30">
        <v>852.780029296875</v>
      </c>
      <c r="E508" s="30">
        <v>237.99801025390627</v>
      </c>
      <c r="F508" s="30">
        <v>-5.4422000000000004E-7</v>
      </c>
      <c r="G508" s="30">
        <v>-0.10324999999999999</v>
      </c>
      <c r="H508" s="30">
        <v>3.0552700000000001E-3</v>
      </c>
      <c r="I508" s="30">
        <v>-1.1400300000000001E-6</v>
      </c>
      <c r="J508" s="30">
        <v>1.7310100000000001E-10</v>
      </c>
      <c r="K508" s="30">
        <v>6.7067300000000001E-21</v>
      </c>
      <c r="L508" s="30">
        <v>172.72</v>
      </c>
      <c r="M508" s="30">
        <v>-14835</v>
      </c>
      <c r="N508" s="30">
        <v>0</v>
      </c>
      <c r="O508" s="30">
        <v>-22.719799999999999</v>
      </c>
      <c r="P508" s="30">
        <v>1.0037000000000001E-5</v>
      </c>
      <c r="Q508" s="30"/>
      <c r="R508" s="30">
        <v>419.71901855468752</v>
      </c>
      <c r="S508" s="30">
        <v>1837.25</v>
      </c>
      <c r="T508" s="30">
        <v>0.74949902296066284</v>
      </c>
      <c r="U508" s="30">
        <v>0.53140002489089966</v>
      </c>
      <c r="V508" s="30">
        <v>0</v>
      </c>
      <c r="Y508">
        <f t="shared" si="8"/>
        <v>2.6434108673401785E-3</v>
      </c>
    </row>
    <row r="509" spans="1:25" x14ac:dyDescent="0.2">
      <c r="A509" t="s">
        <v>1106</v>
      </c>
      <c r="B509" t="s">
        <v>1107</v>
      </c>
      <c r="C509" s="30">
        <v>208.38900756835938</v>
      </c>
      <c r="D509" s="30">
        <v>795.593017578125</v>
      </c>
      <c r="E509" s="30">
        <v>268.05001220703127</v>
      </c>
      <c r="F509" s="30">
        <v>-8.1865300000000002E-8</v>
      </c>
      <c r="G509" s="30">
        <v>1.1804700000000001E-3</v>
      </c>
      <c r="H509" s="30">
        <v>3.2100700000000002E-3</v>
      </c>
      <c r="I509" s="30">
        <v>-1.2642300000000001E-6</v>
      </c>
      <c r="J509" s="30">
        <v>2.2394E-10</v>
      </c>
      <c r="K509" s="30">
        <v>1.9651900000000001E-21</v>
      </c>
      <c r="L509" s="30">
        <v>101.916</v>
      </c>
      <c r="M509" s="30">
        <v>-11620.5</v>
      </c>
      <c r="N509" s="30">
        <v>0</v>
      </c>
      <c r="O509" s="30">
        <v>-12.252000000000001</v>
      </c>
      <c r="P509" s="30">
        <v>4.41535E-6</v>
      </c>
      <c r="Q509" s="30"/>
      <c r="R509" s="30">
        <v>438.25002441406252</v>
      </c>
      <c r="S509" s="30">
        <v>1590</v>
      </c>
      <c r="T509" s="30">
        <v>0.83749902248382568</v>
      </c>
      <c r="U509" s="30">
        <v>0.62800002098083496</v>
      </c>
      <c r="V509" s="30">
        <v>0</v>
      </c>
      <c r="Y509">
        <f t="shared" si="8"/>
        <v>9.8293953047660118E-4</v>
      </c>
    </row>
    <row r="510" spans="1:25" x14ac:dyDescent="0.2">
      <c r="A510" t="s">
        <v>1254</v>
      </c>
      <c r="B510" t="s">
        <v>1255</v>
      </c>
      <c r="C510" s="30">
        <v>210.31900024414063</v>
      </c>
      <c r="D510" s="30">
        <v>1050.2010498046875</v>
      </c>
      <c r="E510" s="30">
        <v>292.00002441406252</v>
      </c>
      <c r="F510" s="30">
        <v>0</v>
      </c>
      <c r="G510" s="30">
        <v>-0.47427999999999998</v>
      </c>
      <c r="H510" s="30">
        <v>3.5733000000000002E-3</v>
      </c>
      <c r="I510" s="30">
        <v>-1.9580000000000001E-6</v>
      </c>
      <c r="J510" s="30">
        <v>6.3133000000000003E-10</v>
      </c>
      <c r="K510" s="30">
        <v>-9.0210000000000001E-14</v>
      </c>
      <c r="L510" s="30">
        <v>82.790999999999997</v>
      </c>
      <c r="M510" s="30">
        <v>-11692</v>
      </c>
      <c r="N510" s="30">
        <v>0</v>
      </c>
      <c r="O510" s="30">
        <v>-9.0809999999999995</v>
      </c>
      <c r="P510" s="30">
        <v>2.0173E-18</v>
      </c>
      <c r="Q510" s="30"/>
      <c r="R510" s="30">
        <v>497.85</v>
      </c>
      <c r="S510" s="30">
        <v>2170</v>
      </c>
      <c r="T510" s="30">
        <v>0.70399999618530273</v>
      </c>
      <c r="U510" s="30">
        <v>0.57821100950241089</v>
      </c>
      <c r="V510" s="30">
        <v>0</v>
      </c>
      <c r="Y510">
        <f t="shared" si="8"/>
        <v>2.7488185859852711E-4</v>
      </c>
    </row>
    <row r="511" spans="1:25" x14ac:dyDescent="0.2">
      <c r="A511" t="s">
        <v>860</v>
      </c>
      <c r="B511" t="s">
        <v>1040</v>
      </c>
      <c r="C511" s="30">
        <v>210.40400695800781</v>
      </c>
      <c r="D511" s="30">
        <v>779</v>
      </c>
      <c r="E511" s="30">
        <v>268.35000000000002</v>
      </c>
      <c r="F511" s="30">
        <v>2.13333E-8</v>
      </c>
      <c r="G511" s="30">
        <v>0.11497</v>
      </c>
      <c r="H511" s="30">
        <v>2.8487999999999999E-3</v>
      </c>
      <c r="I511" s="30">
        <v>-6.71878E-7</v>
      </c>
      <c r="J511" s="30">
        <v>-2.53079E-11</v>
      </c>
      <c r="K511" s="30">
        <v>-1.1858099999999999E-22</v>
      </c>
      <c r="L511" s="30">
        <v>217.81200000000001</v>
      </c>
      <c r="M511" s="30">
        <v>-18359.2</v>
      </c>
      <c r="N511" s="30">
        <v>0</v>
      </c>
      <c r="O511" s="30">
        <v>-29.0504</v>
      </c>
      <c r="P511" s="30">
        <v>1.2148500000000001E-5</v>
      </c>
      <c r="Q511" s="30"/>
      <c r="R511" s="30">
        <v>430.85</v>
      </c>
      <c r="S511" s="30">
        <v>1450</v>
      </c>
      <c r="T511" s="30">
        <v>0.76349002122879028</v>
      </c>
      <c r="U511" s="30">
        <v>0.71188002824783325</v>
      </c>
      <c r="V511" s="30">
        <v>0</v>
      </c>
      <c r="Y511">
        <f t="shared" si="8"/>
        <v>4.5254167245719961E-4</v>
      </c>
    </row>
    <row r="512" spans="1:25" x14ac:dyDescent="0.2">
      <c r="A512" t="s">
        <v>1178</v>
      </c>
      <c r="B512" t="s">
        <v>1179</v>
      </c>
      <c r="C512" s="30">
        <v>212.33500671386719</v>
      </c>
      <c r="D512" s="30">
        <v>953.4940185546875</v>
      </c>
      <c r="E512" s="30">
        <v>322.00002441406252</v>
      </c>
      <c r="F512" s="30">
        <v>0</v>
      </c>
      <c r="G512" s="30">
        <v>-0.39461000000000002</v>
      </c>
      <c r="H512" s="30">
        <v>3.5985700000000002E-3</v>
      </c>
      <c r="I512" s="30">
        <v>-1.9402300000000001E-6</v>
      </c>
      <c r="J512" s="30">
        <v>6.1669900000000004E-10</v>
      </c>
      <c r="K512" s="30">
        <v>-8.5754799999999995E-14</v>
      </c>
      <c r="L512" s="30">
        <v>119.66200000000001</v>
      </c>
      <c r="M512" s="30">
        <v>-14052</v>
      </c>
      <c r="N512" s="30">
        <v>0</v>
      </c>
      <c r="O512" s="30">
        <v>-14.5459</v>
      </c>
      <c r="P512" s="30">
        <v>4.2411900000000003E-6</v>
      </c>
      <c r="Q512" s="30"/>
      <c r="R512" s="30">
        <v>539.85</v>
      </c>
      <c r="S512" s="30">
        <v>2250</v>
      </c>
      <c r="T512" s="30">
        <v>0.7409980297088623</v>
      </c>
      <c r="U512" s="30">
        <v>0.58738201856613159</v>
      </c>
      <c r="V512" s="30">
        <v>0</v>
      </c>
      <c r="Y512">
        <f t="shared" si="8"/>
        <v>7.1635113628656575E-5</v>
      </c>
    </row>
    <row r="513" spans="1:25" x14ac:dyDescent="0.2">
      <c r="A513" t="s">
        <v>623</v>
      </c>
      <c r="B513" t="s">
        <v>999</v>
      </c>
      <c r="C513" s="30">
        <v>212.41000366210938</v>
      </c>
      <c r="D513" s="30">
        <v>770.405029296875</v>
      </c>
      <c r="E513" s="30">
        <v>270.61800537109377</v>
      </c>
      <c r="F513" s="30">
        <v>1.12262E-8</v>
      </c>
      <c r="G513" s="30">
        <v>-5.6117800000000002E-2</v>
      </c>
      <c r="H513" s="30">
        <v>3.3731799999999999E-3</v>
      </c>
      <c r="I513" s="30">
        <v>-1.2510299999999999E-6</v>
      </c>
      <c r="J513" s="30">
        <v>2.0243200000000001E-10</v>
      </c>
      <c r="K513" s="30">
        <v>-6.2986300000000005E-23</v>
      </c>
      <c r="L513" s="30">
        <v>152.63800000000001</v>
      </c>
      <c r="M513" s="30">
        <v>-14762.2</v>
      </c>
      <c r="N513" s="30">
        <v>0</v>
      </c>
      <c r="O513" s="30">
        <v>-19.548500000000001</v>
      </c>
      <c r="P513" s="30">
        <v>7.6410500000000003E-6</v>
      </c>
      <c r="Q513" s="30"/>
      <c r="R513" s="30">
        <v>433.85</v>
      </c>
      <c r="S513" s="30">
        <v>1516.81005859375</v>
      </c>
      <c r="T513" s="30">
        <v>0.87998002767562866</v>
      </c>
      <c r="U513" s="30">
        <v>0.7059900164604187</v>
      </c>
      <c r="V513" s="30">
        <v>0</v>
      </c>
      <c r="Y513">
        <f t="shared" si="8"/>
        <v>5.5050540651788182E-4</v>
      </c>
    </row>
    <row r="514" spans="1:25" x14ac:dyDescent="0.2">
      <c r="A514" t="s">
        <v>1180</v>
      </c>
      <c r="B514" t="s">
        <v>1181</v>
      </c>
      <c r="C514" s="30">
        <v>216.36700439453125</v>
      </c>
      <c r="D514" s="30">
        <v>924.197021484375</v>
      </c>
      <c r="E514" s="30">
        <v>305.00002441406252</v>
      </c>
      <c r="F514" s="30">
        <v>0</v>
      </c>
      <c r="G514" s="30">
        <v>-0.59064000000000005</v>
      </c>
      <c r="H514" s="30">
        <v>4.0743400000000001E-3</v>
      </c>
      <c r="I514" s="30">
        <v>-2.27789E-6</v>
      </c>
      <c r="J514" s="30">
        <v>7.6567599999999995E-10</v>
      </c>
      <c r="K514" s="30">
        <v>-1.1447900000000001E-13</v>
      </c>
      <c r="L514" s="30">
        <v>83.802199999999999</v>
      </c>
      <c r="M514" s="30">
        <v>-11947</v>
      </c>
      <c r="N514" s="30">
        <v>0</v>
      </c>
      <c r="O514" s="30">
        <v>-9.2133900000000004</v>
      </c>
      <c r="P514" s="30">
        <v>1.8838599999999999E-18</v>
      </c>
      <c r="Q514" s="30"/>
      <c r="R514" s="30">
        <v>505.85</v>
      </c>
      <c r="S514" s="30">
        <v>1890</v>
      </c>
      <c r="T514" s="30">
        <v>0.77100002765655518</v>
      </c>
      <c r="U514" s="30">
        <v>0.58879202604293823</v>
      </c>
      <c r="V514" s="30">
        <v>0</v>
      </c>
      <c r="Y514">
        <f t="shared" si="8"/>
        <v>1.6880609277893514E-4</v>
      </c>
    </row>
    <row r="515" spans="1:25" x14ac:dyDescent="0.2">
      <c r="A515" t="s">
        <v>901</v>
      </c>
      <c r="B515" t="s">
        <v>1066</v>
      </c>
      <c r="C515" s="30">
        <v>218.36900329589844</v>
      </c>
      <c r="D515" s="30">
        <v>857.85302734375</v>
      </c>
      <c r="E515" s="30">
        <v>297.94802246093752</v>
      </c>
      <c r="F515" s="30">
        <v>-9.0130300000000003E-7</v>
      </c>
      <c r="G515" s="30">
        <v>-0.20863000000000001</v>
      </c>
      <c r="H515" s="30">
        <v>3.3082400000000001E-3</v>
      </c>
      <c r="I515" s="30">
        <v>-1.33985E-6</v>
      </c>
      <c r="J515" s="30">
        <v>2.3433399999999999E-10</v>
      </c>
      <c r="K515" s="30">
        <v>1.1025299999999999E-20</v>
      </c>
      <c r="L515" s="30">
        <v>95.474500000000006</v>
      </c>
      <c r="M515" s="30">
        <v>-12904.7</v>
      </c>
      <c r="N515" s="30">
        <v>0</v>
      </c>
      <c r="O515" s="30">
        <v>-10.7677</v>
      </c>
      <c r="P515" s="30">
        <v>2.6077700000000001E-18</v>
      </c>
      <c r="Q515" s="30"/>
      <c r="R515" s="30">
        <v>478.85</v>
      </c>
      <c r="S515" s="30">
        <v>1785.7099609375</v>
      </c>
      <c r="T515" s="30">
        <v>0.85000002384185791</v>
      </c>
      <c r="U515" s="30">
        <v>0.67500001192092896</v>
      </c>
      <c r="V515" s="30">
        <v>0</v>
      </c>
      <c r="Y515">
        <f t="shared" si="8"/>
        <v>1.4405592239830176E-4</v>
      </c>
    </row>
    <row r="516" spans="1:25" x14ac:dyDescent="0.2">
      <c r="A516" t="s">
        <v>921</v>
      </c>
      <c r="B516" t="s">
        <v>1066</v>
      </c>
      <c r="C516" s="30">
        <v>218.3800048828125</v>
      </c>
      <c r="D516" s="30">
        <v>897.37200927734375</v>
      </c>
      <c r="E516" s="30">
        <v>277.05001220703127</v>
      </c>
      <c r="F516" s="30">
        <v>-2.6336199999999999E-8</v>
      </c>
      <c r="G516" s="30">
        <v>-6.9108799999999998E-2</v>
      </c>
      <c r="H516" s="30">
        <v>3.3381999999999999E-3</v>
      </c>
      <c r="I516" s="30">
        <v>-1.48573E-6</v>
      </c>
      <c r="J516" s="30">
        <v>3.0140899999999999E-10</v>
      </c>
      <c r="K516" s="30">
        <v>5.77087E-22</v>
      </c>
      <c r="L516" s="30">
        <v>18.184200000000001</v>
      </c>
      <c r="M516" s="30">
        <v>-6936.58</v>
      </c>
      <c r="N516" s="30">
        <v>0</v>
      </c>
      <c r="O516" s="30">
        <v>-0.15490100000000001</v>
      </c>
      <c r="P516" s="30">
        <v>6.4157900000000006E-8</v>
      </c>
      <c r="Q516" s="30"/>
      <c r="R516" s="30">
        <v>450.44802246093752</v>
      </c>
      <c r="S516" s="30">
        <v>1610</v>
      </c>
      <c r="T516" s="30">
        <v>0.82349902391433716</v>
      </c>
      <c r="U516" s="30">
        <v>0.63700002431869507</v>
      </c>
      <c r="V516" s="30">
        <v>0</v>
      </c>
      <c r="Y516">
        <f t="shared" si="8"/>
        <v>9.4551754030055256E-4</v>
      </c>
    </row>
    <row r="517" spans="1:25" x14ac:dyDescent="0.2">
      <c r="A517" t="s">
        <v>1108</v>
      </c>
      <c r="B517" t="s">
        <v>1109</v>
      </c>
      <c r="C517" s="30">
        <v>222.41000366210938</v>
      </c>
      <c r="D517" s="30">
        <v>799.2230224609375</v>
      </c>
      <c r="E517" s="30">
        <v>284.05001220703127</v>
      </c>
      <c r="F517" s="30">
        <v>-3.1053900000000003E-8</v>
      </c>
      <c r="G517" s="30">
        <v>-2.5988000000000001E-3</v>
      </c>
      <c r="H517" s="30">
        <v>3.2195000000000001E-3</v>
      </c>
      <c r="I517" s="30">
        <v>-1.2629800000000001E-6</v>
      </c>
      <c r="J517" s="30">
        <v>2.2164799999999999E-10</v>
      </c>
      <c r="K517" s="30">
        <v>7.4185000000000003E-22</v>
      </c>
      <c r="L517" s="30">
        <v>103.455</v>
      </c>
      <c r="M517" s="30">
        <v>-12461.7</v>
      </c>
      <c r="N517" s="30">
        <v>0</v>
      </c>
      <c r="O517" s="30">
        <v>-12.290800000000001</v>
      </c>
      <c r="P517" s="30">
        <v>4.0019499999999999E-6</v>
      </c>
      <c r="Q517" s="30"/>
      <c r="R517" s="30">
        <v>451.14901123046877</v>
      </c>
      <c r="S517" s="30">
        <v>1450</v>
      </c>
      <c r="T517" s="30">
        <v>0.89349901676177979</v>
      </c>
      <c r="U517" s="30">
        <v>0.66100001335144043</v>
      </c>
      <c r="V517" s="30">
        <v>0</v>
      </c>
      <c r="Y517">
        <f t="shared" si="8"/>
        <v>3.2001387496593132E-4</v>
      </c>
    </row>
    <row r="518" spans="1:25" x14ac:dyDescent="0.2">
      <c r="A518" t="s">
        <v>1234</v>
      </c>
      <c r="B518" t="s">
        <v>1041</v>
      </c>
      <c r="C518" s="30">
        <v>224.42999267578125</v>
      </c>
      <c r="D518" s="30">
        <v>821.822998046875</v>
      </c>
      <c r="E518" s="30">
        <v>297.60000000000002</v>
      </c>
      <c r="F518" s="30">
        <v>0</v>
      </c>
      <c r="G518" s="30">
        <v>0.56318000000000001</v>
      </c>
      <c r="H518" s="30">
        <v>1.2895000000000001E-3</v>
      </c>
      <c r="I518" s="30">
        <v>1.5370000000000001E-6</v>
      </c>
      <c r="J518" s="30">
        <v>-1.4555E-9</v>
      </c>
      <c r="K518" s="30">
        <v>3.6368000000000002E-13</v>
      </c>
      <c r="L518" s="30">
        <v>247.76</v>
      </c>
      <c r="M518" s="30">
        <v>-18267</v>
      </c>
      <c r="N518" s="30">
        <v>0</v>
      </c>
      <c r="O518" s="30">
        <v>-35.722999999999999</v>
      </c>
      <c r="P518" s="30">
        <v>2.7309E-2</v>
      </c>
      <c r="Q518" s="30"/>
      <c r="R518" s="30">
        <v>478.1</v>
      </c>
      <c r="S518" s="30">
        <v>1650</v>
      </c>
      <c r="T518" s="30">
        <v>0.85799998044967651</v>
      </c>
      <c r="U518" s="30">
        <v>0.66266298294067383</v>
      </c>
      <c r="V518" s="30">
        <v>0</v>
      </c>
      <c r="Y518" t="e">
        <f t="shared" si="8"/>
        <v>#NUM!</v>
      </c>
    </row>
    <row r="519" spans="1:25" x14ac:dyDescent="0.2">
      <c r="A519" t="s">
        <v>861</v>
      </c>
      <c r="B519" t="s">
        <v>1041</v>
      </c>
      <c r="C519" s="30">
        <v>224.4320068359375</v>
      </c>
      <c r="D519" s="30">
        <v>783.9000244140625</v>
      </c>
      <c r="E519" s="30">
        <v>283.85000000000002</v>
      </c>
      <c r="F519" s="30">
        <v>3.8671100000000003E-9</v>
      </c>
      <c r="G519" s="30">
        <v>0.103738</v>
      </c>
      <c r="H519" s="30">
        <v>2.88237E-3</v>
      </c>
      <c r="I519" s="30">
        <v>-7.1067799999999995E-7</v>
      </c>
      <c r="J519" s="30">
        <v>-1.04704E-11</v>
      </c>
      <c r="K519" s="30">
        <v>-2.2894299999999999E-23</v>
      </c>
      <c r="L519" s="30">
        <v>230.64699999999999</v>
      </c>
      <c r="M519" s="30">
        <v>-19600</v>
      </c>
      <c r="N519" s="30">
        <v>0</v>
      </c>
      <c r="O519" s="30">
        <v>-30.793700000000001</v>
      </c>
      <c r="P519" s="30">
        <v>1.2357999999999999E-5</v>
      </c>
      <c r="Q519" s="30"/>
      <c r="R519" s="30">
        <v>443.85</v>
      </c>
      <c r="S519" s="30">
        <v>1330</v>
      </c>
      <c r="T519" s="30">
        <v>0.81950002908706665</v>
      </c>
      <c r="U519" s="30">
        <v>0.75022000074386597</v>
      </c>
      <c r="V519" s="30">
        <v>0</v>
      </c>
      <c r="Y519">
        <f t="shared" si="8"/>
        <v>1.8767881613691777E-4</v>
      </c>
    </row>
    <row r="520" spans="1:25" x14ac:dyDescent="0.2">
      <c r="A520" t="s">
        <v>624</v>
      </c>
      <c r="B520" t="s">
        <v>1000</v>
      </c>
      <c r="C520" s="30">
        <v>226.42900085449219</v>
      </c>
      <c r="D520" s="30">
        <v>775.48101806640625</v>
      </c>
      <c r="E520" s="30">
        <v>286.79000244140627</v>
      </c>
      <c r="F520" s="30">
        <v>7.8643399999999997E-10</v>
      </c>
      <c r="G520" s="30">
        <v>-5.7501400000000001E-2</v>
      </c>
      <c r="H520" s="30">
        <v>3.3763299999999999E-3</v>
      </c>
      <c r="I520" s="30">
        <v>-1.2567500000000001E-6</v>
      </c>
      <c r="J520" s="30">
        <v>2.04254E-10</v>
      </c>
      <c r="K520" s="30">
        <v>-2.4636499999999999E-24</v>
      </c>
      <c r="L520" s="30">
        <v>225.023</v>
      </c>
      <c r="M520" s="30">
        <v>-18736.5</v>
      </c>
      <c r="N520" s="30">
        <v>0</v>
      </c>
      <c r="O520" s="30">
        <v>-30.231000000000002</v>
      </c>
      <c r="P520" s="30">
        <v>1.38881E-5</v>
      </c>
      <c r="Q520" s="30"/>
      <c r="R520" s="30">
        <v>443.85</v>
      </c>
      <c r="S520" s="30">
        <v>1420.56005859375</v>
      </c>
      <c r="T520" s="30">
        <v>0.93997001647949219</v>
      </c>
      <c r="U520" s="30">
        <v>0.7649800181388855</v>
      </c>
      <c r="V520" s="30">
        <v>0</v>
      </c>
      <c r="Y520">
        <f t="shared" si="8"/>
        <v>2.5672247559191175E-4</v>
      </c>
    </row>
    <row r="521" spans="1:25" x14ac:dyDescent="0.2">
      <c r="A521" t="s">
        <v>1247</v>
      </c>
      <c r="B521" t="s">
        <v>1000</v>
      </c>
      <c r="C521" s="30">
        <v>226.44599914550781</v>
      </c>
      <c r="D521" s="30">
        <v>787.77801513671875</v>
      </c>
      <c r="E521" s="30">
        <v>246.35</v>
      </c>
      <c r="F521" s="30">
        <v>0</v>
      </c>
      <c r="G521" s="30">
        <v>-0.49231999999999998</v>
      </c>
      <c r="H521" s="30">
        <v>4.5404E-3</v>
      </c>
      <c r="I521" s="30">
        <v>-2.4725999999999998E-6</v>
      </c>
      <c r="J521" s="30">
        <v>8.0688999999999999E-10</v>
      </c>
      <c r="K521" s="30">
        <v>-1.1707999999999999E-13</v>
      </c>
      <c r="L521" s="30">
        <v>121.4</v>
      </c>
      <c r="M521" s="30">
        <v>-11839</v>
      </c>
      <c r="N521" s="30">
        <v>0</v>
      </c>
      <c r="O521" s="30">
        <v>-15.333</v>
      </c>
      <c r="P521" s="30">
        <v>6.9676E-6</v>
      </c>
      <c r="Q521" s="30"/>
      <c r="R521" s="30">
        <v>418.85</v>
      </c>
      <c r="S521" s="30">
        <v>1570</v>
      </c>
      <c r="T521" s="30">
        <v>0.86299997568130493</v>
      </c>
      <c r="U521" s="30">
        <v>0.54817497730255127</v>
      </c>
      <c r="V521" s="30">
        <v>0</v>
      </c>
      <c r="Y521">
        <f t="shared" si="8"/>
        <v>2.9757071667387384E-3</v>
      </c>
    </row>
    <row r="522" spans="1:25" x14ac:dyDescent="0.2">
      <c r="A522" t="s">
        <v>948</v>
      </c>
      <c r="B522" t="s">
        <v>1083</v>
      </c>
      <c r="C522" s="30">
        <v>228.29200744628906</v>
      </c>
      <c r="D522" s="30">
        <v>1277.2900390625</v>
      </c>
      <c r="E522" s="30">
        <v>441.00002441406252</v>
      </c>
      <c r="F522" s="30">
        <v>1.38054E-8</v>
      </c>
      <c r="G522" s="30">
        <v>-0.200597</v>
      </c>
      <c r="H522" s="30">
        <v>2.49702E-3</v>
      </c>
      <c r="I522" s="30">
        <v>-8.7748700000000003E-7</v>
      </c>
      <c r="J522" s="30">
        <v>3.3640900000000002E-11</v>
      </c>
      <c r="K522" s="30">
        <v>3.9093600000000002E-14</v>
      </c>
      <c r="L522" s="30">
        <v>133.59700000000001</v>
      </c>
      <c r="M522" s="30">
        <v>-17789</v>
      </c>
      <c r="N522" s="30">
        <v>0</v>
      </c>
      <c r="O522" s="30">
        <v>-16.1006</v>
      </c>
      <c r="P522" s="30">
        <v>3.3627500000000001E-6</v>
      </c>
      <c r="Q522" s="30"/>
      <c r="R522" s="30">
        <v>705.84902343750002</v>
      </c>
      <c r="S522" s="30">
        <v>2380</v>
      </c>
      <c r="T522" s="30">
        <v>0.72500002384185791</v>
      </c>
      <c r="U522" s="30">
        <v>0.60399901866912842</v>
      </c>
      <c r="V522" s="30">
        <v>0</v>
      </c>
      <c r="Y522">
        <f t="shared" si="8"/>
        <v>2.0066201574987872E-7</v>
      </c>
    </row>
    <row r="523" spans="1:25" x14ac:dyDescent="0.2">
      <c r="A523" t="s">
        <v>960</v>
      </c>
      <c r="B523" t="s">
        <v>1087</v>
      </c>
      <c r="C523" s="30">
        <v>230.30900573730469</v>
      </c>
      <c r="D523" s="30">
        <v>1077.8199462890625</v>
      </c>
      <c r="E523" s="30">
        <v>333.85</v>
      </c>
      <c r="F523" s="30">
        <v>1.0439900000000001E-8</v>
      </c>
      <c r="G523" s="30">
        <v>-0.69951099999999999</v>
      </c>
      <c r="H523" s="30">
        <v>3.9635199999999999E-3</v>
      </c>
      <c r="I523" s="30">
        <v>-2.61787E-6</v>
      </c>
      <c r="J523" s="30">
        <v>9.9216499999999995E-10</v>
      </c>
      <c r="K523" s="30">
        <v>-1.5817E-13</v>
      </c>
      <c r="L523" s="30">
        <v>100.608</v>
      </c>
      <c r="M523" s="30">
        <v>-13144.7</v>
      </c>
      <c r="N523" s="30">
        <v>0</v>
      </c>
      <c r="O523" s="30">
        <v>-11.784800000000001</v>
      </c>
      <c r="P523" s="30">
        <v>3.0686999999999999E-6</v>
      </c>
      <c r="Q523" s="30"/>
      <c r="R523" s="30">
        <v>617.80001220703127</v>
      </c>
      <c r="S523" s="30">
        <v>3901</v>
      </c>
      <c r="T523" s="30">
        <v>0.7526400089263916</v>
      </c>
      <c r="U523" s="30">
        <v>0.46709901094436646</v>
      </c>
      <c r="V523" s="30">
        <v>0</v>
      </c>
      <c r="Y523">
        <f t="shared" si="8"/>
        <v>4.6506848806269912E-5</v>
      </c>
    </row>
    <row r="524" spans="1:25" x14ac:dyDescent="0.2">
      <c r="A524" t="s">
        <v>961</v>
      </c>
      <c r="B524" t="s">
        <v>1087</v>
      </c>
      <c r="C524" s="30">
        <v>230.30900573730469</v>
      </c>
      <c r="D524" s="30">
        <v>1088.9300537109375</v>
      </c>
      <c r="E524" s="30">
        <v>376.85</v>
      </c>
      <c r="F524" s="30">
        <v>1.0439900000000001E-8</v>
      </c>
      <c r="G524" s="30">
        <v>-0.69951099999999999</v>
      </c>
      <c r="H524" s="30">
        <v>3.9635199999999999E-3</v>
      </c>
      <c r="I524" s="30">
        <v>-2.61787E-6</v>
      </c>
      <c r="J524" s="30">
        <v>9.9216499999999995E-10</v>
      </c>
      <c r="K524" s="30">
        <v>-1.5817E-13</v>
      </c>
      <c r="L524" s="30">
        <v>111.10599999999999</v>
      </c>
      <c r="M524" s="30">
        <v>-14797.5</v>
      </c>
      <c r="N524" s="30">
        <v>0</v>
      </c>
      <c r="O524" s="30">
        <v>-13.137</v>
      </c>
      <c r="P524" s="30">
        <v>3.2389200000000002E-6</v>
      </c>
      <c r="Q524" s="30"/>
      <c r="R524" s="30">
        <v>609.85</v>
      </c>
      <c r="S524" s="30">
        <v>2480</v>
      </c>
      <c r="T524" s="30">
        <v>0.72430002689361572</v>
      </c>
      <c r="U524" s="30">
        <v>0.55830001831054688</v>
      </c>
      <c r="V524" s="30">
        <v>0</v>
      </c>
      <c r="Y524">
        <f t="shared" si="8"/>
        <v>5.7284887476628476E-6</v>
      </c>
    </row>
    <row r="525" spans="1:25" x14ac:dyDescent="0.2">
      <c r="A525" t="s">
        <v>962</v>
      </c>
      <c r="B525" t="s">
        <v>1087</v>
      </c>
      <c r="C525" s="30">
        <v>230.30900573730469</v>
      </c>
      <c r="D525" s="30">
        <v>1098.530029296875</v>
      </c>
      <c r="E525" s="30">
        <v>376.00002441406252</v>
      </c>
      <c r="F525" s="30">
        <v>1.0439900000000001E-8</v>
      </c>
      <c r="G525" s="30">
        <v>-0.69951099999999999</v>
      </c>
      <c r="H525" s="30">
        <v>3.9635199999999999E-3</v>
      </c>
      <c r="I525" s="30">
        <v>-2.61787E-6</v>
      </c>
      <c r="J525" s="30">
        <v>9.9216499999999995E-10</v>
      </c>
      <c r="K525" s="30">
        <v>-1.5817E-13</v>
      </c>
      <c r="L525" s="30">
        <v>118.364</v>
      </c>
      <c r="M525" s="30">
        <v>-15342.6</v>
      </c>
      <c r="N525" s="30">
        <v>0</v>
      </c>
      <c r="O525" s="30">
        <v>-14.133699999999999</v>
      </c>
      <c r="P525" s="30">
        <v>3.3270000000000001E-6</v>
      </c>
      <c r="Q525" s="30"/>
      <c r="R525" s="30">
        <v>652.79702148437502</v>
      </c>
      <c r="S525" s="30">
        <v>3323.5</v>
      </c>
      <c r="T525" s="30">
        <v>0.76261001825332642</v>
      </c>
      <c r="U525" s="30">
        <v>0.52810001373291016</v>
      </c>
      <c r="V525" s="30">
        <v>0</v>
      </c>
      <c r="Y525">
        <f t="shared" si="8"/>
        <v>5.0701365612098888E-6</v>
      </c>
    </row>
    <row r="526" spans="1:25" x14ac:dyDescent="0.2">
      <c r="A526" t="s">
        <v>902</v>
      </c>
      <c r="B526" t="s">
        <v>1067</v>
      </c>
      <c r="C526" s="30">
        <v>232.38900756835938</v>
      </c>
      <c r="D526" s="30">
        <v>857.7230224609375</v>
      </c>
      <c r="E526" s="30">
        <v>313.25002441406252</v>
      </c>
      <c r="F526" s="30">
        <v>-1.0345400000000001E-6</v>
      </c>
      <c r="G526" s="30">
        <v>-0.19994700000000001</v>
      </c>
      <c r="H526" s="30">
        <v>3.3129600000000002E-3</v>
      </c>
      <c r="I526" s="30">
        <v>-1.3370099999999999E-6</v>
      </c>
      <c r="J526" s="30">
        <v>2.3299200000000001E-10</v>
      </c>
      <c r="K526" s="30">
        <v>1.25491E-20</v>
      </c>
      <c r="L526" s="30">
        <v>100.837</v>
      </c>
      <c r="M526" s="30">
        <v>-13699.2</v>
      </c>
      <c r="N526" s="30">
        <v>0</v>
      </c>
      <c r="O526" s="30">
        <v>-11.4465</v>
      </c>
      <c r="P526" s="30">
        <v>2.4985899999999998E-18</v>
      </c>
      <c r="Q526" s="30"/>
      <c r="R526" s="30">
        <v>490.85</v>
      </c>
      <c r="S526" s="30">
        <v>1660</v>
      </c>
      <c r="T526" s="30">
        <v>0.9100000262260437</v>
      </c>
      <c r="U526" s="30">
        <v>0.72200000286102295</v>
      </c>
      <c r="V526" s="30">
        <v>0</v>
      </c>
      <c r="Y526">
        <f t="shared" si="8"/>
        <v>6.0370612983826187E-5</v>
      </c>
    </row>
    <row r="527" spans="1:25" x14ac:dyDescent="0.2">
      <c r="A527" t="s">
        <v>1182</v>
      </c>
      <c r="B527" t="s">
        <v>1183</v>
      </c>
      <c r="C527" s="30">
        <v>236.35600280761719</v>
      </c>
      <c r="D527" s="30">
        <v>984.97601318359375</v>
      </c>
      <c r="E527" s="30">
        <v>340.85</v>
      </c>
      <c r="F527" s="30">
        <v>0</v>
      </c>
      <c r="G527" s="30">
        <v>-0.60244200000000003</v>
      </c>
      <c r="H527" s="30">
        <v>4.0307099999999998E-3</v>
      </c>
      <c r="I527" s="30">
        <v>-2.4943200000000001E-6</v>
      </c>
      <c r="J527" s="30">
        <v>9.1617099999999996E-10</v>
      </c>
      <c r="K527" s="30">
        <v>-1.4754E-13</v>
      </c>
      <c r="L527" s="30">
        <v>133.66200000000001</v>
      </c>
      <c r="M527" s="30">
        <v>-14865</v>
      </c>
      <c r="N527" s="30">
        <v>0</v>
      </c>
      <c r="O527" s="30">
        <v>-16.635899999999999</v>
      </c>
      <c r="P527" s="30">
        <v>5.2486900000000004E-6</v>
      </c>
      <c r="Q527" s="30"/>
      <c r="R527" s="30">
        <v>561.85</v>
      </c>
      <c r="S527" s="30">
        <v>2000</v>
      </c>
      <c r="T527" s="30">
        <v>0.83899801969528198</v>
      </c>
      <c r="U527" s="30">
        <v>0.54669302701950073</v>
      </c>
      <c r="V527" s="30">
        <v>0</v>
      </c>
      <c r="Y527">
        <f t="shared" si="8"/>
        <v>4.6214407397396547E-5</v>
      </c>
    </row>
    <row r="528" spans="1:25" x14ac:dyDescent="0.2">
      <c r="A528" t="s">
        <v>1184</v>
      </c>
      <c r="B528" t="s">
        <v>1185</v>
      </c>
      <c r="C528" s="30">
        <v>238.37300109863281</v>
      </c>
      <c r="D528" s="30">
        <v>1021.6300048828125</v>
      </c>
      <c r="E528" s="30">
        <v>315.85000000000002</v>
      </c>
      <c r="F528" s="30">
        <v>0</v>
      </c>
      <c r="G528" s="30">
        <v>-0.69554000000000005</v>
      </c>
      <c r="H528" s="30">
        <v>4.2452599999999998E-3</v>
      </c>
      <c r="I528" s="30">
        <v>-2.5851500000000001E-6</v>
      </c>
      <c r="J528" s="30">
        <v>9.2955299999999998E-10</v>
      </c>
      <c r="K528" s="30">
        <v>-1.4739900000000001E-13</v>
      </c>
      <c r="L528" s="30">
        <v>205.50200000000001</v>
      </c>
      <c r="M528" s="30">
        <v>-16627</v>
      </c>
      <c r="N528" s="30">
        <v>0</v>
      </c>
      <c r="O528" s="30">
        <v>-28.975899999999999</v>
      </c>
      <c r="P528" s="30">
        <v>2.0651900000000001E-2</v>
      </c>
      <c r="Q528" s="30"/>
      <c r="R528" s="30">
        <v>531.85</v>
      </c>
      <c r="S528" s="30">
        <v>1990</v>
      </c>
      <c r="T528" s="30">
        <v>0.78100001811981201</v>
      </c>
      <c r="U528" s="30">
        <v>0.52078002691268921</v>
      </c>
      <c r="V528" s="30">
        <v>0</v>
      </c>
      <c r="Y528" t="e">
        <f t="shared" si="8"/>
        <v>#NUM!</v>
      </c>
    </row>
    <row r="529" spans="1:25" x14ac:dyDescent="0.2">
      <c r="A529" t="s">
        <v>862</v>
      </c>
      <c r="B529" t="s">
        <v>1042</v>
      </c>
      <c r="C529" s="30">
        <v>238.44000244140625</v>
      </c>
      <c r="D529" s="30">
        <v>786.79901123046875</v>
      </c>
      <c r="E529" s="30">
        <v>300.35000000000002</v>
      </c>
      <c r="F529" s="30">
        <v>1.39717E-9</v>
      </c>
      <c r="G529" s="30">
        <v>9.3834600000000004E-2</v>
      </c>
      <c r="H529" s="30">
        <v>2.9122499999999999E-3</v>
      </c>
      <c r="I529" s="30">
        <v>-7.4497699999999996E-7</v>
      </c>
      <c r="J529" s="30">
        <v>2.62115E-12</v>
      </c>
      <c r="K529" s="30">
        <v>-3.73627E-24</v>
      </c>
      <c r="L529" s="30">
        <v>253.91900000000001</v>
      </c>
      <c r="M529" s="30">
        <v>-21697.200000000001</v>
      </c>
      <c r="N529" s="30">
        <v>0</v>
      </c>
      <c r="O529" s="30">
        <v>-33.967500000000001</v>
      </c>
      <c r="P529" s="30">
        <v>1.30206E-5</v>
      </c>
      <c r="Q529" s="30"/>
      <c r="R529" s="30">
        <v>457.35</v>
      </c>
      <c r="S529" s="30">
        <v>1334</v>
      </c>
      <c r="T529" s="30">
        <v>0.87550002336502075</v>
      </c>
      <c r="U529" s="30">
        <v>0.82999002933502197</v>
      </c>
      <c r="V529" s="30">
        <v>0</v>
      </c>
      <c r="Y529">
        <f t="shared" si="8"/>
        <v>5.628738761457598E-5</v>
      </c>
    </row>
    <row r="530" spans="1:25" x14ac:dyDescent="0.2">
      <c r="A530" t="s">
        <v>625</v>
      </c>
      <c r="B530" t="s">
        <v>1001</v>
      </c>
      <c r="C530" s="30">
        <v>240.45700073242188</v>
      </c>
      <c r="D530" s="30">
        <v>780.1920166015625</v>
      </c>
      <c r="E530" s="30">
        <v>302.14901123046877</v>
      </c>
      <c r="F530" s="30">
        <v>-7.4794999999999992E-9</v>
      </c>
      <c r="G530" s="30">
        <v>-5.8097299999999998E-2</v>
      </c>
      <c r="H530" s="30">
        <v>3.3768800000000001E-3</v>
      </c>
      <c r="I530" s="30">
        <v>-1.25882E-6</v>
      </c>
      <c r="J530" s="30">
        <v>2.0502099999999999E-10</v>
      </c>
      <c r="K530" s="30">
        <v>4.21753E-23</v>
      </c>
      <c r="L530" s="30">
        <v>14.136100000000001</v>
      </c>
      <c r="M530" s="30">
        <v>-4294.53</v>
      </c>
      <c r="N530" s="30">
        <v>-124</v>
      </c>
      <c r="O530" s="30">
        <v>0</v>
      </c>
      <c r="P530" s="30">
        <v>0</v>
      </c>
      <c r="Q530" s="30"/>
      <c r="R530" s="30">
        <v>460.21999511718752</v>
      </c>
      <c r="S530" s="30">
        <v>1316.9000244140625</v>
      </c>
      <c r="T530" s="30">
        <v>1.005810022354126</v>
      </c>
      <c r="U530" s="30">
        <v>0.76999002695083618</v>
      </c>
      <c r="V530" s="30">
        <v>0</v>
      </c>
      <c r="Y530">
        <f t="shared" si="8"/>
        <v>1.0001399317584263E-4</v>
      </c>
    </row>
    <row r="531" spans="1:25" x14ac:dyDescent="0.2">
      <c r="A531" t="s">
        <v>1248</v>
      </c>
      <c r="B531" t="s">
        <v>1249</v>
      </c>
      <c r="C531" s="30">
        <v>244.33599853515625</v>
      </c>
      <c r="D531" s="30">
        <v>1067.7239990234375</v>
      </c>
      <c r="E531" s="30">
        <v>359.00002441406252</v>
      </c>
      <c r="F531" s="30">
        <v>0</v>
      </c>
      <c r="G531" s="30">
        <v>-0.59831999999999996</v>
      </c>
      <c r="H531" s="30">
        <v>3.5349000000000001E-3</v>
      </c>
      <c r="I531" s="30">
        <v>-2.0269E-6</v>
      </c>
      <c r="J531" s="30">
        <v>6.8254999999999998E-10</v>
      </c>
      <c r="K531" s="30">
        <v>-1.0081E-13</v>
      </c>
      <c r="L531" s="30">
        <v>81.308999999999997</v>
      </c>
      <c r="M531" s="30">
        <v>-12932</v>
      </c>
      <c r="N531" s="30">
        <v>0</v>
      </c>
      <c r="O531" s="30">
        <v>-8.7295999999999996</v>
      </c>
      <c r="P531" s="30">
        <v>8.8751000000000003E-19</v>
      </c>
      <c r="Q531" s="30"/>
      <c r="R531" s="30">
        <v>591.85</v>
      </c>
      <c r="S531" s="30">
        <v>2200</v>
      </c>
      <c r="T531" s="30">
        <v>0.75300002098083496</v>
      </c>
      <c r="U531" s="30">
        <v>0.57348299026489258</v>
      </c>
      <c r="V531" s="30">
        <v>0.20985478162765503</v>
      </c>
      <c r="Y531">
        <f t="shared" si="8"/>
        <v>1.4653976375347555E-5</v>
      </c>
    </row>
    <row r="532" spans="1:25" x14ac:dyDescent="0.2">
      <c r="A532" t="s">
        <v>903</v>
      </c>
      <c r="B532" t="s">
        <v>1068</v>
      </c>
      <c r="C532" s="30">
        <v>246.41900634765625</v>
      </c>
      <c r="D532" s="30">
        <v>857.59600830078125</v>
      </c>
      <c r="E532" s="30">
        <v>327.64901123046877</v>
      </c>
      <c r="F532" s="30">
        <v>-7.1329700000000004E-7</v>
      </c>
      <c r="G532" s="30">
        <v>-0.19225700000000001</v>
      </c>
      <c r="H532" s="30">
        <v>3.3171400000000001E-3</v>
      </c>
      <c r="I532" s="30">
        <v>-1.33449E-6</v>
      </c>
      <c r="J532" s="30">
        <v>2.3180200000000001E-10</v>
      </c>
      <c r="K532" s="30">
        <v>8.76232E-21</v>
      </c>
      <c r="L532" s="30">
        <v>107.02200000000001</v>
      </c>
      <c r="M532" s="30">
        <v>-14583.7</v>
      </c>
      <c r="N532" s="30">
        <v>0</v>
      </c>
      <c r="O532" s="30">
        <v>-12.2286</v>
      </c>
      <c r="P532" s="30">
        <v>2.4285500000000001E-18</v>
      </c>
      <c r="Q532" s="30"/>
      <c r="R532" s="30">
        <v>500.85</v>
      </c>
      <c r="S532" s="30">
        <v>1580</v>
      </c>
      <c r="T532" s="30">
        <v>0.98000001907348633</v>
      </c>
      <c r="U532" s="30">
        <v>0.77300000190734863</v>
      </c>
      <c r="V532" s="30">
        <v>0</v>
      </c>
      <c r="Y532">
        <f t="shared" si="8"/>
        <v>2.434688873183896E-5</v>
      </c>
    </row>
    <row r="533" spans="1:25" x14ac:dyDescent="0.2">
      <c r="A533" t="s">
        <v>1110</v>
      </c>
      <c r="B533" t="s">
        <v>1111</v>
      </c>
      <c r="C533" s="30">
        <v>250.47000122070313</v>
      </c>
      <c r="D533" s="30">
        <v>805.10601806640625</v>
      </c>
      <c r="E533" s="30">
        <v>313.05001220703127</v>
      </c>
      <c r="F533" s="30">
        <v>-1.7909300000000001E-8</v>
      </c>
      <c r="G533" s="30">
        <v>-1.40935E-2</v>
      </c>
      <c r="H533" s="30">
        <v>3.2504700000000001E-3</v>
      </c>
      <c r="I533" s="30">
        <v>-1.2810699999999999E-6</v>
      </c>
      <c r="J533" s="30">
        <v>2.2666E-10</v>
      </c>
      <c r="K533" s="30">
        <v>4.0324299999999999E-22</v>
      </c>
      <c r="L533" s="30">
        <v>105.241</v>
      </c>
      <c r="M533" s="30">
        <v>-13240.1</v>
      </c>
      <c r="N533" s="30">
        <v>0</v>
      </c>
      <c r="O533" s="30">
        <v>-12.4405</v>
      </c>
      <c r="P533" s="30">
        <v>3.6573499999999998E-6</v>
      </c>
      <c r="Q533" s="30"/>
      <c r="R533" s="30">
        <v>474.14901123046877</v>
      </c>
      <c r="S533" s="30">
        <v>1280</v>
      </c>
      <c r="T533" s="30">
        <v>1.0049599409103394</v>
      </c>
      <c r="U533" s="30">
        <v>0.71499902009963989</v>
      </c>
      <c r="V533" s="30">
        <v>0</v>
      </c>
      <c r="Y533">
        <f t="shared" si="8"/>
        <v>8.3843434792356636E-5</v>
      </c>
    </row>
    <row r="534" spans="1:25" x14ac:dyDescent="0.2">
      <c r="A534" t="s">
        <v>863</v>
      </c>
      <c r="B534" t="s">
        <v>1043</v>
      </c>
      <c r="C534" s="30">
        <v>252.48500061035156</v>
      </c>
      <c r="D534" s="30">
        <v>789.79901123046875</v>
      </c>
      <c r="E534" s="30">
        <v>313.85000000000002</v>
      </c>
      <c r="F534" s="30">
        <v>8.2002199999999996E-9</v>
      </c>
      <c r="G534" s="30">
        <v>8.5014800000000001E-2</v>
      </c>
      <c r="H534" s="30">
        <v>2.9383899999999999E-3</v>
      </c>
      <c r="I534" s="30">
        <v>-7.7535500000000005E-7</v>
      </c>
      <c r="J534" s="30">
        <v>1.4257799999999999E-11</v>
      </c>
      <c r="K534" s="30">
        <v>-4.3780799999999998E-23</v>
      </c>
      <c r="L534" s="30">
        <v>261.90600000000001</v>
      </c>
      <c r="M534" s="30">
        <v>-22635.8</v>
      </c>
      <c r="N534" s="30">
        <v>0</v>
      </c>
      <c r="O534" s="30">
        <v>-35.012900000000002</v>
      </c>
      <c r="P534" s="30">
        <v>1.29464E-5</v>
      </c>
      <c r="Q534" s="30"/>
      <c r="R534" s="30">
        <v>469.75002441406252</v>
      </c>
      <c r="S534" s="30">
        <v>1245</v>
      </c>
      <c r="T534" s="30">
        <v>0.93150001764297485</v>
      </c>
      <c r="U534" s="30">
        <v>0.85518002510070801</v>
      </c>
      <c r="V534" s="30">
        <v>0</v>
      </c>
      <c r="Y534">
        <f t="shared" si="8"/>
        <v>2.4957457365661676E-5</v>
      </c>
    </row>
    <row r="535" spans="1:25" x14ac:dyDescent="0.2">
      <c r="A535" t="s">
        <v>1186</v>
      </c>
      <c r="B535" t="s">
        <v>1187</v>
      </c>
      <c r="C535" s="30">
        <v>254.41400146484375</v>
      </c>
      <c r="D535" s="30">
        <v>939.906005859375</v>
      </c>
      <c r="E535" s="30">
        <v>365.85</v>
      </c>
      <c r="F535" s="30">
        <v>0</v>
      </c>
      <c r="G535" s="30">
        <v>-0.30824800000000002</v>
      </c>
      <c r="H535" s="30">
        <v>3.4334299999999999E-3</v>
      </c>
      <c r="I535" s="30">
        <v>-1.6961599999999999E-6</v>
      </c>
      <c r="J535" s="30">
        <v>4.8697399999999996E-10</v>
      </c>
      <c r="K535" s="30">
        <v>-6.1714199999999998E-14</v>
      </c>
      <c r="L535" s="30">
        <v>83.406199999999998</v>
      </c>
      <c r="M535" s="30">
        <v>-13035</v>
      </c>
      <c r="N535" s="30">
        <v>0</v>
      </c>
      <c r="O535" s="30">
        <v>-9.0519999999999996</v>
      </c>
      <c r="P535" s="30">
        <v>1.12356E-18</v>
      </c>
      <c r="Q535" s="30"/>
      <c r="R535" s="30">
        <v>575.85</v>
      </c>
      <c r="S535" s="30">
        <v>1680</v>
      </c>
      <c r="T535" s="30">
        <v>1</v>
      </c>
      <c r="U535" s="30">
        <v>0.61677801609039307</v>
      </c>
      <c r="V535" s="30">
        <v>0</v>
      </c>
      <c r="Y535">
        <f t="shared" si="8"/>
        <v>1.3447116367180645E-5</v>
      </c>
    </row>
    <row r="536" spans="1:25" x14ac:dyDescent="0.2">
      <c r="A536" t="s">
        <v>626</v>
      </c>
      <c r="B536" t="s">
        <v>1002</v>
      </c>
      <c r="C536" s="30">
        <v>254.47900390625</v>
      </c>
      <c r="D536" s="30">
        <v>784.093017578125</v>
      </c>
      <c r="E536" s="30">
        <v>316.70900878906252</v>
      </c>
      <c r="F536" s="30">
        <v>1.28769E-8</v>
      </c>
      <c r="G536" s="30">
        <v>-5.6861000000000002E-2</v>
      </c>
      <c r="H536" s="30">
        <v>3.3735499999999999E-3</v>
      </c>
      <c r="I536" s="30">
        <v>-1.2564200000000001E-6</v>
      </c>
      <c r="J536" s="30">
        <v>2.0413799999999999E-10</v>
      </c>
      <c r="K536" s="30">
        <v>-6.9661900000000003E-23</v>
      </c>
      <c r="L536" s="30">
        <v>14.1069</v>
      </c>
      <c r="M536" s="30">
        <v>-4361.79</v>
      </c>
      <c r="N536" s="30">
        <v>-129.899</v>
      </c>
      <c r="O536" s="30">
        <v>0</v>
      </c>
      <c r="P536" s="30">
        <v>0</v>
      </c>
      <c r="Q536" s="30"/>
      <c r="R536" s="30">
        <v>472.11000976562502</v>
      </c>
      <c r="S536" s="30">
        <v>1213.469970703125</v>
      </c>
      <c r="T536" s="30">
        <v>1.0700000524520874</v>
      </c>
      <c r="U536" s="30">
        <v>0.80000001192092896</v>
      </c>
      <c r="V536" s="30">
        <v>0</v>
      </c>
      <c r="Y536">
        <f t="shared" si="8"/>
        <v>4.3800039418784799E-5</v>
      </c>
    </row>
    <row r="537" spans="1:25" x14ac:dyDescent="0.2">
      <c r="A537" t="s">
        <v>1188</v>
      </c>
      <c r="B537" t="s">
        <v>1189</v>
      </c>
      <c r="C537" s="30">
        <v>256.34600830078125</v>
      </c>
      <c r="D537" s="30">
        <v>1041.75</v>
      </c>
      <c r="E537" s="30">
        <v>395.85</v>
      </c>
      <c r="F537" s="30">
        <v>0</v>
      </c>
      <c r="G537" s="30">
        <v>-0.49811899999999998</v>
      </c>
      <c r="H537" s="30">
        <v>3.4989700000000001E-3</v>
      </c>
      <c r="I537" s="30">
        <v>-2.1104000000000002E-6</v>
      </c>
      <c r="J537" s="30">
        <v>7.5323500000000004E-10</v>
      </c>
      <c r="K537" s="30">
        <v>-1.1815399999999999E-13</v>
      </c>
      <c r="L537" s="30">
        <v>82.602199999999996</v>
      </c>
      <c r="M537" s="30">
        <v>-13714</v>
      </c>
      <c r="N537" s="30">
        <v>0</v>
      </c>
      <c r="O537" s="30">
        <v>-8.8477999999999994</v>
      </c>
      <c r="P537" s="30">
        <v>7.41366E-19</v>
      </c>
      <c r="Q537" s="30"/>
      <c r="R537" s="30">
        <v>634.85</v>
      </c>
      <c r="S537" s="30">
        <v>2100</v>
      </c>
      <c r="T537" s="30">
        <v>0.86000001430511475</v>
      </c>
      <c r="U537" s="30">
        <v>0.5998380184173584</v>
      </c>
      <c r="V537" s="30">
        <v>0</v>
      </c>
      <c r="Y537">
        <f t="shared" si="8"/>
        <v>2.9156374570188019E-6</v>
      </c>
    </row>
    <row r="538" spans="1:25" x14ac:dyDescent="0.2">
      <c r="A538" t="s">
        <v>1190</v>
      </c>
      <c r="B538" t="s">
        <v>1191</v>
      </c>
      <c r="C538" s="30">
        <v>258.36300659179688</v>
      </c>
      <c r="D538" s="30">
        <v>1120.1700439453125</v>
      </c>
      <c r="E538" s="30">
        <v>348.85</v>
      </c>
      <c r="F538" s="30">
        <v>0</v>
      </c>
      <c r="G538" s="30">
        <v>-0.58418800000000004</v>
      </c>
      <c r="H538" s="30">
        <v>3.5968200000000001E-3</v>
      </c>
      <c r="I538" s="30">
        <v>-2.0702999999999999E-6</v>
      </c>
      <c r="J538" s="30">
        <v>6.9984299999999996E-10</v>
      </c>
      <c r="K538" s="30">
        <v>-1.0400899999999999E-13</v>
      </c>
      <c r="L538" s="30">
        <v>87.101200000000006</v>
      </c>
      <c r="M538" s="30">
        <v>-13179</v>
      </c>
      <c r="N538" s="30">
        <v>0</v>
      </c>
      <c r="O538" s="30">
        <v>-9.5394000000000005</v>
      </c>
      <c r="P538" s="30">
        <v>1.2580700000000001E-18</v>
      </c>
      <c r="Q538" s="30"/>
      <c r="R538" s="30">
        <v>566.85</v>
      </c>
      <c r="S538" s="30">
        <v>2040</v>
      </c>
      <c r="T538" s="30">
        <v>0.80800002813339233</v>
      </c>
      <c r="U538" s="30">
        <v>0.61161202192306519</v>
      </c>
      <c r="V538" s="30">
        <v>0.13700500130653381</v>
      </c>
      <c r="Y538">
        <f t="shared" si="8"/>
        <v>2.0624554796962136E-5</v>
      </c>
    </row>
    <row r="539" spans="1:25" x14ac:dyDescent="0.2">
      <c r="A539" t="s">
        <v>904</v>
      </c>
      <c r="B539" t="s">
        <v>1069</v>
      </c>
      <c r="C539" s="30">
        <v>260.45001220703125</v>
      </c>
      <c r="D539" s="30">
        <v>856.47601318359375</v>
      </c>
      <c r="E539" s="30">
        <v>341.25002441406252</v>
      </c>
      <c r="F539" s="30">
        <v>-8.3342700000000004E-7</v>
      </c>
      <c r="G539" s="30">
        <v>-0.185392</v>
      </c>
      <c r="H539" s="30">
        <v>3.3208600000000001E-3</v>
      </c>
      <c r="I539" s="30">
        <v>-1.3322299999999999E-6</v>
      </c>
      <c r="J539" s="30">
        <v>2.3074E-10</v>
      </c>
      <c r="K539" s="30">
        <v>1.01817E-20</v>
      </c>
      <c r="L539" s="30">
        <v>114.04</v>
      </c>
      <c r="M539" s="30">
        <v>-15561.7</v>
      </c>
      <c r="N539" s="30">
        <v>0</v>
      </c>
      <c r="O539" s="30">
        <v>-13.117699999999999</v>
      </c>
      <c r="P539" s="30">
        <v>2.3924099999999998E-18</v>
      </c>
      <c r="Q539" s="30"/>
      <c r="R539" s="30">
        <v>510.85</v>
      </c>
      <c r="S539" s="30">
        <v>1500</v>
      </c>
      <c r="T539" s="30">
        <v>1.0399800539016724</v>
      </c>
      <c r="U539" s="30">
        <v>0.81599801778793335</v>
      </c>
      <c r="V539" s="30">
        <v>0</v>
      </c>
      <c r="Y539">
        <f t="shared" si="8"/>
        <v>9.2515225104575612E-6</v>
      </c>
    </row>
    <row r="540" spans="1:25" x14ac:dyDescent="0.2">
      <c r="A540" t="s">
        <v>1112</v>
      </c>
      <c r="B540" t="s">
        <v>1113</v>
      </c>
      <c r="C540" s="30">
        <v>264.489013671875</v>
      </c>
      <c r="D540" s="30">
        <v>807.95001220703125</v>
      </c>
      <c r="E540" s="30">
        <v>327.05001220703127</v>
      </c>
      <c r="F540" s="30">
        <v>-9.4328499999999997E-8</v>
      </c>
      <c r="G540" s="30">
        <v>-1.6488200000000001E-2</v>
      </c>
      <c r="H540" s="30">
        <v>3.2564500000000001E-3</v>
      </c>
      <c r="I540" s="30">
        <v>-1.2796800000000001E-6</v>
      </c>
      <c r="J540" s="30">
        <v>2.24892E-10</v>
      </c>
      <c r="K540" s="30">
        <v>2.2039999999999999E-21</v>
      </c>
      <c r="L540" s="30">
        <v>106.691</v>
      </c>
      <c r="M540" s="30">
        <v>-13659.2</v>
      </c>
      <c r="N540" s="30">
        <v>0</v>
      </c>
      <c r="O540" s="30">
        <v>-12.597</v>
      </c>
      <c r="P540" s="30">
        <v>3.53078E-6</v>
      </c>
      <c r="Q540" s="30"/>
      <c r="R540" s="30">
        <v>485.75002441406252</v>
      </c>
      <c r="S540" s="30">
        <v>1190</v>
      </c>
      <c r="T540" s="30">
        <v>1.0614900588989258</v>
      </c>
      <c r="U540" s="30">
        <v>0.73500001430511475</v>
      </c>
      <c r="V540" s="30">
        <v>0</v>
      </c>
      <c r="Y540">
        <f t="shared" si="8"/>
        <v>4.2873308008590063E-5</v>
      </c>
    </row>
    <row r="541" spans="1:25" x14ac:dyDescent="0.2">
      <c r="A541" t="s">
        <v>864</v>
      </c>
      <c r="B541" t="s">
        <v>1044</v>
      </c>
      <c r="C541" s="30">
        <v>266.489013671875</v>
      </c>
      <c r="D541" s="30">
        <v>788.79901123046875</v>
      </c>
      <c r="E541" s="30">
        <v>328.55001220703127</v>
      </c>
      <c r="F541" s="30">
        <v>1.0438499999999999E-8</v>
      </c>
      <c r="G541" s="30">
        <v>7.7136300000000005E-2</v>
      </c>
      <c r="H541" s="30">
        <v>2.9622199999999998E-3</v>
      </c>
      <c r="I541" s="30">
        <v>-8.0265499999999998E-7</v>
      </c>
      <c r="J541" s="30">
        <v>2.4672200000000001E-11</v>
      </c>
      <c r="K541" s="30">
        <v>-5.6719699999999996E-23</v>
      </c>
      <c r="L541" s="30">
        <v>269.012</v>
      </c>
      <c r="M541" s="30">
        <v>-23495</v>
      </c>
      <c r="N541" s="30">
        <v>0</v>
      </c>
      <c r="O541" s="30">
        <v>-35.938099999999999</v>
      </c>
      <c r="P541" s="30">
        <v>1.28491E-5</v>
      </c>
      <c r="Q541" s="30"/>
      <c r="R541" s="30">
        <v>481.64901123046877</v>
      </c>
      <c r="S541" s="30">
        <v>1165</v>
      </c>
      <c r="T541" s="30">
        <v>0.98750001192092896</v>
      </c>
      <c r="U541" s="30">
        <v>0.87373000383377075</v>
      </c>
      <c r="V541" s="30">
        <v>0</v>
      </c>
      <c r="Y541">
        <f t="shared" si="8"/>
        <v>1.1588672383845184E-5</v>
      </c>
    </row>
    <row r="542" spans="1:25" x14ac:dyDescent="0.2">
      <c r="A542" t="s">
        <v>1192</v>
      </c>
      <c r="B542" t="s">
        <v>1193</v>
      </c>
      <c r="C542" s="30">
        <v>268.44100952148438</v>
      </c>
      <c r="D542" s="30">
        <v>934.45501708984375</v>
      </c>
      <c r="E542" s="30">
        <v>378.85</v>
      </c>
      <c r="F542" s="30">
        <v>0</v>
      </c>
      <c r="G542" s="30">
        <v>-0.31681900000000002</v>
      </c>
      <c r="H542" s="30">
        <v>3.4938600000000001E-3</v>
      </c>
      <c r="I542" s="30">
        <v>-1.75675E-6</v>
      </c>
      <c r="J542" s="30">
        <v>5.19426E-10</v>
      </c>
      <c r="K542" s="30">
        <v>-6.8261700000000001E-14</v>
      </c>
      <c r="L542" s="30">
        <v>85.874200000000002</v>
      </c>
      <c r="M542" s="30">
        <v>-13504</v>
      </c>
      <c r="N542" s="30">
        <v>0</v>
      </c>
      <c r="O542" s="30">
        <v>-9.3577899999999996</v>
      </c>
      <c r="P542" s="30">
        <v>1.07277E-18</v>
      </c>
      <c r="Q542" s="30"/>
      <c r="R542" s="30">
        <v>585.85</v>
      </c>
      <c r="S542" s="30">
        <v>1580</v>
      </c>
      <c r="T542" s="30">
        <v>1.0700000524520874</v>
      </c>
      <c r="U542" s="30">
        <v>0.64149302244186401</v>
      </c>
      <c r="V542" s="30">
        <v>0</v>
      </c>
      <c r="Y542">
        <f t="shared" si="8"/>
        <v>6.9913938040738973E-6</v>
      </c>
    </row>
    <row r="543" spans="1:25" x14ac:dyDescent="0.2">
      <c r="A543" t="s">
        <v>627</v>
      </c>
      <c r="B543" t="s">
        <v>1003</v>
      </c>
      <c r="C543" s="30">
        <v>268.510009765625</v>
      </c>
      <c r="D543" s="30">
        <v>787.59100341796875</v>
      </c>
      <c r="E543" s="30">
        <v>330.64901123046877</v>
      </c>
      <c r="F543" s="30">
        <v>6.82246E-9</v>
      </c>
      <c r="G543" s="30">
        <v>-5.7688499999999997E-2</v>
      </c>
      <c r="H543" s="30">
        <v>3.3741499999999998E-3</v>
      </c>
      <c r="I543" s="30">
        <v>-1.2600100000000001E-6</v>
      </c>
      <c r="J543" s="30">
        <v>2.0529499999999999E-10</v>
      </c>
      <c r="K543" s="30">
        <v>-3.3550400000000001E-23</v>
      </c>
      <c r="L543" s="30">
        <v>14.1381</v>
      </c>
      <c r="M543" s="30">
        <v>-4450.43</v>
      </c>
      <c r="N543" s="30">
        <v>-135.5</v>
      </c>
      <c r="O543" s="30">
        <v>0</v>
      </c>
      <c r="P543" s="30">
        <v>0</v>
      </c>
      <c r="Q543" s="30"/>
      <c r="R543" s="30">
        <v>482.77901611328127</v>
      </c>
      <c r="S543" s="30">
        <v>1116.949951171875</v>
      </c>
      <c r="T543" s="30">
        <v>1.1299999952316284</v>
      </c>
      <c r="U543" s="30">
        <v>0.82700002193450928</v>
      </c>
      <c r="V543" s="30">
        <v>0</v>
      </c>
      <c r="Y543">
        <f t="shared" si="8"/>
        <v>1.818860083091363E-5</v>
      </c>
    </row>
    <row r="544" spans="1:25" x14ac:dyDescent="0.2">
      <c r="A544" t="s">
        <v>1262</v>
      </c>
      <c r="B544" t="s">
        <v>1263</v>
      </c>
      <c r="C544" s="30">
        <v>270.45599365234375</v>
      </c>
      <c r="D544" s="30">
        <v>855.7659912109375</v>
      </c>
      <c r="E544" s="30">
        <v>314.85000000000002</v>
      </c>
      <c r="F544" s="30">
        <v>0</v>
      </c>
      <c r="G544" s="30">
        <v>-0.32303999999999999</v>
      </c>
      <c r="H544" s="30">
        <v>3.9864000000000002E-3</v>
      </c>
      <c r="I544" s="30">
        <v>-2.3784E-6</v>
      </c>
      <c r="J544" s="30">
        <v>9.0651000000000001E-10</v>
      </c>
      <c r="K544" s="30">
        <v>-1.5667E-13</v>
      </c>
      <c r="L544" s="30">
        <v>224.3</v>
      </c>
      <c r="M544" s="30">
        <v>-19885</v>
      </c>
      <c r="N544" s="30">
        <v>0</v>
      </c>
      <c r="O544" s="30">
        <v>-29.844999999999999</v>
      </c>
      <c r="P544" s="30">
        <v>1.2833999999999999E-5</v>
      </c>
      <c r="Q544" s="30"/>
      <c r="R544" s="30">
        <v>464.85</v>
      </c>
      <c r="S544" s="30">
        <v>1400</v>
      </c>
      <c r="T544" s="30">
        <v>0.96899998188018799</v>
      </c>
      <c r="U544" s="30">
        <v>0.93639099597930908</v>
      </c>
      <c r="V544" s="30">
        <v>2.0985476970672607</v>
      </c>
      <c r="Y544">
        <f t="shared" ref="Y544:Y581" si="9">EXP((L544+M544/($Y$1+N544)+O544*LN($Y$1)+P544*$Y$1^2))/100</f>
        <v>4.0690520701780059E-5</v>
      </c>
    </row>
    <row r="545" spans="1:25" x14ac:dyDescent="0.2">
      <c r="A545" t="s">
        <v>905</v>
      </c>
      <c r="B545" t="s">
        <v>1070</v>
      </c>
      <c r="C545" s="30">
        <v>274.47000122070313</v>
      </c>
      <c r="D545" s="30">
        <v>856.38702392578125</v>
      </c>
      <c r="E545" s="30">
        <v>354.05001220703127</v>
      </c>
      <c r="F545" s="30">
        <v>-1.1759700000000001E-6</v>
      </c>
      <c r="G545" s="30">
        <v>-0.17923</v>
      </c>
      <c r="H545" s="30">
        <v>3.3242100000000002E-3</v>
      </c>
      <c r="I545" s="30">
        <v>-1.3302199999999999E-6</v>
      </c>
      <c r="J545" s="30">
        <v>2.2978699999999999E-10</v>
      </c>
      <c r="K545" s="30">
        <v>1.4376599999999999E-20</v>
      </c>
      <c r="L545" s="30">
        <v>118.935</v>
      </c>
      <c r="M545" s="30">
        <v>-16305.7</v>
      </c>
      <c r="N545" s="30">
        <v>0</v>
      </c>
      <c r="O545" s="30">
        <v>-13.732699999999999</v>
      </c>
      <c r="P545" s="30">
        <v>2.3163600000000001E-18</v>
      </c>
      <c r="Q545" s="30"/>
      <c r="R545" s="30">
        <v>518.88802490234377</v>
      </c>
      <c r="S545" s="30">
        <v>1410</v>
      </c>
      <c r="T545" s="30">
        <v>1.1100000143051147</v>
      </c>
      <c r="U545" s="30">
        <v>0.86900001764297485</v>
      </c>
      <c r="V545" s="30">
        <v>0</v>
      </c>
      <c r="Y545">
        <f t="shared" si="9"/>
        <v>4.0751008651787013E-6</v>
      </c>
    </row>
    <row r="546" spans="1:25" x14ac:dyDescent="0.2">
      <c r="A546" t="s">
        <v>1114</v>
      </c>
      <c r="B546" t="s">
        <v>1115</v>
      </c>
      <c r="C546" s="30">
        <v>278.51998901367188</v>
      </c>
      <c r="D546" s="30">
        <v>796.24700927734375</v>
      </c>
      <c r="E546" s="30">
        <v>340.05001220703127</v>
      </c>
      <c r="F546" s="30">
        <v>-2.79187E-8</v>
      </c>
      <c r="G546" s="30">
        <v>-1.8478399999999999E-2</v>
      </c>
      <c r="H546" s="30">
        <v>3.23785E-3</v>
      </c>
      <c r="I546" s="30">
        <v>-1.2686199999999999E-6</v>
      </c>
      <c r="J546" s="30">
        <v>2.2140000000000001E-10</v>
      </c>
      <c r="K546" s="30">
        <v>6.4536800000000003E-22</v>
      </c>
      <c r="L546" s="30">
        <v>108.28400000000001</v>
      </c>
      <c r="M546" s="30">
        <v>-14067</v>
      </c>
      <c r="N546" s="30">
        <v>0</v>
      </c>
      <c r="O546" s="30">
        <v>-12.777200000000001</v>
      </c>
      <c r="P546" s="30">
        <v>3.4305500000000001E-6</v>
      </c>
      <c r="Q546" s="30"/>
      <c r="R546" s="30">
        <v>496.64901123046877</v>
      </c>
      <c r="S546" s="30">
        <v>1120</v>
      </c>
      <c r="T546" s="30">
        <v>1.1174900531768799</v>
      </c>
      <c r="U546" s="30">
        <v>0.75</v>
      </c>
      <c r="V546" s="30">
        <v>0</v>
      </c>
      <c r="Y546">
        <f t="shared" si="9"/>
        <v>2.2800559124143898E-5</v>
      </c>
    </row>
    <row r="547" spans="1:25" x14ac:dyDescent="0.2">
      <c r="A547" t="s">
        <v>865</v>
      </c>
      <c r="B547" t="s">
        <v>1045</v>
      </c>
      <c r="C547" s="30">
        <v>280.51901245117188</v>
      </c>
      <c r="D547" s="30">
        <v>798.78900146484375</v>
      </c>
      <c r="E547" s="30">
        <v>342.35</v>
      </c>
      <c r="F547" s="30">
        <v>1.18578E-8</v>
      </c>
      <c r="G547" s="30">
        <v>7.0038000000000003E-2</v>
      </c>
      <c r="H547" s="30">
        <v>2.9833899999999998E-3</v>
      </c>
      <c r="I547" s="30">
        <v>-8.2715299999999997E-7</v>
      </c>
      <c r="J547" s="30">
        <v>3.4043599999999997E-11</v>
      </c>
      <c r="K547" s="30">
        <v>-6.8455700000000002E-23</v>
      </c>
      <c r="L547" s="30">
        <v>275.36900000000003</v>
      </c>
      <c r="M547" s="30">
        <v>-24308.7</v>
      </c>
      <c r="N547" s="30">
        <v>0</v>
      </c>
      <c r="O547" s="30">
        <v>-36.756</v>
      </c>
      <c r="P547" s="30">
        <v>1.2704700000000001E-5</v>
      </c>
      <c r="Q547" s="30"/>
      <c r="R547" s="30">
        <v>494.58901367187502</v>
      </c>
      <c r="S547" s="30">
        <v>1043.1800537109375</v>
      </c>
      <c r="T547" s="30">
        <v>1.1365000009536743</v>
      </c>
      <c r="U547" s="30">
        <v>0.88059902191162109</v>
      </c>
      <c r="V547" s="30">
        <v>0</v>
      </c>
      <c r="Y547">
        <f t="shared" si="9"/>
        <v>5.3998301844309235E-6</v>
      </c>
    </row>
    <row r="548" spans="1:25" x14ac:dyDescent="0.2">
      <c r="A548" t="s">
        <v>628</v>
      </c>
      <c r="B548" t="s">
        <v>1004</v>
      </c>
      <c r="C548" s="30">
        <v>282.54000854492188</v>
      </c>
      <c r="D548" s="30">
        <v>790.66900634765625</v>
      </c>
      <c r="E548" s="30">
        <v>343.77901611328127</v>
      </c>
      <c r="F548" s="30">
        <v>5.2401900000000003E-9</v>
      </c>
      <c r="G548" s="30">
        <v>-7.9210000000000003E-2</v>
      </c>
      <c r="H548" s="30">
        <v>3.4313500000000001E-3</v>
      </c>
      <c r="I548" s="30">
        <v>-1.3176999999999999E-6</v>
      </c>
      <c r="J548" s="30">
        <v>2.2368100000000001E-10</v>
      </c>
      <c r="K548" s="30">
        <v>-2.7242599999999999E-23</v>
      </c>
      <c r="L548" s="30">
        <v>196.75</v>
      </c>
      <c r="M548" s="30">
        <v>-19441</v>
      </c>
      <c r="N548" s="30">
        <v>0</v>
      </c>
      <c r="O548" s="30">
        <v>-25.524999999999999</v>
      </c>
      <c r="P548" s="30">
        <v>8.8381999999999995E-6</v>
      </c>
      <c r="Q548" s="30"/>
      <c r="R548" s="30">
        <v>494.85</v>
      </c>
      <c r="S548" s="30">
        <v>1160</v>
      </c>
      <c r="T548" s="30">
        <v>1.190000057220459</v>
      </c>
      <c r="U548" s="30">
        <v>0.90687799453735352</v>
      </c>
      <c r="V548" s="30">
        <v>0</v>
      </c>
      <c r="Y548">
        <f t="shared" si="9"/>
        <v>9.5820610039837087E-6</v>
      </c>
    </row>
    <row r="549" spans="1:25" x14ac:dyDescent="0.2">
      <c r="A549" t="s">
        <v>906</v>
      </c>
      <c r="B549" t="s">
        <v>1071</v>
      </c>
      <c r="C549" s="30">
        <v>288.5</v>
      </c>
      <c r="D549" s="30">
        <v>858.5980224609375</v>
      </c>
      <c r="E549" s="30">
        <v>366.11000976562502</v>
      </c>
      <c r="F549" s="30">
        <v>-3.1836600000000001E-7</v>
      </c>
      <c r="G549" s="30">
        <v>-0.17366599999999999</v>
      </c>
      <c r="H549" s="30">
        <v>3.32723E-3</v>
      </c>
      <c r="I549" s="30">
        <v>-1.3284000000000001E-6</v>
      </c>
      <c r="J549" s="30">
        <v>2.28927E-10</v>
      </c>
      <c r="K549" s="30">
        <v>3.9432900000000001E-21</v>
      </c>
      <c r="L549" s="30">
        <v>124.10599999999999</v>
      </c>
      <c r="M549" s="30">
        <v>-17083.2</v>
      </c>
      <c r="N549" s="30">
        <v>0</v>
      </c>
      <c r="O549" s="30">
        <v>-14.3828</v>
      </c>
      <c r="P549" s="30">
        <v>2.2553599999999998E-18</v>
      </c>
      <c r="Q549" s="30"/>
      <c r="R549" s="30">
        <v>527.22200927734377</v>
      </c>
      <c r="S549" s="30">
        <v>1344.43994140625</v>
      </c>
      <c r="T549" s="30">
        <v>1.0554100275039673</v>
      </c>
      <c r="U549" s="30">
        <v>0.97196102142333984</v>
      </c>
      <c r="V549" s="30">
        <v>0</v>
      </c>
      <c r="Y549">
        <f t="shared" si="9"/>
        <v>1.7510478531291434E-6</v>
      </c>
    </row>
    <row r="550" spans="1:25" x14ac:dyDescent="0.2">
      <c r="A550" t="s">
        <v>866</v>
      </c>
      <c r="B550" t="s">
        <v>1046</v>
      </c>
      <c r="C550" s="30">
        <v>294.54901123046875</v>
      </c>
      <c r="D550" s="30">
        <v>793.01202392578125</v>
      </c>
      <c r="E550" s="30">
        <v>355.05001220703127</v>
      </c>
      <c r="F550" s="30">
        <v>1.4248600000000001E-8</v>
      </c>
      <c r="G550" s="30">
        <v>6.3615900000000003E-2</v>
      </c>
      <c r="H550" s="30">
        <v>3.0025400000000002E-3</v>
      </c>
      <c r="I550" s="30">
        <v>-8.4931599999999998E-7</v>
      </c>
      <c r="J550" s="30">
        <v>4.2522100000000003E-11</v>
      </c>
      <c r="K550" s="30">
        <v>-8.4503200000000002E-23</v>
      </c>
      <c r="L550" s="30">
        <v>278.512</v>
      </c>
      <c r="M550" s="30">
        <v>-24863.4</v>
      </c>
      <c r="N550" s="30">
        <v>0</v>
      </c>
      <c r="O550" s="30">
        <v>-37.130400000000002</v>
      </c>
      <c r="P550" s="30">
        <v>1.24447E-5</v>
      </c>
      <c r="Q550" s="30"/>
      <c r="R550" s="30">
        <v>503.54702148437502</v>
      </c>
      <c r="S550" s="30">
        <v>1077.6300048828125</v>
      </c>
      <c r="T550" s="30">
        <v>1.2404700517654419</v>
      </c>
      <c r="U550" s="30">
        <v>0.9047970175743103</v>
      </c>
      <c r="V550" s="30">
        <v>0</v>
      </c>
      <c r="Y550">
        <f t="shared" si="9"/>
        <v>2.8001031862811167E-6</v>
      </c>
    </row>
    <row r="551" spans="1:25" x14ac:dyDescent="0.2">
      <c r="A551" t="s">
        <v>629</v>
      </c>
      <c r="B551" t="s">
        <v>1005</v>
      </c>
      <c r="C551" s="30">
        <v>296.5830078125</v>
      </c>
      <c r="D551" s="30">
        <v>794.302001953125</v>
      </c>
      <c r="E551" s="30">
        <v>356.50002441406252</v>
      </c>
      <c r="F551" s="30">
        <v>-32.546900000000001</v>
      </c>
      <c r="G551" s="30">
        <v>0.2843</v>
      </c>
      <c r="H551" s="30">
        <v>2.8624000000000002E-3</v>
      </c>
      <c r="I551" s="30">
        <v>-7.06426E-7</v>
      </c>
      <c r="J551" s="30">
        <v>0</v>
      </c>
      <c r="K551" s="30">
        <v>0</v>
      </c>
      <c r="L551" s="30">
        <v>133.88</v>
      </c>
      <c r="M551" s="30">
        <v>-17129</v>
      </c>
      <c r="N551" s="30">
        <v>0</v>
      </c>
      <c r="O551" s="30">
        <v>-15.87</v>
      </c>
      <c r="P551" s="30">
        <v>3.5455999999999998E-18</v>
      </c>
      <c r="Q551" s="30"/>
      <c r="R551" s="30">
        <v>504.85</v>
      </c>
      <c r="S551" s="30">
        <v>1110</v>
      </c>
      <c r="T551" s="30">
        <v>1.2447700500488281</v>
      </c>
      <c r="U551" s="30">
        <v>0.94200402498245239</v>
      </c>
      <c r="V551" s="30">
        <v>0</v>
      </c>
      <c r="Y551">
        <f t="shared" si="9"/>
        <v>4.3897897534499993E-6</v>
      </c>
    </row>
    <row r="552" spans="1:25" x14ac:dyDescent="0.2">
      <c r="A552" t="s">
        <v>907</v>
      </c>
      <c r="B552" t="s">
        <v>1072</v>
      </c>
      <c r="C552" s="30">
        <v>302.51901245117188</v>
      </c>
      <c r="D552" s="30">
        <v>858.5980224609375</v>
      </c>
      <c r="E552" s="30">
        <v>377.77700195312502</v>
      </c>
      <c r="F552" s="30">
        <v>-1.27687E-6</v>
      </c>
      <c r="G552" s="30">
        <v>-0.16861999999999999</v>
      </c>
      <c r="H552" s="30">
        <v>3.3299800000000002E-3</v>
      </c>
      <c r="I552" s="30">
        <v>-1.32675E-6</v>
      </c>
      <c r="J552" s="30">
        <v>2.28146E-10</v>
      </c>
      <c r="K552" s="30">
        <v>1.57745E-20</v>
      </c>
      <c r="L552" s="30">
        <v>130.309</v>
      </c>
      <c r="M552" s="30">
        <v>-17983.400000000001</v>
      </c>
      <c r="N552" s="30">
        <v>0</v>
      </c>
      <c r="O552" s="30">
        <v>-15.1631</v>
      </c>
      <c r="P552" s="30">
        <v>2.2188099999999998E-18</v>
      </c>
      <c r="Q552" s="30"/>
      <c r="R552" s="30">
        <v>535.00002441406252</v>
      </c>
      <c r="S552" s="30">
        <v>1289.31005859375</v>
      </c>
      <c r="T552" s="30">
        <v>1.0871100425720215</v>
      </c>
      <c r="U552" s="30">
        <v>1.0298700332641602</v>
      </c>
      <c r="V552" s="30">
        <v>0</v>
      </c>
      <c r="Y552">
        <f t="shared" si="9"/>
        <v>6.950436577991581E-7</v>
      </c>
    </row>
    <row r="553" spans="1:25" x14ac:dyDescent="0.2">
      <c r="A553" t="s">
        <v>867</v>
      </c>
      <c r="B553" t="s">
        <v>1047</v>
      </c>
      <c r="C553" s="30">
        <v>308.58999633789063</v>
      </c>
      <c r="D553" s="30">
        <v>795.072021484375</v>
      </c>
      <c r="E553" s="30">
        <v>367.25002441406252</v>
      </c>
      <c r="F553" s="30">
        <v>2.4387100000000001E-8</v>
      </c>
      <c r="G553" s="30">
        <v>5.7886300000000002E-2</v>
      </c>
      <c r="H553" s="30">
        <v>3.02564E-3</v>
      </c>
      <c r="I553" s="30">
        <v>-8.7109799999999996E-7</v>
      </c>
      <c r="J553" s="30">
        <v>5.0324200000000002E-11</v>
      </c>
      <c r="K553" s="30">
        <v>-1.2723E-22</v>
      </c>
      <c r="L553" s="30">
        <v>279.512</v>
      </c>
      <c r="M553" s="30">
        <v>-25245.5</v>
      </c>
      <c r="N553" s="30">
        <v>0</v>
      </c>
      <c r="O553" s="30">
        <v>-37.2074</v>
      </c>
      <c r="P553" s="30">
        <v>1.21082E-5</v>
      </c>
      <c r="Q553" s="30"/>
      <c r="R553" s="30">
        <v>512.90401611328127</v>
      </c>
      <c r="S553" s="30">
        <v>1025.1800537109375</v>
      </c>
      <c r="T553" s="30">
        <v>1.2972400188446045</v>
      </c>
      <c r="U553" s="30">
        <v>0.92439901828765869</v>
      </c>
      <c r="V553" s="30">
        <v>0</v>
      </c>
      <c r="Y553">
        <f t="shared" si="9"/>
        <v>1.5745388678707164E-6</v>
      </c>
    </row>
    <row r="554" spans="1:25" x14ac:dyDescent="0.2">
      <c r="A554" t="s">
        <v>630</v>
      </c>
      <c r="B554" t="s">
        <v>1006</v>
      </c>
      <c r="C554" s="30">
        <v>310.5880126953125</v>
      </c>
      <c r="D554" s="30">
        <v>796.75201416015625</v>
      </c>
      <c r="E554" s="30">
        <v>368.61000976562502</v>
      </c>
      <c r="F554" s="30">
        <v>-36.375</v>
      </c>
      <c r="G554" s="30">
        <v>0.2908</v>
      </c>
      <c r="H554" s="30">
        <v>2.8633E-3</v>
      </c>
      <c r="I554" s="30">
        <v>-7.0717599999999995E-7</v>
      </c>
      <c r="J554" s="30">
        <v>0</v>
      </c>
      <c r="K554" s="30">
        <v>0</v>
      </c>
      <c r="L554" s="30">
        <v>147.4</v>
      </c>
      <c r="M554" s="30">
        <v>-18406</v>
      </c>
      <c r="N554" s="30">
        <v>0</v>
      </c>
      <c r="O554" s="30">
        <v>-17.693999999999999</v>
      </c>
      <c r="P554" s="30">
        <v>3.9369000000000002E-18</v>
      </c>
      <c r="Q554" s="30"/>
      <c r="R554" s="30">
        <v>513.85</v>
      </c>
      <c r="S554" s="30">
        <v>1060</v>
      </c>
      <c r="T554" s="30">
        <v>1.3011300563812256</v>
      </c>
      <c r="U554" s="30">
        <v>0.97219002246856689</v>
      </c>
      <c r="V554" s="30">
        <v>0</v>
      </c>
      <c r="Y554">
        <f t="shared" si="9"/>
        <v>1.9779115351995315E-6</v>
      </c>
    </row>
    <row r="555" spans="1:25" x14ac:dyDescent="0.2">
      <c r="A555" t="s">
        <v>1260</v>
      </c>
      <c r="B555" t="s">
        <v>1261</v>
      </c>
      <c r="C555" s="30">
        <v>314.46600341796875</v>
      </c>
      <c r="D555" s="30">
        <v>943.61102294921875</v>
      </c>
      <c r="E555" s="30">
        <v>349.00002441406252</v>
      </c>
      <c r="F555" s="30">
        <v>0</v>
      </c>
      <c r="G555" s="30">
        <v>-0.37330999999999998</v>
      </c>
      <c r="H555" s="30">
        <v>4.0013000000000002E-3</v>
      </c>
      <c r="I555" s="30">
        <v>-2.6813999999999999E-6</v>
      </c>
      <c r="J555" s="30">
        <v>1.1414E-9</v>
      </c>
      <c r="K555" s="30">
        <v>-2.1601000000000001E-13</v>
      </c>
      <c r="L555" s="30">
        <v>103.23</v>
      </c>
      <c r="M555" s="30">
        <v>-15590</v>
      </c>
      <c r="N555" s="30">
        <v>0</v>
      </c>
      <c r="O555" s="30">
        <v>-11.448</v>
      </c>
      <c r="P555" s="30">
        <v>1.4725000000000001E-18</v>
      </c>
      <c r="Q555" s="30"/>
      <c r="R555" s="30">
        <v>494.85</v>
      </c>
      <c r="S555" s="30">
        <v>1320</v>
      </c>
      <c r="T555" s="30">
        <v>1.0499999523162842</v>
      </c>
      <c r="U555" s="30">
        <v>1.124459981918335</v>
      </c>
      <c r="V555" s="30">
        <v>2.4792842864990234</v>
      </c>
      <c r="Y555">
        <f t="shared" si="9"/>
        <v>3.0975246184451126E-6</v>
      </c>
    </row>
    <row r="556" spans="1:25" x14ac:dyDescent="0.2">
      <c r="A556" t="s">
        <v>1205</v>
      </c>
      <c r="B556" t="s">
        <v>1206</v>
      </c>
      <c r="C556" s="30">
        <v>316.57101440429688</v>
      </c>
      <c r="D556" s="30">
        <v>857.85601806640625</v>
      </c>
      <c r="E556" s="30">
        <v>389.00002441406252</v>
      </c>
      <c r="F556" s="30">
        <v>0</v>
      </c>
      <c r="G556" s="30">
        <v>-8.2501000000000005E-2</v>
      </c>
      <c r="H556" s="30">
        <v>3.1232E-3</v>
      </c>
      <c r="I556" s="30">
        <v>-1.0234E-6</v>
      </c>
      <c r="J556" s="30">
        <v>1.4523E-11</v>
      </c>
      <c r="K556" s="30">
        <v>5.0420000000000001E-14</v>
      </c>
      <c r="L556" s="30">
        <v>112.7</v>
      </c>
      <c r="M556" s="30">
        <v>-16400</v>
      </c>
      <c r="N556" s="30">
        <v>0</v>
      </c>
      <c r="O556" s="30">
        <v>-12.85</v>
      </c>
      <c r="P556" s="30">
        <v>1.7467000000000001E-18</v>
      </c>
      <c r="Q556" s="30"/>
      <c r="R556" s="30">
        <v>552.85</v>
      </c>
      <c r="S556" s="30">
        <v>1210</v>
      </c>
      <c r="T556" s="30">
        <v>1.2000000476837158</v>
      </c>
      <c r="U556" s="30">
        <v>0.91946101188659668</v>
      </c>
      <c r="V556" s="30">
        <v>0</v>
      </c>
      <c r="Y556">
        <f t="shared" si="9"/>
        <v>1.0849962322547865E-6</v>
      </c>
    </row>
    <row r="557" spans="1:25" x14ac:dyDescent="0.2">
      <c r="A557" t="s">
        <v>1250</v>
      </c>
      <c r="B557" t="s">
        <v>1251</v>
      </c>
      <c r="C557" s="30">
        <v>320.43399047851563</v>
      </c>
      <c r="D557" s="30">
        <v>1348.844970703125</v>
      </c>
      <c r="E557" s="30">
        <v>469.85</v>
      </c>
      <c r="F557" s="30">
        <v>0</v>
      </c>
      <c r="G557" s="30">
        <v>-0.63583999999999996</v>
      </c>
      <c r="H557" s="30">
        <v>3.6148999999999999E-3</v>
      </c>
      <c r="I557" s="30">
        <v>-2.1090000000000001E-6</v>
      </c>
      <c r="J557" s="30">
        <v>7.1571E-10</v>
      </c>
      <c r="K557" s="30">
        <v>-1.0604E-13</v>
      </c>
      <c r="L557" s="30">
        <v>95.072000000000003</v>
      </c>
      <c r="M557" s="30">
        <v>-16403</v>
      </c>
      <c r="N557" s="30">
        <v>0</v>
      </c>
      <c r="O557" s="30">
        <v>-10.356</v>
      </c>
      <c r="P557" s="30">
        <v>5.1173999999999996E-19</v>
      </c>
      <c r="Q557" s="30"/>
      <c r="R557" s="30">
        <v>709.85</v>
      </c>
      <c r="S557" s="30">
        <v>1790</v>
      </c>
      <c r="T557" s="30">
        <v>0.9660000205039978</v>
      </c>
      <c r="U557" s="30">
        <v>0.67938798666000366</v>
      </c>
      <c r="V557" s="30">
        <v>0</v>
      </c>
      <c r="Y557">
        <f t="shared" si="9"/>
        <v>5.3778174254118126E-8</v>
      </c>
    </row>
    <row r="558" spans="1:25" x14ac:dyDescent="0.2">
      <c r="A558" t="s">
        <v>868</v>
      </c>
      <c r="B558" t="s">
        <v>1048</v>
      </c>
      <c r="C558" s="30">
        <v>322.60000610351563</v>
      </c>
      <c r="D558" s="30">
        <v>797.0360107421875</v>
      </c>
      <c r="E558" s="30">
        <v>378.85</v>
      </c>
      <c r="F558" s="30">
        <v>1.9844100000000001E-8</v>
      </c>
      <c r="G558" s="30">
        <v>5.2448599999999998E-2</v>
      </c>
      <c r="H558" s="30">
        <v>3.03594E-3</v>
      </c>
      <c r="I558" s="30">
        <v>-8.8788500000000001E-7</v>
      </c>
      <c r="J558" s="30">
        <v>5.7268599999999999E-11</v>
      </c>
      <c r="K558" s="30">
        <v>-1.0406600000000001E-22</v>
      </c>
      <c r="L558" s="30">
        <v>277.815</v>
      </c>
      <c r="M558" s="30">
        <v>-25402.7</v>
      </c>
      <c r="N558" s="30">
        <v>0</v>
      </c>
      <c r="O558" s="30">
        <v>-36.913600000000002</v>
      </c>
      <c r="P558" s="30">
        <v>1.16817E-5</v>
      </c>
      <c r="Q558" s="30"/>
      <c r="R558" s="30">
        <v>521.74001464843752</v>
      </c>
      <c r="S558" s="30">
        <v>977.5830078125</v>
      </c>
      <c r="T558" s="30">
        <v>1.3528000116348267</v>
      </c>
      <c r="U558" s="30">
        <v>0.93970000743865967</v>
      </c>
      <c r="V558" s="30">
        <v>0</v>
      </c>
      <c r="Y558">
        <f t="shared" si="9"/>
        <v>9.8248327131477724E-7</v>
      </c>
    </row>
    <row r="559" spans="1:25" x14ac:dyDescent="0.2">
      <c r="A559" t="s">
        <v>631</v>
      </c>
      <c r="B559" t="s">
        <v>1007</v>
      </c>
      <c r="C559" s="30">
        <v>324.6090087890625</v>
      </c>
      <c r="D559" s="30">
        <v>799.906005859375</v>
      </c>
      <c r="E559" s="30">
        <v>380.21901855468752</v>
      </c>
      <c r="F559" s="30">
        <v>-39.81</v>
      </c>
      <c r="G559" s="30">
        <v>0.29630000000000001</v>
      </c>
      <c r="H559" s="30">
        <v>2.8639999999999998E-3</v>
      </c>
      <c r="I559" s="30">
        <v>-7.0791600000000005E-7</v>
      </c>
      <c r="J559" s="30">
        <v>0</v>
      </c>
      <c r="K559" s="30">
        <v>0</v>
      </c>
      <c r="L559" s="30">
        <v>212.92</v>
      </c>
      <c r="M559" s="30">
        <v>-21841</v>
      </c>
      <c r="N559" s="30">
        <v>0</v>
      </c>
      <c r="O559" s="30">
        <v>-27.530999999999999</v>
      </c>
      <c r="P559" s="30">
        <v>8.4197E-6</v>
      </c>
      <c r="Q559" s="30"/>
      <c r="R559" s="30">
        <v>522.85</v>
      </c>
      <c r="S559" s="30">
        <v>1020</v>
      </c>
      <c r="T559" s="30">
        <v>1.3560400009155273</v>
      </c>
      <c r="U559" s="30">
        <v>1.026170015335083</v>
      </c>
      <c r="V559" s="30">
        <v>0</v>
      </c>
      <c r="Y559">
        <f t="shared" si="9"/>
        <v>8.2922256573915562E-7</v>
      </c>
    </row>
    <row r="560" spans="1:25" x14ac:dyDescent="0.2">
      <c r="A560" t="s">
        <v>1207</v>
      </c>
      <c r="B560" t="s">
        <v>1208</v>
      </c>
      <c r="C560" s="30">
        <v>330.59698486328125</v>
      </c>
      <c r="D560" s="30">
        <v>859.5689697265625</v>
      </c>
      <c r="E560" s="30">
        <v>400.00002441406252</v>
      </c>
      <c r="F560" s="30">
        <v>0</v>
      </c>
      <c r="G560" s="30">
        <v>-8.0695000000000003E-2</v>
      </c>
      <c r="H560" s="30">
        <v>3.1318000000000001E-3</v>
      </c>
      <c r="I560" s="30">
        <v>-1.0269000000000001E-6</v>
      </c>
      <c r="J560" s="30">
        <v>1.3649999999999999E-11</v>
      </c>
      <c r="K560" s="30">
        <v>5.0993000000000002E-14</v>
      </c>
      <c r="L560" s="30">
        <v>119.63</v>
      </c>
      <c r="M560" s="30">
        <v>-17226</v>
      </c>
      <c r="N560" s="30">
        <v>0</v>
      </c>
      <c r="O560" s="30">
        <v>-13.757999999999999</v>
      </c>
      <c r="P560" s="30">
        <v>1.8155000000000001E-18</v>
      </c>
      <c r="Q560" s="30"/>
      <c r="R560" s="30">
        <v>560.85</v>
      </c>
      <c r="S560" s="30">
        <v>1160</v>
      </c>
      <c r="T560" s="30">
        <v>1.25</v>
      </c>
      <c r="U560" s="30">
        <v>0.95046901702880859</v>
      </c>
      <c r="V560" s="30">
        <v>0</v>
      </c>
      <c r="Y560">
        <f t="shared" si="9"/>
        <v>5.196957733156771E-7</v>
      </c>
    </row>
    <row r="561" spans="1:25" x14ac:dyDescent="0.2">
      <c r="A561" t="s">
        <v>1256</v>
      </c>
      <c r="B561" t="s">
        <v>1257</v>
      </c>
      <c r="C561" s="30">
        <v>332.44500732421875</v>
      </c>
      <c r="D561" s="30">
        <v>1346.387939453125</v>
      </c>
      <c r="E561" s="30">
        <v>486.85</v>
      </c>
      <c r="F561" s="30">
        <v>0</v>
      </c>
      <c r="G561" s="30">
        <v>-0.47697000000000001</v>
      </c>
      <c r="H561" s="30">
        <v>3.4290000000000002E-3</v>
      </c>
      <c r="I561" s="30">
        <v>-2.0439E-6</v>
      </c>
      <c r="J561" s="30">
        <v>7.1693000000000003E-10</v>
      </c>
      <c r="K561" s="30">
        <v>-1.1005E-13</v>
      </c>
      <c r="L561" s="30">
        <v>96.212000000000003</v>
      </c>
      <c r="M561" s="30">
        <v>-16961</v>
      </c>
      <c r="N561" s="30">
        <v>0</v>
      </c>
      <c r="O561" s="30">
        <v>-10.459</v>
      </c>
      <c r="P561" s="30">
        <v>4.8069000000000004E-19</v>
      </c>
      <c r="Q561" s="30"/>
      <c r="R561" s="30">
        <v>722.85</v>
      </c>
      <c r="S561" s="30">
        <v>1710</v>
      </c>
      <c r="T561" s="30">
        <v>1.0199999809265137</v>
      </c>
      <c r="U561" s="30">
        <v>0.72846299409866333</v>
      </c>
      <c r="V561" s="30">
        <v>0</v>
      </c>
      <c r="Y561">
        <f t="shared" si="9"/>
        <v>1.8925545163636463E-8</v>
      </c>
    </row>
    <row r="562" spans="1:25" x14ac:dyDescent="0.2">
      <c r="A562" t="s">
        <v>1252</v>
      </c>
      <c r="B562" t="s">
        <v>1253</v>
      </c>
      <c r="C562" s="30">
        <v>334.46099853515625</v>
      </c>
      <c r="D562" s="30">
        <v>1124.759033203125</v>
      </c>
      <c r="E562" s="30">
        <v>360.00002441406252</v>
      </c>
      <c r="F562" s="30">
        <v>0</v>
      </c>
      <c r="G562" s="30">
        <v>-0.65036000000000005</v>
      </c>
      <c r="H562" s="30">
        <v>3.7374000000000001E-3</v>
      </c>
      <c r="I562" s="30">
        <v>-2.2861999999999998E-6</v>
      </c>
      <c r="J562" s="30">
        <v>8.3671E-10</v>
      </c>
      <c r="K562" s="30">
        <v>-1.3535999999999999E-13</v>
      </c>
      <c r="L562" s="30">
        <v>98.581999999999994</v>
      </c>
      <c r="M562" s="30">
        <v>-14472</v>
      </c>
      <c r="N562" s="30">
        <v>0</v>
      </c>
      <c r="O562" s="30">
        <v>-11.037000000000001</v>
      </c>
      <c r="P562" s="30">
        <v>1.5100000000000001E-18</v>
      </c>
      <c r="Q562" s="30"/>
      <c r="R562" s="30">
        <v>553.85</v>
      </c>
      <c r="S562" s="30">
        <v>1670</v>
      </c>
      <c r="T562" s="30">
        <v>1.0219999551773071</v>
      </c>
      <c r="U562" s="30">
        <v>0.73215198516845703</v>
      </c>
      <c r="V562" s="30">
        <v>0</v>
      </c>
      <c r="Y562">
        <f t="shared" si="9"/>
        <v>7.8435366398328189E-6</v>
      </c>
    </row>
    <row r="563" spans="1:25" x14ac:dyDescent="0.2">
      <c r="A563" t="s">
        <v>869</v>
      </c>
      <c r="B563" t="s">
        <v>1049</v>
      </c>
      <c r="C563" s="30">
        <v>336.61801147460938</v>
      </c>
      <c r="D563" s="30">
        <v>798.802001953125</v>
      </c>
      <c r="E563" s="30">
        <v>390.05001220703127</v>
      </c>
      <c r="F563" s="30">
        <v>-8.8666699999999999E-9</v>
      </c>
      <c r="G563" s="30">
        <v>4.7564200000000001E-2</v>
      </c>
      <c r="H563" s="30">
        <v>3.05062E-3</v>
      </c>
      <c r="I563" s="30">
        <v>-9.0477999999999998E-7</v>
      </c>
      <c r="J563" s="30">
        <v>6.3721599999999994E-11</v>
      </c>
      <c r="K563" s="30">
        <v>4.5454500000000002E-23</v>
      </c>
      <c r="L563" s="30">
        <v>273.91500000000002</v>
      </c>
      <c r="M563" s="30">
        <v>-25360</v>
      </c>
      <c r="N563" s="30">
        <v>0</v>
      </c>
      <c r="O563" s="30">
        <v>-36.318600000000004</v>
      </c>
      <c r="P563" s="30">
        <v>1.1189000000000001E-5</v>
      </c>
      <c r="Q563" s="30"/>
      <c r="R563" s="30">
        <v>530.17000732421877</v>
      </c>
      <c r="S563" s="30">
        <v>933.2750244140625</v>
      </c>
      <c r="T563" s="30">
        <v>1.407960057258606</v>
      </c>
      <c r="U563" s="30">
        <v>0.95080000162124634</v>
      </c>
      <c r="V563" s="30">
        <v>0</v>
      </c>
      <c r="Y563">
        <f t="shared" si="9"/>
        <v>6.9252846473006284E-7</v>
      </c>
    </row>
    <row r="564" spans="1:25" x14ac:dyDescent="0.2">
      <c r="A564" t="s">
        <v>632</v>
      </c>
      <c r="B564" t="s">
        <v>1008</v>
      </c>
      <c r="C564" s="30">
        <v>338.63900756835938</v>
      </c>
      <c r="D564" s="30">
        <v>801.3590087890625</v>
      </c>
      <c r="E564" s="30">
        <v>391.27901611328127</v>
      </c>
      <c r="F564" s="30">
        <v>-43.481000000000002</v>
      </c>
      <c r="G564" s="30">
        <v>0.30349900000000002</v>
      </c>
      <c r="H564" s="30">
        <v>2.8644899999999999E-3</v>
      </c>
      <c r="I564" s="30">
        <v>-7.0841599999999998E-7</v>
      </c>
      <c r="J564" s="30">
        <v>0</v>
      </c>
      <c r="K564" s="30">
        <v>0</v>
      </c>
      <c r="L564" s="30">
        <v>204.51</v>
      </c>
      <c r="M564" s="30">
        <v>-21711</v>
      </c>
      <c r="N564" s="30">
        <v>0</v>
      </c>
      <c r="O564" s="30">
        <v>-26.254999999999999</v>
      </c>
      <c r="P564" s="30">
        <v>7.7485000000000004E-6</v>
      </c>
      <c r="Q564" s="30"/>
      <c r="R564" s="30">
        <v>530.85</v>
      </c>
      <c r="S564" s="30">
        <v>980</v>
      </c>
      <c r="T564" s="30">
        <v>1.4111200571060181</v>
      </c>
      <c r="U564" s="30">
        <v>1.0710200071334839</v>
      </c>
      <c r="V564" s="30">
        <v>0</v>
      </c>
      <c r="Y564">
        <f t="shared" si="9"/>
        <v>4.3748866847418008E-7</v>
      </c>
    </row>
    <row r="565" spans="1:25" x14ac:dyDescent="0.2">
      <c r="A565" t="s">
        <v>1258</v>
      </c>
      <c r="B565" t="s">
        <v>1259</v>
      </c>
      <c r="C565" s="30">
        <v>340.58999633789063</v>
      </c>
      <c r="D565" s="30">
        <v>861.739013671875</v>
      </c>
      <c r="E565" s="30">
        <v>350.00002441406252</v>
      </c>
      <c r="F565" s="30">
        <v>0</v>
      </c>
      <c r="G565" s="30">
        <v>-0.25718000000000002</v>
      </c>
      <c r="H565" s="30">
        <v>3.8045000000000002E-3</v>
      </c>
      <c r="I565" s="30">
        <v>-2.0864E-6</v>
      </c>
      <c r="J565" s="30">
        <v>7.2710999999999998E-10</v>
      </c>
      <c r="K565" s="30">
        <v>-1.1667999999999999E-13</v>
      </c>
      <c r="L565" s="30">
        <v>197.8</v>
      </c>
      <c r="M565" s="30">
        <v>-19963</v>
      </c>
      <c r="N565" s="30">
        <v>0</v>
      </c>
      <c r="O565" s="30">
        <v>-25.565999999999999</v>
      </c>
      <c r="P565" s="30">
        <v>8.6673999999999994E-6</v>
      </c>
      <c r="Q565" s="30"/>
      <c r="R565" s="30">
        <v>490.85</v>
      </c>
      <c r="S565" s="30">
        <v>1110</v>
      </c>
      <c r="T565" s="30">
        <v>1.2300000190734863</v>
      </c>
      <c r="U565" s="30">
        <v>1.0245699882507324</v>
      </c>
      <c r="V565" s="30">
        <v>1.8796992301940918</v>
      </c>
      <c r="Y565">
        <f t="shared" si="9"/>
        <v>4.8062797543751383E-6</v>
      </c>
    </row>
    <row r="566" spans="1:25" x14ac:dyDescent="0.2">
      <c r="A566" t="s">
        <v>870</v>
      </c>
      <c r="B566" t="s">
        <v>1050</v>
      </c>
      <c r="C566" s="30">
        <v>350.64801025390625</v>
      </c>
      <c r="D566" s="30">
        <v>800.37200927734375</v>
      </c>
      <c r="E566" s="30">
        <v>401.14901123046877</v>
      </c>
      <c r="F566" s="30">
        <v>6.2934799999999997E-9</v>
      </c>
      <c r="G566" s="30">
        <v>4.3068500000000003E-2</v>
      </c>
      <c r="H566" s="30">
        <v>3.0640400000000001E-3</v>
      </c>
      <c r="I566" s="30">
        <v>-9.2029099999999997E-7</v>
      </c>
      <c r="J566" s="30">
        <v>6.9656300000000005E-11</v>
      </c>
      <c r="K566" s="30">
        <v>-3.3585800000000003E-23</v>
      </c>
      <c r="L566" s="30">
        <v>267.072</v>
      </c>
      <c r="M566" s="30">
        <v>-25099.9</v>
      </c>
      <c r="N566" s="30">
        <v>0</v>
      </c>
      <c r="O566" s="30">
        <v>-35.317300000000003</v>
      </c>
      <c r="P566" s="30">
        <v>1.05907E-5</v>
      </c>
      <c r="Q566" s="30"/>
      <c r="R566" s="30">
        <v>538.40902099609377</v>
      </c>
      <c r="S566" s="30">
        <v>890.83001708984375</v>
      </c>
      <c r="T566" s="30">
        <v>1.464210033416748</v>
      </c>
      <c r="U566" s="30">
        <v>0.95670002698898315</v>
      </c>
      <c r="V566" s="30">
        <v>0</v>
      </c>
      <c r="Y566">
        <f t="shared" si="9"/>
        <v>5.0967154513171699E-7</v>
      </c>
    </row>
    <row r="567" spans="1:25" x14ac:dyDescent="0.2">
      <c r="A567" t="s">
        <v>633</v>
      </c>
      <c r="B567" t="s">
        <v>1009</v>
      </c>
      <c r="C567" s="30">
        <v>352.67001342773438</v>
      </c>
      <c r="D567" s="30">
        <v>803.41400146484375</v>
      </c>
      <c r="E567" s="30">
        <v>401.88900146484377</v>
      </c>
      <c r="F567" s="30">
        <v>-46.5289</v>
      </c>
      <c r="G567" s="30">
        <v>0.30859999999999999</v>
      </c>
      <c r="H567" s="30">
        <v>2.8654000000000002E-3</v>
      </c>
      <c r="I567" s="30">
        <v>-7.0904499999999998E-7</v>
      </c>
      <c r="J567" s="30">
        <v>0</v>
      </c>
      <c r="K567" s="30">
        <v>0</v>
      </c>
      <c r="L567" s="30">
        <v>152.24</v>
      </c>
      <c r="M567" s="30">
        <v>-19976</v>
      </c>
      <c r="N567" s="30">
        <v>0</v>
      </c>
      <c r="O567" s="30">
        <v>-18.161000000000001</v>
      </c>
      <c r="P567" s="30">
        <v>3.0543E-18</v>
      </c>
      <c r="Q567" s="30"/>
      <c r="R567" s="30">
        <v>538.85</v>
      </c>
      <c r="S567" s="30">
        <v>950</v>
      </c>
      <c r="T567" s="30">
        <v>1.4647300243377686</v>
      </c>
      <c r="U567" s="30">
        <v>1.1052600145339966</v>
      </c>
      <c r="V567" s="30">
        <v>0</v>
      </c>
      <c r="Y567">
        <f t="shared" si="9"/>
        <v>1.8947457475590034E-7</v>
      </c>
    </row>
    <row r="568" spans="1:25" x14ac:dyDescent="0.2">
      <c r="A568" t="s">
        <v>871</v>
      </c>
      <c r="B568" t="s">
        <v>1051</v>
      </c>
      <c r="C568" s="30">
        <v>364.67800903320313</v>
      </c>
      <c r="D568" s="30">
        <v>801.843017578125</v>
      </c>
      <c r="E568" s="30">
        <v>411.14901123046877</v>
      </c>
      <c r="F568" s="30">
        <v>2.8885200000000001E-8</v>
      </c>
      <c r="G568" s="30">
        <v>3.8919000000000002E-2</v>
      </c>
      <c r="H568" s="30">
        <v>3.0764E-3</v>
      </c>
      <c r="I568" s="30">
        <v>-9.3460999999999998E-7</v>
      </c>
      <c r="J568" s="30">
        <v>7.5134300000000004E-11</v>
      </c>
      <c r="K568" s="30">
        <v>-1.6117900000000001E-22</v>
      </c>
      <c r="L568" s="30">
        <v>257.649</v>
      </c>
      <c r="M568" s="30">
        <v>-24573.200000000001</v>
      </c>
      <c r="N568" s="30">
        <v>0</v>
      </c>
      <c r="O568" s="30">
        <v>-33.971499999999999</v>
      </c>
      <c r="P568" s="30">
        <v>9.9474099999999997E-6</v>
      </c>
      <c r="Q568" s="30"/>
      <c r="R568" s="30">
        <v>545.81002197265627</v>
      </c>
      <c r="S568" s="30">
        <v>854.218017578125</v>
      </c>
      <c r="T568" s="30">
        <v>1.5160900354385376</v>
      </c>
      <c r="U568" s="30">
        <v>0.95889902114868164</v>
      </c>
      <c r="V568" s="30">
        <v>0</v>
      </c>
      <c r="Y568">
        <f t="shared" si="9"/>
        <v>4.5379126363279297E-7</v>
      </c>
    </row>
    <row r="569" spans="1:25" x14ac:dyDescent="0.2">
      <c r="A569" t="s">
        <v>634</v>
      </c>
      <c r="B569" t="s">
        <v>1010</v>
      </c>
      <c r="C569" s="30">
        <v>366.69000244140625</v>
      </c>
      <c r="D569" s="30">
        <v>805.3690185546875</v>
      </c>
      <c r="E569" s="30">
        <v>412.21901855468752</v>
      </c>
      <c r="F569" s="30">
        <v>-49.628900000000002</v>
      </c>
      <c r="G569" s="30">
        <v>0.3145</v>
      </c>
      <c r="H569" s="30">
        <v>2.8660000000000001E-3</v>
      </c>
      <c r="I569" s="30">
        <v>-7.0954600000000005E-7</v>
      </c>
      <c r="J569" s="30">
        <v>0</v>
      </c>
      <c r="K569" s="30">
        <v>0</v>
      </c>
      <c r="L569" s="30">
        <v>148.72999999999999</v>
      </c>
      <c r="M569" s="30">
        <v>-20116</v>
      </c>
      <c r="N569" s="30">
        <v>0</v>
      </c>
      <c r="O569" s="30">
        <v>-17.616</v>
      </c>
      <c r="P569" s="30">
        <v>2.6734E-18</v>
      </c>
      <c r="Q569" s="30"/>
      <c r="R569" s="30">
        <v>545.85</v>
      </c>
      <c r="S569" s="30">
        <v>910</v>
      </c>
      <c r="T569" s="30">
        <v>1.5182100534439087</v>
      </c>
      <c r="U569" s="30">
        <v>1.1544400453567505</v>
      </c>
      <c r="V569" s="30">
        <v>0</v>
      </c>
      <c r="Y569">
        <f t="shared" si="9"/>
        <v>9.3249562106792369E-8</v>
      </c>
    </row>
    <row r="570" spans="1:25" x14ac:dyDescent="0.2">
      <c r="A570" t="s">
        <v>1266</v>
      </c>
      <c r="B570" t="s">
        <v>1267</v>
      </c>
      <c r="C570" s="30">
        <v>370.572998046875</v>
      </c>
      <c r="D570" s="30">
        <v>928.156982421875</v>
      </c>
      <c r="E570" s="30">
        <v>417.00002441406252</v>
      </c>
      <c r="F570" s="30">
        <v>0</v>
      </c>
      <c r="G570" s="30">
        <v>-0.37474000000000002</v>
      </c>
      <c r="H570" s="30">
        <v>4.0152E-3</v>
      </c>
      <c r="I570" s="30">
        <v>-2.5770999999999999E-6</v>
      </c>
      <c r="J570" s="30">
        <v>1.0511E-9</v>
      </c>
      <c r="K570" s="30">
        <v>-1.9255999999999999E-13</v>
      </c>
      <c r="L570" s="30">
        <v>87.552999999999997</v>
      </c>
      <c r="M570" s="30">
        <v>-11797</v>
      </c>
      <c r="N570" s="30">
        <v>0</v>
      </c>
      <c r="O570" s="30">
        <v>-10.499000000000001</v>
      </c>
      <c r="P570" s="30">
        <v>5.8598999999999996E-6</v>
      </c>
      <c r="Q570" s="30"/>
      <c r="R570" s="30">
        <v>571.85</v>
      </c>
      <c r="S570" s="30">
        <v>1120</v>
      </c>
      <c r="T570" s="30">
        <v>1.2599999904632568</v>
      </c>
      <c r="U570" s="30">
        <v>0.89934200048446655</v>
      </c>
      <c r="V570" s="30">
        <v>0.90537345409393311</v>
      </c>
      <c r="Y570">
        <f t="shared" si="9"/>
        <v>1.2092436385552287E-5</v>
      </c>
    </row>
    <row r="571" spans="1:25" x14ac:dyDescent="0.2">
      <c r="A571" t="s">
        <v>872</v>
      </c>
      <c r="B571" t="s">
        <v>1052</v>
      </c>
      <c r="C571" s="30">
        <v>378.70001220703125</v>
      </c>
      <c r="D571" s="30">
        <v>803.21600341796875</v>
      </c>
      <c r="E571" s="30">
        <v>421.14901123046877</v>
      </c>
      <c r="F571" s="30">
        <v>-1.8644800000000002E-9</v>
      </c>
      <c r="G571" s="30">
        <v>3.5077799999999999E-2</v>
      </c>
      <c r="H571" s="30">
        <v>3.0879200000000001E-3</v>
      </c>
      <c r="I571" s="30">
        <v>-9.4788700000000002E-7</v>
      </c>
      <c r="J571" s="30">
        <v>8.0208199999999995E-11</v>
      </c>
      <c r="K571" s="30">
        <v>1.03658E-23</v>
      </c>
      <c r="L571" s="30">
        <v>245.857</v>
      </c>
      <c r="M571" s="30">
        <v>-23837.7</v>
      </c>
      <c r="N571" s="30">
        <v>0</v>
      </c>
      <c r="O571" s="30">
        <v>-32.3035</v>
      </c>
      <c r="P571" s="30">
        <v>9.2366099999999996E-6</v>
      </c>
      <c r="Q571" s="30"/>
      <c r="R571" s="30">
        <v>553.14101562500002</v>
      </c>
      <c r="S571" s="30">
        <v>818.801025390625</v>
      </c>
      <c r="T571" s="30">
        <v>1.5692100524902344</v>
      </c>
      <c r="U571" s="30">
        <v>0.95579701662063599</v>
      </c>
      <c r="V571" s="30">
        <v>0</v>
      </c>
      <c r="Y571">
        <f t="shared" si="9"/>
        <v>4.4838476563477186E-7</v>
      </c>
    </row>
    <row r="572" spans="1:25" x14ac:dyDescent="0.2">
      <c r="A572" t="s">
        <v>635</v>
      </c>
      <c r="B572" t="s">
        <v>1011</v>
      </c>
      <c r="C572" s="30">
        <v>380.72000122070313</v>
      </c>
      <c r="D572" s="30">
        <v>807.12701416015625</v>
      </c>
      <c r="E572" s="30">
        <v>422.11000976562502</v>
      </c>
      <c r="F572" s="30">
        <v>-52.451000000000001</v>
      </c>
      <c r="G572" s="30">
        <v>0.3196</v>
      </c>
      <c r="H572" s="30">
        <v>2.8664900000000002E-3</v>
      </c>
      <c r="I572" s="30">
        <v>-7.1003499999999999E-7</v>
      </c>
      <c r="J572" s="30">
        <v>0</v>
      </c>
      <c r="K572" s="30">
        <v>0</v>
      </c>
      <c r="L572" s="30">
        <v>148.85</v>
      </c>
      <c r="M572" s="30">
        <v>-20612</v>
      </c>
      <c r="N572" s="30">
        <v>0</v>
      </c>
      <c r="O572" s="30">
        <v>-17.547999999999998</v>
      </c>
      <c r="P572" s="30">
        <v>2.3171000000000002E-18</v>
      </c>
      <c r="Q572" s="30"/>
      <c r="R572" s="30">
        <v>552.85</v>
      </c>
      <c r="S572" s="30">
        <v>883</v>
      </c>
      <c r="T572" s="30">
        <v>1.5707000494003296</v>
      </c>
      <c r="U572" s="30">
        <v>1.2135699987411499</v>
      </c>
      <c r="V572" s="30">
        <v>0</v>
      </c>
      <c r="Y572">
        <f t="shared" si="9"/>
        <v>3.8464115565060046E-8</v>
      </c>
    </row>
    <row r="573" spans="1:25" x14ac:dyDescent="0.2">
      <c r="A573" t="s">
        <v>873</v>
      </c>
      <c r="B573" t="s">
        <v>1053</v>
      </c>
      <c r="C573" s="30">
        <v>392.73001098632813</v>
      </c>
      <c r="D573" s="30">
        <v>804.593017578125</v>
      </c>
      <c r="E573" s="30">
        <v>430.05001220703127</v>
      </c>
      <c r="F573" s="30">
        <v>-4.9130199999999996E-9</v>
      </c>
      <c r="G573" s="30">
        <v>3.1510000000000003E-2</v>
      </c>
      <c r="H573" s="30">
        <v>3.0985499999999998E-3</v>
      </c>
      <c r="I573" s="30">
        <v>-9.6019700000000006E-7</v>
      </c>
      <c r="J573" s="30">
        <v>8.4917900000000005E-11</v>
      </c>
      <c r="K573" s="30">
        <v>2.63752E-23</v>
      </c>
      <c r="L573" s="30">
        <v>232.53200000000001</v>
      </c>
      <c r="M573" s="30">
        <v>-22925</v>
      </c>
      <c r="N573" s="30">
        <v>0</v>
      </c>
      <c r="O573" s="30">
        <v>-30.436499999999999</v>
      </c>
      <c r="P573" s="30">
        <v>8.5258599999999997E-6</v>
      </c>
      <c r="Q573" s="30"/>
      <c r="R573" s="30">
        <v>559.68300781250002</v>
      </c>
      <c r="S573" s="30">
        <v>788.6710205078125</v>
      </c>
      <c r="T573" s="30">
        <v>1.6174600124359131</v>
      </c>
      <c r="U573" s="30">
        <v>0.94900000095367432</v>
      </c>
      <c r="V573" s="30">
        <v>0</v>
      </c>
      <c r="Y573">
        <f t="shared" si="9"/>
        <v>5.0773203538289995E-7</v>
      </c>
    </row>
    <row r="574" spans="1:25" x14ac:dyDescent="0.2">
      <c r="A574" t="s">
        <v>636</v>
      </c>
      <c r="B574" t="s">
        <v>1012</v>
      </c>
      <c r="C574" s="30">
        <v>394.739013671875</v>
      </c>
      <c r="D574" s="30">
        <v>808.3590087890625</v>
      </c>
      <c r="E574" s="30">
        <v>431.61000976562502</v>
      </c>
      <c r="F574" s="30">
        <v>-55.033000000000001</v>
      </c>
      <c r="G574" s="30">
        <v>0.32419900000000001</v>
      </c>
      <c r="H574" s="30">
        <v>2.8660000000000001E-3</v>
      </c>
      <c r="I574" s="30">
        <v>-7.1053599999999995E-7</v>
      </c>
      <c r="J574" s="30">
        <v>0</v>
      </c>
      <c r="K574" s="30">
        <v>0</v>
      </c>
      <c r="L574" s="30">
        <v>285.20999999999998</v>
      </c>
      <c r="M574" s="30">
        <v>-28200</v>
      </c>
      <c r="N574" s="30">
        <v>0</v>
      </c>
      <c r="O574" s="30">
        <v>-37.543999999999997</v>
      </c>
      <c r="P574" s="30">
        <v>1.135E-5</v>
      </c>
      <c r="Q574" s="30"/>
      <c r="R574" s="30">
        <v>558.85</v>
      </c>
      <c r="S574" s="30">
        <v>850</v>
      </c>
      <c r="T574" s="30">
        <v>1.6222399473190308</v>
      </c>
      <c r="U574" s="30">
        <v>1.2375199794769287</v>
      </c>
      <c r="V574" s="30">
        <v>0</v>
      </c>
      <c r="Y574">
        <f t="shared" si="9"/>
        <v>1.3793939816966708E-8</v>
      </c>
    </row>
    <row r="575" spans="1:25" x14ac:dyDescent="0.2">
      <c r="A575" t="s">
        <v>874</v>
      </c>
      <c r="B575" t="s">
        <v>1054</v>
      </c>
      <c r="C575" s="30">
        <v>406.75</v>
      </c>
      <c r="D575" s="30">
        <v>805.76800537109375</v>
      </c>
      <c r="E575" s="30">
        <v>440.05001220703127</v>
      </c>
      <c r="F575" s="30">
        <v>2.2895000000000001E-8</v>
      </c>
      <c r="G575" s="30">
        <v>2.8189200000000001E-2</v>
      </c>
      <c r="H575" s="30">
        <v>3.10852E-3</v>
      </c>
      <c r="I575" s="30">
        <v>-9.7168200000000008E-7</v>
      </c>
      <c r="J575" s="30">
        <v>8.9304799999999996E-11</v>
      </c>
      <c r="K575" s="30">
        <v>-1.2444800000000001E-22</v>
      </c>
      <c r="L575" s="30">
        <v>216.61500000000001</v>
      </c>
      <c r="M575" s="30">
        <v>-21802.7</v>
      </c>
      <c r="N575" s="30">
        <v>0</v>
      </c>
      <c r="O575" s="30">
        <v>-28.2134</v>
      </c>
      <c r="P575" s="30">
        <v>7.7217700000000008E-6</v>
      </c>
      <c r="Q575" s="30"/>
      <c r="R575" s="30">
        <v>566.88002929687502</v>
      </c>
      <c r="S575" s="30">
        <v>755.38800048828125</v>
      </c>
      <c r="T575" s="30">
        <v>1.6729300022125244</v>
      </c>
      <c r="U575" s="30">
        <v>0.93669801950454712</v>
      </c>
      <c r="V575" s="30">
        <v>0</v>
      </c>
      <c r="Y575">
        <f t="shared" si="9"/>
        <v>6.2224325096235164E-7</v>
      </c>
    </row>
    <row r="576" spans="1:25" x14ac:dyDescent="0.2">
      <c r="A576" t="s">
        <v>637</v>
      </c>
      <c r="B576" t="s">
        <v>1013</v>
      </c>
      <c r="C576" s="30">
        <v>408.76901245117188</v>
      </c>
      <c r="D576" s="30">
        <v>810.34100341796875</v>
      </c>
      <c r="E576" s="30">
        <v>440.77901611328127</v>
      </c>
      <c r="F576" s="30">
        <v>-57.6629</v>
      </c>
      <c r="G576" s="30">
        <v>0.32929900000000001</v>
      </c>
      <c r="H576" s="30">
        <v>2.8674999999999998E-3</v>
      </c>
      <c r="I576" s="30">
        <v>-7.1091599999999996E-7</v>
      </c>
      <c r="J576" s="30">
        <v>0</v>
      </c>
      <c r="K576" s="30">
        <v>0</v>
      </c>
      <c r="L576" s="30">
        <v>201.65</v>
      </c>
      <c r="M576" s="30">
        <v>-24971</v>
      </c>
      <c r="N576" s="30">
        <v>0</v>
      </c>
      <c r="O576" s="30">
        <v>-24.748000000000001</v>
      </c>
      <c r="P576" s="30">
        <v>4.1617E-18</v>
      </c>
      <c r="Q576" s="30"/>
      <c r="R576" s="30">
        <v>564.85</v>
      </c>
      <c r="S576" s="30">
        <v>826</v>
      </c>
      <c r="T576" s="30">
        <v>1.6730600595474243</v>
      </c>
      <c r="U576" s="30">
        <v>1.2653100490570068</v>
      </c>
      <c r="V576" s="30">
        <v>0</v>
      </c>
      <c r="Y576">
        <f t="shared" si="9"/>
        <v>6.4552900112303023E-9</v>
      </c>
    </row>
    <row r="577" spans="1:25" x14ac:dyDescent="0.2">
      <c r="A577" t="s">
        <v>875</v>
      </c>
      <c r="B577" t="s">
        <v>1055</v>
      </c>
      <c r="C577" s="30">
        <v>420.77801513671875</v>
      </c>
      <c r="D577" s="30">
        <v>806.8480224609375</v>
      </c>
      <c r="E577" s="30">
        <v>447.75002441406252</v>
      </c>
      <c r="F577" s="30">
        <v>1.3839700000000001E-8</v>
      </c>
      <c r="G577" s="30">
        <v>2.5089E-2</v>
      </c>
      <c r="H577" s="30">
        <v>3.1177700000000002E-3</v>
      </c>
      <c r="I577" s="30">
        <v>-9.8237999999999999E-7</v>
      </c>
      <c r="J577" s="30">
        <v>9.3398000000000004E-11</v>
      </c>
      <c r="K577" s="30">
        <v>-6.8551099999999998E-23</v>
      </c>
      <c r="L577" s="30">
        <v>198.91800000000001</v>
      </c>
      <c r="M577" s="30">
        <v>-20437.5</v>
      </c>
      <c r="N577" s="30">
        <v>0</v>
      </c>
      <c r="O577" s="30">
        <v>-25.7667</v>
      </c>
      <c r="P577" s="30">
        <v>6.9420300000000002E-6</v>
      </c>
      <c r="Q577" s="30"/>
      <c r="R577" s="30">
        <v>572.45302734375002</v>
      </c>
      <c r="S577" s="30">
        <v>730.91900634765625</v>
      </c>
      <c r="T577" s="30">
        <v>1.71642005443573</v>
      </c>
      <c r="U577" s="30">
        <v>0.92110002040863037</v>
      </c>
      <c r="V577" s="30">
        <v>0</v>
      </c>
      <c r="Y577">
        <f t="shared" si="9"/>
        <v>9.5278773318796644E-7</v>
      </c>
    </row>
    <row r="578" spans="1:25" x14ac:dyDescent="0.2">
      <c r="A578" t="s">
        <v>638</v>
      </c>
      <c r="B578" t="s">
        <v>1014</v>
      </c>
      <c r="C578" s="30">
        <v>422.79901123046875</v>
      </c>
      <c r="D578" s="30">
        <v>811.89801025390625</v>
      </c>
      <c r="E578" s="30">
        <v>449.71901855468752</v>
      </c>
      <c r="F578" s="30">
        <v>-60.127000000000002</v>
      </c>
      <c r="G578" s="30">
        <v>0.33429900000000001</v>
      </c>
      <c r="H578" s="30">
        <v>2.8679999999999999E-3</v>
      </c>
      <c r="I578" s="30">
        <v>-7.1128600000000001E-7</v>
      </c>
      <c r="J578" s="30">
        <v>0</v>
      </c>
      <c r="K578" s="30">
        <v>0</v>
      </c>
      <c r="L578" s="30">
        <v>188.81</v>
      </c>
      <c r="M578" s="30">
        <v>-22404</v>
      </c>
      <c r="N578" s="30">
        <v>0</v>
      </c>
      <c r="O578" s="30">
        <v>-23.359000000000002</v>
      </c>
      <c r="P578" s="30">
        <v>4.4304999999999997E-18</v>
      </c>
      <c r="Q578" s="30"/>
      <c r="R578" s="30">
        <v>589.85</v>
      </c>
      <c r="S578" s="30">
        <v>868</v>
      </c>
      <c r="T578" s="30">
        <v>1.7235300540924072</v>
      </c>
      <c r="U578" s="30">
        <v>1.3071800470352173</v>
      </c>
      <c r="V578" s="30">
        <v>0</v>
      </c>
      <c r="Y578">
        <f t="shared" si="9"/>
        <v>8.5019454330758208E-8</v>
      </c>
    </row>
    <row r="579" spans="1:25" x14ac:dyDescent="0.2">
      <c r="A579" t="s">
        <v>1246</v>
      </c>
      <c r="B579" t="s">
        <v>1014</v>
      </c>
      <c r="C579" s="30">
        <v>422.82199096679688</v>
      </c>
      <c r="D579" s="30">
        <v>809.8699951171875</v>
      </c>
      <c r="E579" s="30">
        <v>446.85</v>
      </c>
      <c r="F579" s="30">
        <v>0</v>
      </c>
      <c r="G579" s="30">
        <v>-0.30614999999999998</v>
      </c>
      <c r="H579" s="30">
        <v>4.0089000000000001E-3</v>
      </c>
      <c r="I579" s="30">
        <v>-2.018E-6</v>
      </c>
      <c r="J579" s="30">
        <v>6.2783999999999997E-10</v>
      </c>
      <c r="K579" s="30">
        <v>-8.9473999999999996E-14</v>
      </c>
      <c r="L579" s="30">
        <v>188.81</v>
      </c>
      <c r="M579" s="30">
        <v>-22404</v>
      </c>
      <c r="N579" s="30">
        <v>0</v>
      </c>
      <c r="O579" s="30">
        <v>-23.359000000000002</v>
      </c>
      <c r="P579" s="30">
        <v>4.4304999999999997E-18</v>
      </c>
      <c r="Q579" s="30"/>
      <c r="R579" s="30">
        <v>589.85</v>
      </c>
      <c r="S579" s="30">
        <v>868</v>
      </c>
      <c r="T579" s="30">
        <v>1.6399999856948853</v>
      </c>
      <c r="U579" s="30">
        <v>0.91530299186706543</v>
      </c>
      <c r="V579" s="30">
        <v>0</v>
      </c>
      <c r="Y579">
        <f t="shared" si="9"/>
        <v>8.5019454330758208E-8</v>
      </c>
    </row>
    <row r="580" spans="1:25" x14ac:dyDescent="0.2">
      <c r="A580" t="s">
        <v>1201</v>
      </c>
      <c r="B580" t="s">
        <v>1202</v>
      </c>
      <c r="C580" s="30">
        <v>450.87600708007813</v>
      </c>
      <c r="D580" s="30">
        <v>815.906005859375</v>
      </c>
      <c r="E580" s="30">
        <v>465.69997558593752</v>
      </c>
      <c r="F580" s="30">
        <v>0</v>
      </c>
      <c r="G580" s="30">
        <v>-0.19170999999999999</v>
      </c>
      <c r="H580" s="30">
        <v>3.7507999999999999E-3</v>
      </c>
      <c r="I580" s="30">
        <v>-1.7582E-6</v>
      </c>
      <c r="J580" s="30">
        <v>5.0044999999999996E-10</v>
      </c>
      <c r="K580" s="30">
        <v>-6.5412000000000002E-14</v>
      </c>
      <c r="L580" s="30">
        <v>392.61</v>
      </c>
      <c r="M580" s="30">
        <v>-36347</v>
      </c>
      <c r="N580" s="30">
        <v>0</v>
      </c>
      <c r="O580" s="30">
        <v>-52.625999999999998</v>
      </c>
      <c r="P580" s="30">
        <v>1.6133E-5</v>
      </c>
      <c r="Q580" s="30"/>
      <c r="R580" s="30">
        <v>581.85</v>
      </c>
      <c r="S580" s="30">
        <v>750</v>
      </c>
      <c r="T580" s="30">
        <v>1.8600000143051147</v>
      </c>
      <c r="U580" s="30">
        <v>1.3765499591827393</v>
      </c>
      <c r="V580" s="30">
        <v>0</v>
      </c>
      <c r="Y580">
        <f t="shared" si="9"/>
        <v>3.9327151363192459E-10</v>
      </c>
    </row>
    <row r="581" spans="1:25" x14ac:dyDescent="0.2">
      <c r="A581" t="s">
        <v>1203</v>
      </c>
      <c r="B581" t="s">
        <v>1204</v>
      </c>
      <c r="C581" s="30">
        <v>506.9840087890625</v>
      </c>
      <c r="D581" s="30">
        <v>817.47198486328125</v>
      </c>
      <c r="E581" s="30">
        <v>497.00002441406252</v>
      </c>
      <c r="F581" s="30">
        <v>0</v>
      </c>
      <c r="G581" s="30">
        <v>-0.19458</v>
      </c>
      <c r="H581" s="30">
        <v>3.7591999999999999E-3</v>
      </c>
      <c r="I581" s="30">
        <v>-1.7721999999999999E-6</v>
      </c>
      <c r="J581" s="30">
        <v>5.0918999999999998E-10</v>
      </c>
      <c r="K581" s="30">
        <v>-6.7428000000000003E-14</v>
      </c>
      <c r="L581" s="30">
        <v>568.07000000000005</v>
      </c>
      <c r="M581" s="30">
        <v>-48715</v>
      </c>
      <c r="N581" s="30">
        <v>0</v>
      </c>
      <c r="O581" s="30">
        <v>-77.444999999999993</v>
      </c>
      <c r="P581" s="30">
        <v>2.4519999999999999E-5</v>
      </c>
      <c r="Q581" s="30"/>
      <c r="R581" s="30">
        <v>600.85</v>
      </c>
      <c r="S581" s="30">
        <v>680</v>
      </c>
      <c r="T581" s="30">
        <v>2.0899999141693115</v>
      </c>
      <c r="U581" s="30">
        <v>1.5259599685668945</v>
      </c>
      <c r="V581" s="30">
        <v>0</v>
      </c>
      <c r="Y581">
        <f t="shared" si="9"/>
        <v>6.3479007740760571E-12</v>
      </c>
    </row>
  </sheetData>
  <phoneticPr fontId="7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Settings"/>
  <dimension ref="A2:AL200"/>
  <sheetViews>
    <sheetView topLeftCell="G1" workbookViewId="0">
      <selection activeCell="K30" sqref="K30"/>
    </sheetView>
  </sheetViews>
  <sheetFormatPr defaultColWidth="9.140625" defaultRowHeight="12.75" x14ac:dyDescent="0.2"/>
  <cols>
    <col min="1" max="1" width="24.5703125" style="4" bestFit="1" customWidth="1"/>
    <col min="2" max="2" width="24.5703125" style="4" customWidth="1"/>
    <col min="3" max="3" width="22.140625" style="4" customWidth="1"/>
    <col min="4" max="4" width="19" style="4" customWidth="1"/>
    <col min="5" max="7" width="7.42578125" style="4" customWidth="1"/>
    <col min="8" max="8" width="26.7109375" style="4" customWidth="1"/>
    <col min="9" max="9" width="21.42578125" style="4" customWidth="1"/>
    <col min="10" max="10" width="15.28515625" style="4" customWidth="1"/>
    <col min="11" max="11" width="27.42578125" style="4" customWidth="1"/>
    <col min="12" max="12" width="9.5703125" style="4" customWidth="1"/>
    <col min="13" max="37" width="7.42578125" style="4" customWidth="1"/>
    <col min="38" max="16384" width="9.140625" style="4"/>
  </cols>
  <sheetData>
    <row r="2" spans="1:15" x14ac:dyDescent="0.2">
      <c r="A2" s="2" t="s">
        <v>1</v>
      </c>
      <c r="B2" s="3"/>
      <c r="C2" s="3"/>
      <c r="D2" s="3"/>
      <c r="E2" s="3"/>
      <c r="H2" s="2" t="s">
        <v>2</v>
      </c>
      <c r="N2" s="2" t="s">
        <v>3</v>
      </c>
    </row>
    <row r="3" spans="1:15" x14ac:dyDescent="0.2">
      <c r="A3" s="3" t="s">
        <v>4</v>
      </c>
      <c r="B3" s="5" t="s">
        <v>5</v>
      </c>
      <c r="C3" s="3" t="s">
        <v>6</v>
      </c>
      <c r="D3" s="3"/>
      <c r="E3" s="3"/>
      <c r="H3" s="2" t="s">
        <v>7</v>
      </c>
      <c r="I3" s="2" t="s">
        <v>8</v>
      </c>
      <c r="J3" s="2" t="s">
        <v>9</v>
      </c>
      <c r="N3" s="6" t="s">
        <v>10</v>
      </c>
      <c r="O3" s="3" t="s">
        <v>11</v>
      </c>
    </row>
    <row r="4" spans="1:15" x14ac:dyDescent="0.2">
      <c r="A4" s="4" t="s">
        <v>12</v>
      </c>
      <c r="B4" s="4" t="s">
        <v>13</v>
      </c>
      <c r="C4" s="3" t="s">
        <v>14</v>
      </c>
      <c r="D4" s="3"/>
      <c r="E4" s="3"/>
      <c r="H4" s="3" t="s">
        <v>15</v>
      </c>
      <c r="I4" s="4" t="s">
        <v>16</v>
      </c>
      <c r="J4" s="4">
        <v>1</v>
      </c>
    </row>
    <row r="5" spans="1:15" x14ac:dyDescent="0.2">
      <c r="A5" s="3" t="s">
        <v>17</v>
      </c>
      <c r="B5" s="5" t="s">
        <v>18</v>
      </c>
      <c r="C5" s="3" t="s">
        <v>19</v>
      </c>
      <c r="D5" s="3"/>
      <c r="E5" s="3"/>
      <c r="H5" s="3" t="s">
        <v>20</v>
      </c>
      <c r="I5" s="4" t="s">
        <v>21</v>
      </c>
      <c r="J5" s="4">
        <v>1</v>
      </c>
    </row>
    <row r="6" spans="1:15" x14ac:dyDescent="0.2">
      <c r="A6" s="3" t="s">
        <v>22</v>
      </c>
      <c r="B6" s="5" t="s">
        <v>23</v>
      </c>
      <c r="C6" s="3" t="s">
        <v>24</v>
      </c>
      <c r="H6" s="4" t="s">
        <v>25</v>
      </c>
      <c r="I6" s="4" t="s">
        <v>26</v>
      </c>
      <c r="J6" s="4">
        <v>1</v>
      </c>
    </row>
    <row r="7" spans="1:15" x14ac:dyDescent="0.2">
      <c r="A7" s="4" t="s">
        <v>27</v>
      </c>
      <c r="B7" s="4" t="s">
        <v>28</v>
      </c>
      <c r="C7" s="4" t="s">
        <v>29</v>
      </c>
      <c r="H7" s="4" t="s">
        <v>30</v>
      </c>
      <c r="I7" s="4" t="s">
        <v>26</v>
      </c>
      <c r="J7" s="4">
        <v>1</v>
      </c>
    </row>
    <row r="8" spans="1:15" x14ac:dyDescent="0.2">
      <c r="A8" s="3" t="s">
        <v>31</v>
      </c>
      <c r="B8" s="5" t="s">
        <v>32</v>
      </c>
      <c r="C8" s="3"/>
      <c r="D8" s="3"/>
      <c r="E8" s="3"/>
      <c r="F8" s="3"/>
      <c r="G8" s="3"/>
      <c r="H8" s="4" t="s">
        <v>33</v>
      </c>
      <c r="I8" s="4" t="s">
        <v>34</v>
      </c>
      <c r="J8" s="4">
        <v>1</v>
      </c>
    </row>
    <row r="9" spans="1:15" x14ac:dyDescent="0.2">
      <c r="A9" s="3" t="s">
        <v>35</v>
      </c>
      <c r="B9" s="5">
        <v>0</v>
      </c>
      <c r="C9" s="3" t="s">
        <v>36</v>
      </c>
      <c r="D9" s="3"/>
      <c r="E9" s="3"/>
      <c r="F9" s="3"/>
      <c r="G9" s="3"/>
      <c r="H9" s="4" t="s">
        <v>37</v>
      </c>
      <c r="I9" s="4" t="s">
        <v>38</v>
      </c>
      <c r="J9" s="4">
        <v>1</v>
      </c>
    </row>
    <row r="10" spans="1:15" x14ac:dyDescent="0.2">
      <c r="A10" s="4" t="s">
        <v>39</v>
      </c>
      <c r="B10" s="7">
        <v>0</v>
      </c>
      <c r="C10" s="4" t="s">
        <v>40</v>
      </c>
      <c r="D10" s="3"/>
      <c r="E10" s="3"/>
      <c r="F10" s="3"/>
      <c r="G10" s="3"/>
      <c r="H10" s="4" t="s">
        <v>41</v>
      </c>
      <c r="I10" s="4" t="s">
        <v>41</v>
      </c>
      <c r="J10" s="4">
        <v>0</v>
      </c>
    </row>
    <row r="11" spans="1:15" x14ac:dyDescent="0.2">
      <c r="A11" s="3" t="s">
        <v>42</v>
      </c>
      <c r="B11" s="5">
        <v>0</v>
      </c>
      <c r="C11" s="3" t="s">
        <v>40</v>
      </c>
      <c r="D11" s="3"/>
      <c r="E11" s="3"/>
      <c r="F11" s="3"/>
      <c r="G11" s="3"/>
      <c r="H11" s="4" t="s">
        <v>43</v>
      </c>
      <c r="I11" s="4" t="s">
        <v>43</v>
      </c>
      <c r="J11" s="4">
        <v>0</v>
      </c>
    </row>
    <row r="12" spans="1:15" x14ac:dyDescent="0.2">
      <c r="A12" s="3" t="s">
        <v>44</v>
      </c>
      <c r="B12" s="5">
        <v>1</v>
      </c>
      <c r="C12" s="3" t="s">
        <v>40</v>
      </c>
      <c r="D12" s="3"/>
      <c r="E12" s="3"/>
      <c r="F12" s="3"/>
      <c r="G12" s="3"/>
      <c r="H12" s="4" t="s">
        <v>45</v>
      </c>
      <c r="I12" s="4" t="s">
        <v>45</v>
      </c>
      <c r="J12" s="4">
        <v>0</v>
      </c>
    </row>
    <row r="13" spans="1:15" x14ac:dyDescent="0.2">
      <c r="A13" s="3" t="s">
        <v>46</v>
      </c>
      <c r="B13" s="5" t="s">
        <v>47</v>
      </c>
      <c r="C13" s="4" t="s">
        <v>48</v>
      </c>
      <c r="H13" s="4" t="s">
        <v>49</v>
      </c>
      <c r="I13" s="4" t="s">
        <v>49</v>
      </c>
      <c r="J13" s="4">
        <v>0</v>
      </c>
    </row>
    <row r="14" spans="1:15" x14ac:dyDescent="0.2">
      <c r="A14" s="3" t="s">
        <v>50</v>
      </c>
      <c r="B14" s="5">
        <v>10</v>
      </c>
      <c r="H14" s="4" t="s">
        <v>51</v>
      </c>
      <c r="I14" s="4" t="s">
        <v>51</v>
      </c>
      <c r="J14" s="4">
        <v>0</v>
      </c>
    </row>
    <row r="15" spans="1:15" x14ac:dyDescent="0.2">
      <c r="A15" s="3" t="s">
        <v>52</v>
      </c>
      <c r="B15" s="5" t="s">
        <v>614</v>
      </c>
    </row>
    <row r="16" spans="1:15" x14ac:dyDescent="0.2">
      <c r="A16" s="3" t="s">
        <v>53</v>
      </c>
      <c r="B16" s="5" t="s">
        <v>523</v>
      </c>
    </row>
    <row r="17" spans="1:13" x14ac:dyDescent="0.2">
      <c r="A17" s="3" t="s">
        <v>54</v>
      </c>
      <c r="B17" s="5" t="s">
        <v>524</v>
      </c>
    </row>
    <row r="18" spans="1:13" x14ac:dyDescent="0.2">
      <c r="A18" s="3" t="s">
        <v>55</v>
      </c>
      <c r="B18" s="5" t="s">
        <v>524</v>
      </c>
    </row>
    <row r="19" spans="1:13" x14ac:dyDescent="0.2">
      <c r="A19" s="3" t="s">
        <v>56</v>
      </c>
      <c r="B19" s="5" t="s">
        <v>524</v>
      </c>
    </row>
    <row r="20" spans="1:13" x14ac:dyDescent="0.2">
      <c r="A20" s="3" t="s">
        <v>57</v>
      </c>
      <c r="B20" s="5"/>
    </row>
    <row r="21" spans="1:13" x14ac:dyDescent="0.2">
      <c r="A21" s="3"/>
      <c r="B21" s="5"/>
    </row>
    <row r="22" spans="1:13" x14ac:dyDescent="0.2">
      <c r="A22" s="2" t="s">
        <v>58</v>
      </c>
      <c r="B22" s="5" t="s">
        <v>59</v>
      </c>
    </row>
    <row r="23" spans="1:13" x14ac:dyDescent="0.2">
      <c r="A23" s="4" t="s">
        <v>60</v>
      </c>
      <c r="B23" s="4">
        <v>0</v>
      </c>
      <c r="C23" s="4" t="s">
        <v>61</v>
      </c>
    </row>
    <row r="24" spans="1:13" x14ac:dyDescent="0.2">
      <c r="A24" s="4" t="s">
        <v>62</v>
      </c>
      <c r="B24" s="4">
        <v>1</v>
      </c>
      <c r="C24" s="4" t="s">
        <v>63</v>
      </c>
    </row>
    <row r="25" spans="1:13" x14ac:dyDescent="0.2">
      <c r="A25" s="4" t="s">
        <v>64</v>
      </c>
      <c r="B25" s="4">
        <v>1</v>
      </c>
      <c r="C25" s="4" t="s">
        <v>65</v>
      </c>
      <c r="K25" s="7"/>
    </row>
    <row r="26" spans="1:13" x14ac:dyDescent="0.2">
      <c r="A26" s="4" t="s">
        <v>66</v>
      </c>
      <c r="B26" s="4">
        <v>1</v>
      </c>
      <c r="C26" s="4" t="s">
        <v>67</v>
      </c>
      <c r="K26" s="7" t="s">
        <v>68</v>
      </c>
    </row>
    <row r="27" spans="1:13" x14ac:dyDescent="0.2">
      <c r="K27" s="4">
        <v>6729</v>
      </c>
    </row>
    <row r="28" spans="1:13" x14ac:dyDescent="0.2">
      <c r="A28" s="2" t="s">
        <v>15</v>
      </c>
      <c r="B28" s="2" t="s">
        <v>20</v>
      </c>
      <c r="C28" s="2" t="s">
        <v>69</v>
      </c>
      <c r="D28" s="2" t="s">
        <v>33</v>
      </c>
      <c r="E28" s="2" t="s">
        <v>37</v>
      </c>
      <c r="F28" s="2"/>
      <c r="H28" s="2" t="s">
        <v>70</v>
      </c>
    </row>
    <row r="29" spans="1:13" x14ac:dyDescent="0.2">
      <c r="A29" s="2" t="s">
        <v>71</v>
      </c>
      <c r="B29" s="2" t="s">
        <v>71</v>
      </c>
      <c r="C29" s="2" t="s">
        <v>71</v>
      </c>
      <c r="D29" s="2" t="s">
        <v>71</v>
      </c>
      <c r="E29" s="2" t="s">
        <v>71</v>
      </c>
      <c r="F29" s="2"/>
      <c r="G29" s="2"/>
      <c r="H29" s="2" t="s">
        <v>72</v>
      </c>
      <c r="I29" s="2" t="s">
        <v>73</v>
      </c>
      <c r="K29" s="2" t="s">
        <v>74</v>
      </c>
      <c r="L29" s="2" t="s">
        <v>75</v>
      </c>
      <c r="M29" s="2" t="s">
        <v>0</v>
      </c>
    </row>
    <row r="30" spans="1:13" x14ac:dyDescent="0.2">
      <c r="A30" s="4" t="s">
        <v>76</v>
      </c>
      <c r="B30" s="4" t="s">
        <v>76</v>
      </c>
      <c r="C30" s="4" t="s">
        <v>77</v>
      </c>
      <c r="D30" s="4" t="s">
        <v>77</v>
      </c>
      <c r="E30" s="4" t="s">
        <v>77</v>
      </c>
      <c r="H30" s="4" t="s">
        <v>76</v>
      </c>
      <c r="I30" s="4" t="s">
        <v>78</v>
      </c>
      <c r="K30" s="4" t="s">
        <v>79</v>
      </c>
      <c r="L30" s="4">
        <v>0</v>
      </c>
      <c r="M30" s="4" t="s">
        <v>80</v>
      </c>
    </row>
    <row r="31" spans="1:13" x14ac:dyDescent="0.2">
      <c r="A31" s="4" t="s">
        <v>81</v>
      </c>
      <c r="B31" s="4" t="s">
        <v>77</v>
      </c>
      <c r="C31" s="4" t="s">
        <v>82</v>
      </c>
      <c r="D31" s="4" t="s">
        <v>82</v>
      </c>
      <c r="E31" s="4" t="s">
        <v>82</v>
      </c>
      <c r="H31" s="4" t="s">
        <v>81</v>
      </c>
      <c r="I31" s="4" t="s">
        <v>81</v>
      </c>
      <c r="K31" s="4" t="s">
        <v>83</v>
      </c>
      <c r="L31" s="4">
        <v>1</v>
      </c>
      <c r="M31" s="4" t="s">
        <v>84</v>
      </c>
    </row>
    <row r="32" spans="1:13" x14ac:dyDescent="0.2">
      <c r="A32" s="4" t="s">
        <v>77</v>
      </c>
      <c r="B32" s="4" t="s">
        <v>82</v>
      </c>
      <c r="C32" s="4" t="s">
        <v>85</v>
      </c>
      <c r="D32" s="4" t="s">
        <v>85</v>
      </c>
      <c r="E32" s="4" t="s">
        <v>85</v>
      </c>
      <c r="H32" s="4" t="s">
        <v>77</v>
      </c>
      <c r="I32" s="4" t="s">
        <v>86</v>
      </c>
      <c r="K32" s="4" t="s">
        <v>87</v>
      </c>
      <c r="L32" s="4">
        <v>2</v>
      </c>
      <c r="M32" s="4" t="s">
        <v>88</v>
      </c>
    </row>
    <row r="33" spans="1:17" x14ac:dyDescent="0.2">
      <c r="A33" s="4" t="s">
        <v>89</v>
      </c>
      <c r="B33" s="4" t="s">
        <v>85</v>
      </c>
      <c r="C33" s="4" t="s">
        <v>90</v>
      </c>
      <c r="D33" s="4" t="s">
        <v>90</v>
      </c>
      <c r="E33" s="4" t="s">
        <v>90</v>
      </c>
      <c r="H33" s="4" t="s">
        <v>89</v>
      </c>
      <c r="I33" s="4" t="s">
        <v>91</v>
      </c>
      <c r="K33" s="4" t="s">
        <v>157</v>
      </c>
      <c r="L33" s="4">
        <v>3</v>
      </c>
      <c r="M33" s="4" t="s">
        <v>93</v>
      </c>
    </row>
    <row r="34" spans="1:17" x14ac:dyDescent="0.2">
      <c r="A34" s="4" t="s">
        <v>94</v>
      </c>
      <c r="B34" s="4" t="s">
        <v>90</v>
      </c>
      <c r="C34" s="4" t="s">
        <v>95</v>
      </c>
      <c r="D34" s="4" t="s">
        <v>95</v>
      </c>
      <c r="E34" s="4" t="s">
        <v>95</v>
      </c>
      <c r="H34" s="4" t="s">
        <v>94</v>
      </c>
      <c r="I34" s="4" t="s">
        <v>96</v>
      </c>
      <c r="K34" s="4" t="s">
        <v>97</v>
      </c>
      <c r="L34" s="4">
        <v>4</v>
      </c>
      <c r="M34" s="4" t="s">
        <v>98</v>
      </c>
    </row>
    <row r="35" spans="1:17" x14ac:dyDescent="0.2">
      <c r="A35" s="4" t="s">
        <v>99</v>
      </c>
      <c r="B35" s="4" t="s">
        <v>95</v>
      </c>
      <c r="C35" s="4" t="s">
        <v>100</v>
      </c>
      <c r="D35" s="4" t="s">
        <v>100</v>
      </c>
      <c r="E35" s="4" t="s">
        <v>100</v>
      </c>
      <c r="H35" s="4" t="s">
        <v>99</v>
      </c>
      <c r="I35" s="4" t="s">
        <v>101</v>
      </c>
      <c r="K35" s="4" t="s">
        <v>102</v>
      </c>
      <c r="L35" s="4">
        <v>5</v>
      </c>
      <c r="M35" s="4" t="s">
        <v>103</v>
      </c>
    </row>
    <row r="36" spans="1:17" x14ac:dyDescent="0.2">
      <c r="A36" s="4" t="s">
        <v>104</v>
      </c>
      <c r="B36" s="4" t="s">
        <v>100</v>
      </c>
      <c r="C36" s="4" t="s">
        <v>105</v>
      </c>
      <c r="D36" s="4" t="s">
        <v>105</v>
      </c>
      <c r="E36" s="4" t="s">
        <v>105</v>
      </c>
      <c r="H36" s="4" t="s">
        <v>104</v>
      </c>
      <c r="I36" s="4" t="s">
        <v>97</v>
      </c>
      <c r="K36" s="4" t="s">
        <v>106</v>
      </c>
      <c r="L36" s="4">
        <v>6</v>
      </c>
      <c r="M36" s="4" t="s">
        <v>107</v>
      </c>
    </row>
    <row r="37" spans="1:17" x14ac:dyDescent="0.2">
      <c r="A37" s="4" t="s">
        <v>108</v>
      </c>
      <c r="B37" s="4" t="s">
        <v>105</v>
      </c>
      <c r="C37" s="4" t="s">
        <v>109</v>
      </c>
      <c r="D37" s="4" t="s">
        <v>109</v>
      </c>
      <c r="E37" s="4" t="s">
        <v>109</v>
      </c>
      <c r="H37" s="4" t="s">
        <v>108</v>
      </c>
      <c r="I37" s="4" t="s">
        <v>110</v>
      </c>
      <c r="K37" s="4" t="s">
        <v>91</v>
      </c>
      <c r="L37" s="4">
        <v>7</v>
      </c>
      <c r="M37" s="4" t="s">
        <v>111</v>
      </c>
    </row>
    <row r="38" spans="1:17" x14ac:dyDescent="0.2">
      <c r="A38" s="4" t="s">
        <v>112</v>
      </c>
      <c r="B38" s="4" t="s">
        <v>109</v>
      </c>
      <c r="C38" s="4" t="s">
        <v>113</v>
      </c>
      <c r="D38" s="4" t="s">
        <v>113</v>
      </c>
      <c r="E38" s="4" t="s">
        <v>113</v>
      </c>
      <c r="G38" s="8"/>
      <c r="H38" s="4" t="s">
        <v>112</v>
      </c>
      <c r="I38" s="4" t="s">
        <v>110</v>
      </c>
      <c r="K38" s="4" t="s">
        <v>96</v>
      </c>
      <c r="L38" s="4">
        <v>8</v>
      </c>
      <c r="M38" s="4" t="s">
        <v>114</v>
      </c>
    </row>
    <row r="39" spans="1:17" x14ac:dyDescent="0.2">
      <c r="A39" s="4" t="s">
        <v>115</v>
      </c>
      <c r="B39" s="4" t="s">
        <v>113</v>
      </c>
      <c r="C39" s="4" t="s">
        <v>116</v>
      </c>
      <c r="D39" s="4" t="s">
        <v>116</v>
      </c>
      <c r="E39" s="4" t="s">
        <v>116</v>
      </c>
      <c r="G39" s="8"/>
      <c r="H39" s="4" t="s">
        <v>115</v>
      </c>
      <c r="I39" s="4" t="s">
        <v>110</v>
      </c>
      <c r="K39" s="4" t="s">
        <v>117</v>
      </c>
      <c r="L39" s="4">
        <v>9</v>
      </c>
      <c r="M39" s="4" t="s">
        <v>114</v>
      </c>
    </row>
    <row r="40" spans="1:17" x14ac:dyDescent="0.2">
      <c r="A40" s="4" t="s">
        <v>118</v>
      </c>
      <c r="B40" s="4" t="s">
        <v>116</v>
      </c>
      <c r="C40" s="4" t="s">
        <v>119</v>
      </c>
      <c r="D40" s="4" t="s">
        <v>119</v>
      </c>
      <c r="E40" s="4" t="s">
        <v>119</v>
      </c>
      <c r="H40" s="4" t="s">
        <v>118</v>
      </c>
      <c r="I40" s="4" t="s">
        <v>110</v>
      </c>
      <c r="K40" s="4" t="s">
        <v>120</v>
      </c>
      <c r="L40" s="4">
        <v>10</v>
      </c>
      <c r="M40" s="4" t="s">
        <v>121</v>
      </c>
    </row>
    <row r="41" spans="1:17" x14ac:dyDescent="0.2">
      <c r="A41" s="4" t="s">
        <v>122</v>
      </c>
      <c r="B41" s="4" t="s">
        <v>119</v>
      </c>
      <c r="C41" s="4" t="s">
        <v>123</v>
      </c>
      <c r="D41" s="4" t="s">
        <v>123</v>
      </c>
      <c r="E41" s="4" t="s">
        <v>123</v>
      </c>
      <c r="G41" s="8"/>
      <c r="H41" s="4" t="s">
        <v>122</v>
      </c>
      <c r="I41" s="4" t="s">
        <v>110</v>
      </c>
      <c r="K41" s="4" t="s">
        <v>124</v>
      </c>
      <c r="L41" s="4">
        <v>11</v>
      </c>
      <c r="M41" s="4" t="s">
        <v>125</v>
      </c>
    </row>
    <row r="42" spans="1:17" x14ac:dyDescent="0.2">
      <c r="A42" s="4" t="s">
        <v>126</v>
      </c>
      <c r="B42" s="4" t="s">
        <v>123</v>
      </c>
      <c r="C42" s="4" t="s">
        <v>127</v>
      </c>
      <c r="D42" s="4" t="s">
        <v>127</v>
      </c>
      <c r="E42" s="4" t="s">
        <v>128</v>
      </c>
      <c r="G42" s="8"/>
      <c r="H42" s="4" t="s">
        <v>126</v>
      </c>
      <c r="I42" s="4" t="s">
        <v>124</v>
      </c>
      <c r="K42" s="4" t="s">
        <v>129</v>
      </c>
      <c r="L42" s="4">
        <v>12</v>
      </c>
      <c r="M42" s="4" t="s">
        <v>130</v>
      </c>
    </row>
    <row r="43" spans="1:17" x14ac:dyDescent="0.2">
      <c r="A43" s="4" t="s">
        <v>131</v>
      </c>
      <c r="B43" s="4" t="s">
        <v>132</v>
      </c>
      <c r="C43" s="4" t="s">
        <v>132</v>
      </c>
      <c r="D43" s="4" t="s">
        <v>132</v>
      </c>
      <c r="E43" s="4" t="s">
        <v>133</v>
      </c>
      <c r="H43" s="4" t="s">
        <v>131</v>
      </c>
      <c r="I43" s="4" t="s">
        <v>110</v>
      </c>
      <c r="K43" s="4" t="s">
        <v>134</v>
      </c>
      <c r="L43" s="4">
        <v>13</v>
      </c>
      <c r="M43" s="4" t="s">
        <v>80</v>
      </c>
    </row>
    <row r="44" spans="1:17" x14ac:dyDescent="0.2">
      <c r="A44" s="4" t="s">
        <v>135</v>
      </c>
      <c r="B44" s="4" t="s">
        <v>128</v>
      </c>
      <c r="C44" s="4" t="s">
        <v>128</v>
      </c>
      <c r="D44" s="4" t="s">
        <v>128</v>
      </c>
      <c r="E44" s="4" t="s">
        <v>101</v>
      </c>
      <c r="H44" s="4" t="s">
        <v>135</v>
      </c>
      <c r="I44" s="4" t="s">
        <v>102</v>
      </c>
      <c r="K44" s="4" t="s">
        <v>136</v>
      </c>
      <c r="L44" s="4">
        <v>14</v>
      </c>
      <c r="M44" s="4" t="s">
        <v>137</v>
      </c>
    </row>
    <row r="45" spans="1:17" x14ac:dyDescent="0.2">
      <c r="A45" s="4" t="s">
        <v>138</v>
      </c>
      <c r="B45" s="4" t="s">
        <v>133</v>
      </c>
      <c r="C45" s="4" t="s">
        <v>133</v>
      </c>
      <c r="D45" s="4" t="s">
        <v>133</v>
      </c>
      <c r="E45" s="4" t="s">
        <v>139</v>
      </c>
      <c r="H45" s="4" t="s">
        <v>138</v>
      </c>
      <c r="I45" s="4" t="s">
        <v>110</v>
      </c>
      <c r="K45" s="4" t="s">
        <v>140</v>
      </c>
      <c r="L45" s="4">
        <v>15</v>
      </c>
      <c r="M45" s="4" t="s">
        <v>141</v>
      </c>
    </row>
    <row r="46" spans="1:17" x14ac:dyDescent="0.2">
      <c r="A46" s="4" t="s">
        <v>90</v>
      </c>
      <c r="B46" s="4" t="s">
        <v>101</v>
      </c>
      <c r="C46" s="4" t="s">
        <v>101</v>
      </c>
      <c r="D46" s="4" t="s">
        <v>101</v>
      </c>
      <c r="E46" s="4" t="s">
        <v>142</v>
      </c>
      <c r="H46" s="4" t="s">
        <v>82</v>
      </c>
      <c r="I46" s="4" t="s">
        <v>143</v>
      </c>
      <c r="K46" s="4" t="s">
        <v>101</v>
      </c>
      <c r="L46" s="4">
        <v>16</v>
      </c>
      <c r="M46" s="4" t="s">
        <v>144</v>
      </c>
    </row>
    <row r="47" spans="1:17" x14ac:dyDescent="0.2">
      <c r="A47" s="4" t="s">
        <v>95</v>
      </c>
      <c r="B47" s="4" t="s">
        <v>139</v>
      </c>
      <c r="C47" s="4" t="s">
        <v>139</v>
      </c>
      <c r="D47" s="4" t="s">
        <v>139</v>
      </c>
      <c r="E47" s="4" t="s">
        <v>97</v>
      </c>
      <c r="H47" s="4" t="s">
        <v>85</v>
      </c>
      <c r="I47" s="4" t="s">
        <v>110</v>
      </c>
      <c r="J47" s="8"/>
      <c r="K47" s="8" t="s">
        <v>145</v>
      </c>
      <c r="L47" s="8">
        <v>17</v>
      </c>
      <c r="M47" s="8" t="s">
        <v>146</v>
      </c>
      <c r="N47" s="8"/>
      <c r="O47" s="8"/>
      <c r="P47" s="8"/>
      <c r="Q47" s="8"/>
    </row>
    <row r="48" spans="1:17" x14ac:dyDescent="0.2">
      <c r="A48" s="4" t="s">
        <v>100</v>
      </c>
      <c r="B48" s="4" t="s">
        <v>142</v>
      </c>
      <c r="C48" s="4" t="s">
        <v>142</v>
      </c>
      <c r="D48" s="4" t="s">
        <v>142</v>
      </c>
      <c r="E48" s="4" t="s">
        <v>147</v>
      </c>
      <c r="G48" s="8"/>
      <c r="H48" s="4" t="s">
        <v>90</v>
      </c>
      <c r="I48" s="4" t="s">
        <v>148</v>
      </c>
      <c r="K48" s="4" t="s">
        <v>81</v>
      </c>
      <c r="L48" s="4">
        <v>18</v>
      </c>
      <c r="M48" s="4" t="s">
        <v>103</v>
      </c>
    </row>
    <row r="49" spans="1:25" x14ac:dyDescent="0.2">
      <c r="A49" s="4" t="s">
        <v>105</v>
      </c>
      <c r="B49" s="4" t="s">
        <v>97</v>
      </c>
      <c r="C49" s="4" t="s">
        <v>97</v>
      </c>
      <c r="D49" s="4" t="s">
        <v>97</v>
      </c>
      <c r="E49" s="4" t="s">
        <v>91</v>
      </c>
      <c r="H49" s="4" t="s">
        <v>95</v>
      </c>
      <c r="I49" s="4" t="s">
        <v>110</v>
      </c>
      <c r="K49" s="4" t="s">
        <v>149</v>
      </c>
      <c r="L49" s="4">
        <v>19</v>
      </c>
      <c r="M49" s="4" t="s">
        <v>150</v>
      </c>
    </row>
    <row r="50" spans="1:25" x14ac:dyDescent="0.2">
      <c r="A50" s="4" t="s">
        <v>82</v>
      </c>
      <c r="B50" s="4" t="s">
        <v>151</v>
      </c>
      <c r="C50" s="4" t="s">
        <v>151</v>
      </c>
      <c r="D50" s="4" t="s">
        <v>151</v>
      </c>
      <c r="E50" s="4" t="s">
        <v>152</v>
      </c>
      <c r="H50" s="4" t="s">
        <v>100</v>
      </c>
      <c r="I50" s="4" t="s">
        <v>153</v>
      </c>
      <c r="K50" s="4" t="s">
        <v>78</v>
      </c>
      <c r="L50" s="4">
        <v>20</v>
      </c>
      <c r="M50" s="4" t="s">
        <v>154</v>
      </c>
    </row>
    <row r="51" spans="1:25" x14ac:dyDescent="0.2">
      <c r="A51" s="4" t="s">
        <v>85</v>
      </c>
      <c r="B51" s="4" t="s">
        <v>147</v>
      </c>
      <c r="C51" s="4" t="s">
        <v>147</v>
      </c>
      <c r="D51" s="4" t="s">
        <v>147</v>
      </c>
      <c r="E51" s="4" t="s">
        <v>155</v>
      </c>
      <c r="H51" s="4" t="s">
        <v>105</v>
      </c>
      <c r="I51" s="4" t="s">
        <v>110</v>
      </c>
      <c r="J51" s="8"/>
      <c r="K51" s="8" t="s">
        <v>152</v>
      </c>
      <c r="L51" s="8">
        <v>21</v>
      </c>
      <c r="M51" s="8" t="s">
        <v>156</v>
      </c>
      <c r="N51" s="8"/>
      <c r="O51" s="8"/>
      <c r="P51" s="8"/>
    </row>
    <row r="52" spans="1:25" x14ac:dyDescent="0.2">
      <c r="A52" s="4" t="s">
        <v>109</v>
      </c>
      <c r="B52" s="4" t="s">
        <v>91</v>
      </c>
      <c r="C52" s="4" t="s">
        <v>91</v>
      </c>
      <c r="D52" s="4" t="s">
        <v>91</v>
      </c>
      <c r="E52" s="4" t="s">
        <v>157</v>
      </c>
      <c r="H52" s="4" t="s">
        <v>158</v>
      </c>
      <c r="I52" s="4" t="s">
        <v>143</v>
      </c>
      <c r="J52" s="8"/>
      <c r="K52" s="8" t="s">
        <v>159</v>
      </c>
      <c r="L52" s="8">
        <v>22</v>
      </c>
      <c r="M52" s="8" t="s">
        <v>160</v>
      </c>
      <c r="N52" s="8"/>
      <c r="O52" s="8"/>
      <c r="P52" s="8"/>
    </row>
    <row r="53" spans="1:25" x14ac:dyDescent="0.2">
      <c r="A53" s="4" t="s">
        <v>161</v>
      </c>
      <c r="B53" s="4" t="s">
        <v>152</v>
      </c>
      <c r="C53" s="4" t="s">
        <v>152</v>
      </c>
      <c r="D53" s="4" t="s">
        <v>152</v>
      </c>
      <c r="E53" s="4" t="s">
        <v>162</v>
      </c>
      <c r="H53" s="4" t="s">
        <v>163</v>
      </c>
      <c r="I53" s="4" t="s">
        <v>110</v>
      </c>
      <c r="J53" s="8"/>
      <c r="K53" s="8" t="s">
        <v>164</v>
      </c>
      <c r="L53" s="8">
        <v>23</v>
      </c>
      <c r="M53" s="8" t="s">
        <v>160</v>
      </c>
      <c r="N53" s="8"/>
      <c r="O53" s="8"/>
      <c r="P53" s="8"/>
    </row>
    <row r="54" spans="1:25" x14ac:dyDescent="0.2">
      <c r="A54" s="4" t="s">
        <v>165</v>
      </c>
      <c r="B54" s="4" t="s">
        <v>155</v>
      </c>
      <c r="C54" s="4" t="s">
        <v>155</v>
      </c>
      <c r="D54" s="4" t="s">
        <v>155</v>
      </c>
      <c r="E54" s="4" t="s">
        <v>166</v>
      </c>
      <c r="H54" s="4" t="s">
        <v>109</v>
      </c>
      <c r="I54" s="4" t="s">
        <v>110</v>
      </c>
      <c r="J54" s="8"/>
      <c r="K54" s="8" t="s">
        <v>167</v>
      </c>
      <c r="L54" s="8">
        <v>24</v>
      </c>
      <c r="M54" s="8" t="s">
        <v>84</v>
      </c>
      <c r="N54" s="8"/>
      <c r="O54" s="8"/>
      <c r="P54" s="8"/>
    </row>
    <row r="55" spans="1:25" x14ac:dyDescent="0.2">
      <c r="A55" s="4" t="s">
        <v>168</v>
      </c>
      <c r="B55" s="4" t="s">
        <v>157</v>
      </c>
      <c r="C55" s="4" t="s">
        <v>157</v>
      </c>
      <c r="D55" s="4" t="s">
        <v>157</v>
      </c>
      <c r="E55" s="4" t="s">
        <v>169</v>
      </c>
      <c r="H55" s="4" t="s">
        <v>161</v>
      </c>
      <c r="I55" s="4" t="s">
        <v>170</v>
      </c>
      <c r="J55" s="8"/>
      <c r="K55" s="8" t="s">
        <v>166</v>
      </c>
      <c r="L55" s="8">
        <v>25</v>
      </c>
      <c r="M55" s="8" t="s">
        <v>171</v>
      </c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</row>
    <row r="56" spans="1:25" x14ac:dyDescent="0.2">
      <c r="A56" s="4" t="s">
        <v>113</v>
      </c>
      <c r="B56" s="4" t="s">
        <v>172</v>
      </c>
      <c r="C56" s="4" t="s">
        <v>172</v>
      </c>
      <c r="D56" s="4" t="s">
        <v>172</v>
      </c>
      <c r="E56" s="4" t="s">
        <v>173</v>
      </c>
      <c r="H56" s="4" t="s">
        <v>174</v>
      </c>
      <c r="I56" s="4" t="s">
        <v>110</v>
      </c>
      <c r="J56" s="8"/>
      <c r="K56" s="8" t="s">
        <v>175</v>
      </c>
      <c r="L56" s="8">
        <v>26</v>
      </c>
      <c r="M56" s="8" t="s">
        <v>176</v>
      </c>
      <c r="N56" s="8"/>
      <c r="O56" s="8"/>
      <c r="P56" s="8"/>
    </row>
    <row r="57" spans="1:25" x14ac:dyDescent="0.2">
      <c r="A57" s="4" t="s">
        <v>177</v>
      </c>
      <c r="B57" s="4" t="s">
        <v>162</v>
      </c>
      <c r="C57" s="4" t="s">
        <v>162</v>
      </c>
      <c r="D57" s="4" t="s">
        <v>162</v>
      </c>
      <c r="E57" s="4" t="s">
        <v>87</v>
      </c>
      <c r="H57" s="4" t="s">
        <v>165</v>
      </c>
      <c r="I57" s="4" t="s">
        <v>110</v>
      </c>
      <c r="K57" s="4" t="s">
        <v>178</v>
      </c>
      <c r="L57" s="4">
        <v>27</v>
      </c>
      <c r="M57" s="4" t="s">
        <v>107</v>
      </c>
    </row>
    <row r="58" spans="1:25" x14ac:dyDescent="0.2">
      <c r="A58" s="4" t="s">
        <v>179</v>
      </c>
      <c r="B58" s="4" t="s">
        <v>166</v>
      </c>
      <c r="C58" s="4" t="s">
        <v>166</v>
      </c>
      <c r="D58" s="4" t="s">
        <v>166</v>
      </c>
      <c r="E58" s="4" t="s">
        <v>180</v>
      </c>
      <c r="F58" s="8"/>
      <c r="G58" s="8"/>
      <c r="H58" s="4" t="s">
        <v>168</v>
      </c>
      <c r="I58" s="4" t="s">
        <v>110</v>
      </c>
      <c r="J58" s="8"/>
      <c r="K58" s="8" t="s">
        <v>181</v>
      </c>
      <c r="L58" s="8">
        <v>28</v>
      </c>
      <c r="M58" s="8" t="s">
        <v>182</v>
      </c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</row>
    <row r="59" spans="1:25" x14ac:dyDescent="0.2">
      <c r="A59" s="4" t="s">
        <v>183</v>
      </c>
      <c r="B59" s="4" t="s">
        <v>169</v>
      </c>
      <c r="C59" s="4" t="s">
        <v>169</v>
      </c>
      <c r="D59" s="4" t="s">
        <v>169</v>
      </c>
      <c r="E59" s="4" t="s">
        <v>184</v>
      </c>
      <c r="F59" s="8"/>
      <c r="G59" s="8"/>
      <c r="H59" s="4" t="s">
        <v>113</v>
      </c>
      <c r="I59" s="4" t="s">
        <v>110</v>
      </c>
      <c r="J59" s="8"/>
      <c r="K59" s="8" t="s">
        <v>142</v>
      </c>
      <c r="L59" s="8">
        <v>29</v>
      </c>
      <c r="M59" s="8" t="s">
        <v>141</v>
      </c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</row>
    <row r="60" spans="1:25" x14ac:dyDescent="0.2">
      <c r="A60" s="4" t="s">
        <v>185</v>
      </c>
      <c r="B60" s="4" t="s">
        <v>173</v>
      </c>
      <c r="C60" s="4" t="s">
        <v>173</v>
      </c>
      <c r="D60" s="4" t="s">
        <v>173</v>
      </c>
      <c r="E60" s="4" t="s">
        <v>186</v>
      </c>
      <c r="F60" s="8"/>
      <c r="G60" s="8"/>
      <c r="H60" s="4" t="s">
        <v>177</v>
      </c>
      <c r="I60" s="4" t="s">
        <v>96</v>
      </c>
      <c r="J60" s="8"/>
      <c r="K60" s="8" t="s">
        <v>139</v>
      </c>
      <c r="L60" s="8">
        <v>30</v>
      </c>
      <c r="M60" s="8" t="s">
        <v>187</v>
      </c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</row>
    <row r="61" spans="1:25" x14ac:dyDescent="0.2">
      <c r="A61" s="4" t="s">
        <v>188</v>
      </c>
      <c r="B61" s="4" t="s">
        <v>87</v>
      </c>
      <c r="C61" s="4" t="s">
        <v>87</v>
      </c>
      <c r="D61" s="4" t="s">
        <v>87</v>
      </c>
      <c r="E61" s="4" t="s">
        <v>136</v>
      </c>
      <c r="F61" s="8"/>
      <c r="G61" s="8"/>
      <c r="H61" s="4" t="s">
        <v>179</v>
      </c>
      <c r="I61" s="4" t="s">
        <v>96</v>
      </c>
      <c r="J61" s="8"/>
      <c r="K61" s="8" t="s">
        <v>189</v>
      </c>
      <c r="L61" s="8">
        <v>31</v>
      </c>
      <c r="M61" s="8" t="s">
        <v>187</v>
      </c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</row>
    <row r="62" spans="1:25" x14ac:dyDescent="0.2">
      <c r="A62" s="4" t="s">
        <v>190</v>
      </c>
      <c r="B62" s="4" t="s">
        <v>180</v>
      </c>
      <c r="C62" s="4" t="s">
        <v>180</v>
      </c>
      <c r="D62" s="4" t="s">
        <v>180</v>
      </c>
      <c r="E62" s="4" t="s">
        <v>191</v>
      </c>
      <c r="F62" s="8"/>
      <c r="G62" s="8"/>
      <c r="H62" s="4" t="s">
        <v>183</v>
      </c>
      <c r="I62" s="4" t="s">
        <v>96</v>
      </c>
      <c r="J62" s="8"/>
      <c r="K62" s="8" t="s">
        <v>192</v>
      </c>
      <c r="L62" s="8">
        <v>32</v>
      </c>
      <c r="M62" s="8" t="s">
        <v>141</v>
      </c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</row>
    <row r="63" spans="1:25" x14ac:dyDescent="0.2">
      <c r="A63" s="4" t="s">
        <v>193</v>
      </c>
      <c r="B63" s="4" t="s">
        <v>184</v>
      </c>
      <c r="C63" s="4" t="s">
        <v>184</v>
      </c>
      <c r="D63" s="4" t="s">
        <v>184</v>
      </c>
      <c r="E63" s="4" t="s">
        <v>194</v>
      </c>
      <c r="F63" s="8"/>
      <c r="G63" s="8"/>
      <c r="H63" s="4" t="s">
        <v>185</v>
      </c>
      <c r="I63" s="4" t="s">
        <v>110</v>
      </c>
      <c r="J63" s="8"/>
      <c r="K63" s="8" t="s">
        <v>195</v>
      </c>
      <c r="L63" s="8">
        <v>33</v>
      </c>
      <c r="M63" s="8" t="s">
        <v>196</v>
      </c>
      <c r="N63" s="8"/>
      <c r="O63" s="8"/>
      <c r="P63" s="8"/>
    </row>
    <row r="64" spans="1:25" x14ac:dyDescent="0.2">
      <c r="A64" s="4" t="s">
        <v>197</v>
      </c>
      <c r="B64" s="4" t="s">
        <v>186</v>
      </c>
      <c r="C64" s="4" t="s">
        <v>186</v>
      </c>
      <c r="D64" s="4" t="s">
        <v>186</v>
      </c>
      <c r="E64" s="4" t="s">
        <v>198</v>
      </c>
      <c r="F64" s="8"/>
      <c r="G64" s="8"/>
      <c r="H64" s="4" t="s">
        <v>188</v>
      </c>
      <c r="I64" s="4" t="s">
        <v>110</v>
      </c>
      <c r="J64" s="8"/>
      <c r="K64" s="8" t="s">
        <v>199</v>
      </c>
      <c r="L64" s="8">
        <v>34</v>
      </c>
      <c r="M64" s="8" t="s">
        <v>200</v>
      </c>
      <c r="N64" s="8"/>
      <c r="O64" s="8"/>
      <c r="P64" s="8"/>
    </row>
    <row r="65" spans="1:38" x14ac:dyDescent="0.2">
      <c r="A65" s="4" t="s">
        <v>201</v>
      </c>
      <c r="B65" s="4" t="s">
        <v>136</v>
      </c>
      <c r="C65" s="4" t="s">
        <v>136</v>
      </c>
      <c r="D65" s="4" t="s">
        <v>136</v>
      </c>
      <c r="E65" s="4" t="s">
        <v>202</v>
      </c>
      <c r="F65" s="8"/>
      <c r="G65" s="8"/>
      <c r="H65" s="4" t="s">
        <v>190</v>
      </c>
      <c r="I65" s="4" t="s">
        <v>96</v>
      </c>
      <c r="J65" s="8"/>
      <c r="K65" s="8" t="s">
        <v>203</v>
      </c>
      <c r="L65" s="8">
        <v>35</v>
      </c>
      <c r="M65" s="8" t="s">
        <v>204</v>
      </c>
      <c r="N65" s="8"/>
      <c r="O65" s="8"/>
      <c r="P65" s="8"/>
    </row>
    <row r="66" spans="1:38" x14ac:dyDescent="0.2">
      <c r="A66" s="4" t="s">
        <v>205</v>
      </c>
      <c r="B66" s="4" t="s">
        <v>191</v>
      </c>
      <c r="C66" s="4" t="s">
        <v>191</v>
      </c>
      <c r="D66" s="4" t="s">
        <v>191</v>
      </c>
      <c r="E66" s="4" t="s">
        <v>83</v>
      </c>
      <c r="G66" s="8"/>
      <c r="H66" s="4" t="s">
        <v>193</v>
      </c>
      <c r="I66" s="4" t="s">
        <v>206</v>
      </c>
      <c r="J66" s="8"/>
      <c r="K66" s="8" t="s">
        <v>207</v>
      </c>
      <c r="L66" s="8">
        <v>36</v>
      </c>
      <c r="M66" s="8" t="s">
        <v>208</v>
      </c>
      <c r="N66" s="8"/>
      <c r="O66" s="8"/>
      <c r="P66" s="8"/>
    </row>
    <row r="67" spans="1:38" x14ac:dyDescent="0.2">
      <c r="A67" s="4" t="s">
        <v>209</v>
      </c>
      <c r="B67" s="4" t="s">
        <v>210</v>
      </c>
      <c r="C67" s="4" t="s">
        <v>210</v>
      </c>
      <c r="D67" s="4" t="s">
        <v>210</v>
      </c>
      <c r="E67" s="4" t="s">
        <v>211</v>
      </c>
      <c r="H67" s="4" t="s">
        <v>197</v>
      </c>
      <c r="I67" s="4" t="s">
        <v>212</v>
      </c>
      <c r="K67" s="4" t="s">
        <v>213</v>
      </c>
      <c r="L67" s="4">
        <v>37</v>
      </c>
      <c r="M67" s="4" t="s">
        <v>156</v>
      </c>
    </row>
    <row r="68" spans="1:38" x14ac:dyDescent="0.2">
      <c r="A68" s="4" t="s">
        <v>214</v>
      </c>
      <c r="B68" s="4" t="s">
        <v>215</v>
      </c>
      <c r="C68" s="4" t="s">
        <v>215</v>
      </c>
      <c r="D68" s="4" t="s">
        <v>215</v>
      </c>
      <c r="E68" s="4" t="s">
        <v>216</v>
      </c>
      <c r="H68" s="4" t="s">
        <v>201</v>
      </c>
      <c r="I68" s="4" t="s">
        <v>87</v>
      </c>
      <c r="K68" s="4" t="s">
        <v>217</v>
      </c>
      <c r="L68" s="4">
        <v>38</v>
      </c>
      <c r="M68" s="4" t="s">
        <v>114</v>
      </c>
    </row>
    <row r="69" spans="1:38" x14ac:dyDescent="0.2">
      <c r="A69" s="4" t="s">
        <v>218</v>
      </c>
      <c r="B69" s="4" t="s">
        <v>194</v>
      </c>
      <c r="C69" s="4" t="s">
        <v>194</v>
      </c>
      <c r="D69" s="4" t="s">
        <v>194</v>
      </c>
      <c r="E69" s="4" t="s">
        <v>219</v>
      </c>
      <c r="H69" s="4" t="s">
        <v>205</v>
      </c>
      <c r="I69" s="4" t="s">
        <v>110</v>
      </c>
      <c r="K69" s="4" t="s">
        <v>220</v>
      </c>
      <c r="L69" s="4">
        <v>39</v>
      </c>
      <c r="M69" s="4" t="s">
        <v>221</v>
      </c>
    </row>
    <row r="70" spans="1:38" x14ac:dyDescent="0.2">
      <c r="A70" s="4" t="s">
        <v>222</v>
      </c>
      <c r="B70" s="4" t="s">
        <v>223</v>
      </c>
      <c r="C70" s="4" t="s">
        <v>223</v>
      </c>
      <c r="D70" s="4" t="s">
        <v>223</v>
      </c>
      <c r="E70" s="4" t="s">
        <v>224</v>
      </c>
      <c r="G70" s="8"/>
      <c r="H70" s="4" t="s">
        <v>209</v>
      </c>
      <c r="I70" s="4" t="s">
        <v>225</v>
      </c>
      <c r="J70" s="8"/>
      <c r="K70" s="8" t="s">
        <v>226</v>
      </c>
      <c r="L70" s="8">
        <v>40</v>
      </c>
      <c r="M70" s="8" t="s">
        <v>227</v>
      </c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</row>
    <row r="71" spans="1:38" x14ac:dyDescent="0.2">
      <c r="A71" s="4" t="s">
        <v>228</v>
      </c>
      <c r="B71" s="4" t="s">
        <v>198</v>
      </c>
      <c r="C71" s="4" t="s">
        <v>198</v>
      </c>
      <c r="D71" s="4" t="s">
        <v>198</v>
      </c>
      <c r="E71" s="4" t="s">
        <v>229</v>
      </c>
      <c r="H71" s="4" t="s">
        <v>214</v>
      </c>
      <c r="I71" s="4" t="s">
        <v>124</v>
      </c>
      <c r="K71" s="4" t="s">
        <v>230</v>
      </c>
      <c r="L71" s="4">
        <v>41</v>
      </c>
      <c r="M71" s="4" t="s">
        <v>231</v>
      </c>
    </row>
    <row r="72" spans="1:38" x14ac:dyDescent="0.2">
      <c r="A72" s="4" t="s">
        <v>116</v>
      </c>
      <c r="B72" s="4" t="s">
        <v>202</v>
      </c>
      <c r="C72" s="4" t="s">
        <v>232</v>
      </c>
      <c r="D72" s="4" t="s">
        <v>232</v>
      </c>
      <c r="H72" s="4" t="s">
        <v>218</v>
      </c>
      <c r="I72" s="4" t="s">
        <v>110</v>
      </c>
      <c r="K72" s="4" t="s">
        <v>233</v>
      </c>
      <c r="L72" s="4">
        <v>42</v>
      </c>
      <c r="M72" s="4" t="s">
        <v>234</v>
      </c>
    </row>
    <row r="73" spans="1:38" x14ac:dyDescent="0.2">
      <c r="A73" s="4" t="s">
        <v>235</v>
      </c>
      <c r="B73" s="4" t="s">
        <v>83</v>
      </c>
      <c r="C73" s="4" t="s">
        <v>202</v>
      </c>
      <c r="D73" s="4" t="s">
        <v>202</v>
      </c>
      <c r="H73" s="4" t="s">
        <v>222</v>
      </c>
      <c r="I73" s="4" t="s">
        <v>110</v>
      </c>
      <c r="K73" s="4" t="s">
        <v>236</v>
      </c>
      <c r="L73" s="4">
        <v>43</v>
      </c>
      <c r="M73" s="4" t="s">
        <v>237</v>
      </c>
    </row>
    <row r="74" spans="1:38" x14ac:dyDescent="0.2">
      <c r="A74" s="4" t="s">
        <v>238</v>
      </c>
      <c r="B74" s="4" t="s">
        <v>239</v>
      </c>
      <c r="C74" s="4" t="s">
        <v>83</v>
      </c>
      <c r="D74" s="4" t="s">
        <v>83</v>
      </c>
      <c r="H74" s="4" t="s">
        <v>228</v>
      </c>
      <c r="I74" s="4" t="s">
        <v>83</v>
      </c>
      <c r="K74" s="4" t="s">
        <v>240</v>
      </c>
      <c r="L74" s="4">
        <v>44</v>
      </c>
      <c r="M74" s="4" t="s">
        <v>241</v>
      </c>
    </row>
    <row r="75" spans="1:38" x14ac:dyDescent="0.2">
      <c r="A75" s="4" t="s">
        <v>242</v>
      </c>
      <c r="B75" s="4" t="s">
        <v>211</v>
      </c>
      <c r="C75" s="4" t="s">
        <v>239</v>
      </c>
      <c r="D75" s="4" t="s">
        <v>239</v>
      </c>
      <c r="H75" s="4" t="s">
        <v>116</v>
      </c>
      <c r="I75" s="4" t="s">
        <v>106</v>
      </c>
      <c r="K75" s="4" t="s">
        <v>243</v>
      </c>
      <c r="L75" s="4">
        <v>45</v>
      </c>
      <c r="M75" s="4" t="s">
        <v>244</v>
      </c>
    </row>
    <row r="76" spans="1:38" x14ac:dyDescent="0.2">
      <c r="A76" s="4" t="s">
        <v>245</v>
      </c>
      <c r="B76" s="4" t="s">
        <v>216</v>
      </c>
      <c r="C76" s="4" t="s">
        <v>211</v>
      </c>
      <c r="D76" s="4" t="s">
        <v>211</v>
      </c>
      <c r="H76" s="4" t="s">
        <v>235</v>
      </c>
      <c r="I76" s="4" t="s">
        <v>246</v>
      </c>
      <c r="K76" s="4" t="s">
        <v>247</v>
      </c>
      <c r="L76" s="4">
        <v>46</v>
      </c>
      <c r="M76" s="4" t="s">
        <v>248</v>
      </c>
    </row>
    <row r="77" spans="1:38" x14ac:dyDescent="0.2">
      <c r="A77" s="4" t="s">
        <v>249</v>
      </c>
      <c r="B77" s="4" t="s">
        <v>124</v>
      </c>
      <c r="C77" s="4" t="s">
        <v>216</v>
      </c>
      <c r="D77" s="4" t="s">
        <v>216</v>
      </c>
      <c r="H77" s="4" t="s">
        <v>238</v>
      </c>
      <c r="I77" s="4" t="s">
        <v>110</v>
      </c>
      <c r="K77" s="4" t="s">
        <v>250</v>
      </c>
      <c r="L77" s="4">
        <v>47</v>
      </c>
      <c r="M77" s="4" t="s">
        <v>251</v>
      </c>
    </row>
    <row r="78" spans="1:38" x14ac:dyDescent="0.2">
      <c r="A78" s="4" t="s">
        <v>123</v>
      </c>
      <c r="B78" s="4" t="s">
        <v>219</v>
      </c>
      <c r="C78" s="4" t="s">
        <v>124</v>
      </c>
      <c r="D78" s="4" t="s">
        <v>124</v>
      </c>
      <c r="H78" s="4" t="s">
        <v>242</v>
      </c>
      <c r="I78" s="4" t="s">
        <v>252</v>
      </c>
      <c r="K78" s="4" t="s">
        <v>253</v>
      </c>
      <c r="L78" s="4">
        <v>48</v>
      </c>
      <c r="M78" s="4" t="s">
        <v>254</v>
      </c>
    </row>
    <row r="79" spans="1:38" x14ac:dyDescent="0.2">
      <c r="A79" s="4" t="s">
        <v>132</v>
      </c>
      <c r="B79" s="4" t="s">
        <v>224</v>
      </c>
      <c r="C79" s="4" t="s">
        <v>219</v>
      </c>
      <c r="D79" s="4" t="s">
        <v>219</v>
      </c>
      <c r="H79" s="4" t="s">
        <v>245</v>
      </c>
      <c r="I79" s="4" t="s">
        <v>255</v>
      </c>
      <c r="K79" s="4" t="s">
        <v>256</v>
      </c>
      <c r="L79" s="4">
        <v>49</v>
      </c>
      <c r="M79" s="4" t="s">
        <v>257</v>
      </c>
    </row>
    <row r="80" spans="1:38" x14ac:dyDescent="0.2">
      <c r="A80" s="4" t="s">
        <v>258</v>
      </c>
      <c r="B80" s="4" t="s">
        <v>229</v>
      </c>
      <c r="C80" s="4" t="s">
        <v>224</v>
      </c>
      <c r="D80" s="4" t="s">
        <v>229</v>
      </c>
      <c r="H80" s="4" t="s">
        <v>119</v>
      </c>
      <c r="I80" s="4" t="s">
        <v>110</v>
      </c>
      <c r="K80" s="4" t="s">
        <v>259</v>
      </c>
      <c r="L80" s="4">
        <v>50</v>
      </c>
      <c r="M80" s="4" t="s">
        <v>260</v>
      </c>
    </row>
    <row r="81" spans="1:13" x14ac:dyDescent="0.2">
      <c r="A81" s="4" t="s">
        <v>261</v>
      </c>
      <c r="C81" s="4" t="s">
        <v>229</v>
      </c>
      <c r="H81" s="4" t="s">
        <v>249</v>
      </c>
      <c r="I81" s="4" t="s">
        <v>110</v>
      </c>
      <c r="K81" s="4" t="s">
        <v>262</v>
      </c>
      <c r="L81" s="4">
        <v>51</v>
      </c>
      <c r="M81" s="4" t="s">
        <v>263</v>
      </c>
    </row>
    <row r="82" spans="1:13" x14ac:dyDescent="0.2">
      <c r="A82" s="4" t="s">
        <v>264</v>
      </c>
      <c r="H82" s="4" t="s">
        <v>123</v>
      </c>
      <c r="I82" s="4" t="s">
        <v>110</v>
      </c>
      <c r="K82" s="4" t="s">
        <v>265</v>
      </c>
      <c r="L82" s="4">
        <v>52</v>
      </c>
      <c r="M82" s="4" t="s">
        <v>266</v>
      </c>
    </row>
    <row r="83" spans="1:13" x14ac:dyDescent="0.2">
      <c r="A83" s="4" t="s">
        <v>128</v>
      </c>
      <c r="H83" s="4" t="s">
        <v>127</v>
      </c>
      <c r="I83" s="4" t="s">
        <v>110</v>
      </c>
      <c r="K83" s="4" t="s">
        <v>267</v>
      </c>
      <c r="L83" s="4">
        <v>53</v>
      </c>
      <c r="M83" s="4" t="s">
        <v>268</v>
      </c>
    </row>
    <row r="84" spans="1:13" x14ac:dyDescent="0.2">
      <c r="A84" s="4" t="s">
        <v>133</v>
      </c>
      <c r="H84" s="4" t="s">
        <v>132</v>
      </c>
      <c r="I84" s="8" t="s">
        <v>226</v>
      </c>
      <c r="K84" s="4" t="s">
        <v>269</v>
      </c>
      <c r="L84" s="4">
        <v>54</v>
      </c>
      <c r="M84" s="4" t="s">
        <v>270</v>
      </c>
    </row>
    <row r="85" spans="1:13" x14ac:dyDescent="0.2">
      <c r="A85" s="4" t="s">
        <v>271</v>
      </c>
      <c r="H85" s="4" t="s">
        <v>258</v>
      </c>
      <c r="I85" s="4" t="s">
        <v>110</v>
      </c>
      <c r="K85" s="4" t="s">
        <v>272</v>
      </c>
      <c r="L85" s="4">
        <v>55</v>
      </c>
      <c r="M85" s="4" t="s">
        <v>273</v>
      </c>
    </row>
    <row r="86" spans="1:13" x14ac:dyDescent="0.2">
      <c r="A86" s="4" t="s">
        <v>274</v>
      </c>
      <c r="H86" s="4" t="s">
        <v>261</v>
      </c>
      <c r="I86" s="4" t="s">
        <v>86</v>
      </c>
      <c r="K86" s="4" t="s">
        <v>275</v>
      </c>
      <c r="L86" s="4">
        <v>56</v>
      </c>
      <c r="M86" s="4" t="s">
        <v>276</v>
      </c>
    </row>
    <row r="87" spans="1:13" x14ac:dyDescent="0.2">
      <c r="A87" s="4" t="s">
        <v>277</v>
      </c>
      <c r="H87" s="4" t="s">
        <v>264</v>
      </c>
      <c r="I87" s="4" t="s">
        <v>110</v>
      </c>
      <c r="K87" s="4" t="s">
        <v>278</v>
      </c>
      <c r="L87" s="4">
        <v>57</v>
      </c>
      <c r="M87" s="4" t="s">
        <v>279</v>
      </c>
    </row>
    <row r="88" spans="1:13" x14ac:dyDescent="0.2">
      <c r="A88" s="4" t="s">
        <v>280</v>
      </c>
      <c r="H88" s="4" t="s">
        <v>264</v>
      </c>
      <c r="I88" s="4" t="s">
        <v>110</v>
      </c>
      <c r="K88" s="4" t="s">
        <v>281</v>
      </c>
      <c r="L88" s="4">
        <v>58</v>
      </c>
      <c r="M88" s="4" t="s">
        <v>282</v>
      </c>
    </row>
    <row r="89" spans="1:13" x14ac:dyDescent="0.2">
      <c r="A89" s="4" t="s">
        <v>283</v>
      </c>
      <c r="H89" s="4" t="s">
        <v>128</v>
      </c>
      <c r="I89" s="8" t="s">
        <v>181</v>
      </c>
      <c r="K89" s="4" t="s">
        <v>284</v>
      </c>
      <c r="L89" s="4">
        <v>59</v>
      </c>
      <c r="M89" s="4" t="s">
        <v>285</v>
      </c>
    </row>
    <row r="90" spans="1:13" x14ac:dyDescent="0.2">
      <c r="A90" s="4" t="s">
        <v>101</v>
      </c>
      <c r="H90" s="4" t="s">
        <v>133</v>
      </c>
      <c r="I90" s="4" t="s">
        <v>286</v>
      </c>
      <c r="K90" s="4" t="s">
        <v>287</v>
      </c>
      <c r="L90" s="4">
        <v>60</v>
      </c>
      <c r="M90" s="4" t="s">
        <v>288</v>
      </c>
    </row>
    <row r="91" spans="1:13" x14ac:dyDescent="0.2">
      <c r="A91" s="4" t="s">
        <v>289</v>
      </c>
      <c r="H91" s="4" t="s">
        <v>271</v>
      </c>
      <c r="I91" s="4" t="s">
        <v>252</v>
      </c>
      <c r="K91" s="4" t="s">
        <v>290</v>
      </c>
      <c r="L91" s="4">
        <v>61</v>
      </c>
      <c r="M91" s="4" t="s">
        <v>291</v>
      </c>
    </row>
    <row r="92" spans="1:13" x14ac:dyDescent="0.2">
      <c r="A92" s="4" t="s">
        <v>139</v>
      </c>
      <c r="H92" s="4" t="s">
        <v>274</v>
      </c>
      <c r="I92" s="4" t="s">
        <v>255</v>
      </c>
      <c r="K92" s="4" t="s">
        <v>286</v>
      </c>
      <c r="L92" s="4">
        <v>62</v>
      </c>
      <c r="M92" s="4" t="s">
        <v>103</v>
      </c>
    </row>
    <row r="93" spans="1:13" x14ac:dyDescent="0.2">
      <c r="A93" s="4" t="s">
        <v>142</v>
      </c>
      <c r="H93" s="4" t="s">
        <v>277</v>
      </c>
      <c r="I93" s="4" t="s">
        <v>140</v>
      </c>
      <c r="K93" s="4" t="s">
        <v>292</v>
      </c>
      <c r="L93" s="4">
        <v>63</v>
      </c>
      <c r="M93" s="4" t="s">
        <v>293</v>
      </c>
    </row>
    <row r="94" spans="1:13" x14ac:dyDescent="0.2">
      <c r="A94" s="4" t="s">
        <v>97</v>
      </c>
      <c r="H94" s="4" t="s">
        <v>280</v>
      </c>
      <c r="I94" s="4" t="s">
        <v>140</v>
      </c>
      <c r="K94" s="4" t="s">
        <v>294</v>
      </c>
      <c r="L94" s="4">
        <v>64</v>
      </c>
      <c r="M94" s="4" t="s">
        <v>295</v>
      </c>
    </row>
    <row r="95" spans="1:13" x14ac:dyDescent="0.2">
      <c r="A95" s="4" t="s">
        <v>151</v>
      </c>
      <c r="H95" s="4" t="s">
        <v>283</v>
      </c>
      <c r="I95" s="4" t="s">
        <v>140</v>
      </c>
      <c r="K95" s="4" t="s">
        <v>110</v>
      </c>
      <c r="L95" s="4">
        <v>65</v>
      </c>
      <c r="M95" s="4" t="s">
        <v>80</v>
      </c>
    </row>
    <row r="96" spans="1:13" x14ac:dyDescent="0.2">
      <c r="A96" s="4" t="s">
        <v>147</v>
      </c>
      <c r="H96" s="4" t="s">
        <v>101</v>
      </c>
      <c r="I96" s="4" t="s">
        <v>101</v>
      </c>
      <c r="K96" s="4" t="s">
        <v>296</v>
      </c>
      <c r="L96" s="4">
        <v>66</v>
      </c>
      <c r="M96" s="4" t="s">
        <v>297</v>
      </c>
    </row>
    <row r="97" spans="1:13" x14ac:dyDescent="0.2">
      <c r="A97" s="4" t="s">
        <v>298</v>
      </c>
      <c r="H97" s="4" t="s">
        <v>289</v>
      </c>
      <c r="I97" s="4" t="s">
        <v>101</v>
      </c>
      <c r="K97" s="4" t="s">
        <v>153</v>
      </c>
      <c r="L97" s="4">
        <v>67</v>
      </c>
      <c r="M97" s="4" t="s">
        <v>93</v>
      </c>
    </row>
    <row r="98" spans="1:13" x14ac:dyDescent="0.2">
      <c r="A98" s="4" t="s">
        <v>299</v>
      </c>
      <c r="H98" s="4" t="s">
        <v>139</v>
      </c>
      <c r="I98" s="8" t="s">
        <v>139</v>
      </c>
      <c r="K98" s="4" t="s">
        <v>148</v>
      </c>
      <c r="L98" s="4">
        <v>68</v>
      </c>
      <c r="M98" s="4" t="s">
        <v>98</v>
      </c>
    </row>
    <row r="99" spans="1:13" x14ac:dyDescent="0.2">
      <c r="A99" s="4" t="s">
        <v>300</v>
      </c>
      <c r="H99" s="4" t="s">
        <v>142</v>
      </c>
      <c r="I99" s="8" t="s">
        <v>142</v>
      </c>
      <c r="K99" s="4" t="s">
        <v>143</v>
      </c>
      <c r="L99" s="4">
        <v>69</v>
      </c>
      <c r="M99" s="4" t="s">
        <v>103</v>
      </c>
    </row>
    <row r="100" spans="1:13" x14ac:dyDescent="0.2">
      <c r="A100" s="4" t="s">
        <v>91</v>
      </c>
      <c r="H100" s="4" t="s">
        <v>97</v>
      </c>
      <c r="I100" s="4" t="s">
        <v>97</v>
      </c>
      <c r="K100" s="4" t="s">
        <v>86</v>
      </c>
      <c r="L100" s="4">
        <v>70</v>
      </c>
      <c r="M100" s="4" t="s">
        <v>103</v>
      </c>
    </row>
    <row r="101" spans="1:13" x14ac:dyDescent="0.2">
      <c r="A101" s="4" t="s">
        <v>152</v>
      </c>
      <c r="H101" s="4" t="s">
        <v>151</v>
      </c>
      <c r="I101" s="4" t="s">
        <v>97</v>
      </c>
      <c r="K101" s="4" t="s">
        <v>252</v>
      </c>
      <c r="L101" s="4">
        <v>71</v>
      </c>
      <c r="M101" s="4" t="s">
        <v>156</v>
      </c>
    </row>
    <row r="102" spans="1:13" x14ac:dyDescent="0.2">
      <c r="A102" s="4" t="s">
        <v>155</v>
      </c>
      <c r="H102" s="4" t="s">
        <v>147</v>
      </c>
      <c r="I102" s="4" t="s">
        <v>140</v>
      </c>
      <c r="K102" s="4" t="s">
        <v>301</v>
      </c>
      <c r="L102" s="4">
        <v>72</v>
      </c>
      <c r="M102" s="4" t="s">
        <v>187</v>
      </c>
    </row>
    <row r="103" spans="1:13" x14ac:dyDescent="0.2">
      <c r="A103" s="4" t="s">
        <v>157</v>
      </c>
      <c r="H103" s="4" t="s">
        <v>298</v>
      </c>
      <c r="I103" s="4" t="s">
        <v>302</v>
      </c>
      <c r="K103" s="4" t="s">
        <v>246</v>
      </c>
      <c r="L103" s="4">
        <v>73</v>
      </c>
      <c r="M103" s="4" t="s">
        <v>156</v>
      </c>
    </row>
    <row r="104" spans="1:13" x14ac:dyDescent="0.2">
      <c r="A104" s="4" t="s">
        <v>172</v>
      </c>
      <c r="H104" s="4" t="s">
        <v>299</v>
      </c>
      <c r="I104" s="4" t="s">
        <v>301</v>
      </c>
      <c r="K104" s="4" t="s">
        <v>302</v>
      </c>
      <c r="L104" s="4">
        <v>74</v>
      </c>
      <c r="M104" s="4" t="s">
        <v>187</v>
      </c>
    </row>
    <row r="105" spans="1:13" x14ac:dyDescent="0.2">
      <c r="A105" s="4" t="s">
        <v>162</v>
      </c>
      <c r="H105" s="4" t="s">
        <v>300</v>
      </c>
      <c r="I105" s="4" t="s">
        <v>301</v>
      </c>
      <c r="K105" s="4" t="s">
        <v>303</v>
      </c>
      <c r="L105" s="4">
        <v>75</v>
      </c>
      <c r="M105" s="4" t="s">
        <v>304</v>
      </c>
    </row>
    <row r="106" spans="1:13" x14ac:dyDescent="0.2">
      <c r="A106" s="4" t="s">
        <v>166</v>
      </c>
      <c r="H106" s="4" t="s">
        <v>91</v>
      </c>
      <c r="I106" s="4" t="s">
        <v>91</v>
      </c>
      <c r="K106" s="4" t="s">
        <v>305</v>
      </c>
      <c r="L106" s="4">
        <v>76</v>
      </c>
      <c r="M106" s="4" t="s">
        <v>306</v>
      </c>
    </row>
    <row r="107" spans="1:13" x14ac:dyDescent="0.2">
      <c r="A107" s="4" t="s">
        <v>169</v>
      </c>
      <c r="H107" s="4" t="s">
        <v>152</v>
      </c>
      <c r="I107" s="8" t="s">
        <v>152</v>
      </c>
      <c r="K107" s="4" t="s">
        <v>307</v>
      </c>
      <c r="L107" s="4">
        <v>77</v>
      </c>
      <c r="M107" s="4" t="s">
        <v>308</v>
      </c>
    </row>
    <row r="108" spans="1:13" x14ac:dyDescent="0.2">
      <c r="A108" s="4" t="s">
        <v>173</v>
      </c>
      <c r="H108" s="4" t="s">
        <v>155</v>
      </c>
      <c r="I108" s="4" t="s">
        <v>117</v>
      </c>
      <c r="K108" s="4" t="s">
        <v>309</v>
      </c>
      <c r="L108" s="4">
        <v>78</v>
      </c>
      <c r="M108" s="4" t="s">
        <v>310</v>
      </c>
    </row>
    <row r="109" spans="1:13" x14ac:dyDescent="0.2">
      <c r="A109" s="4" t="s">
        <v>311</v>
      </c>
      <c r="H109" s="4" t="s">
        <v>157</v>
      </c>
      <c r="I109" s="4" t="s">
        <v>92</v>
      </c>
      <c r="K109" s="4" t="s">
        <v>312</v>
      </c>
      <c r="L109" s="4">
        <v>79</v>
      </c>
      <c r="M109" s="4" t="s">
        <v>313</v>
      </c>
    </row>
    <row r="110" spans="1:13" x14ac:dyDescent="0.2">
      <c r="A110" s="4" t="s">
        <v>314</v>
      </c>
      <c r="H110" s="4" t="s">
        <v>172</v>
      </c>
      <c r="I110" s="4" t="s">
        <v>92</v>
      </c>
      <c r="K110" s="4" t="s">
        <v>315</v>
      </c>
      <c r="L110" s="4">
        <v>80</v>
      </c>
      <c r="M110" s="4" t="s">
        <v>316</v>
      </c>
    </row>
    <row r="111" spans="1:13" x14ac:dyDescent="0.2">
      <c r="A111" s="4" t="s">
        <v>317</v>
      </c>
      <c r="H111" s="4" t="s">
        <v>162</v>
      </c>
      <c r="I111" s="4" t="s">
        <v>96</v>
      </c>
      <c r="K111" s="4" t="s">
        <v>318</v>
      </c>
      <c r="L111" s="4">
        <v>81</v>
      </c>
      <c r="M111" s="4" t="s">
        <v>319</v>
      </c>
    </row>
    <row r="112" spans="1:13" x14ac:dyDescent="0.2">
      <c r="A112" s="4" t="s">
        <v>320</v>
      </c>
      <c r="H112" s="4" t="s">
        <v>166</v>
      </c>
      <c r="I112" s="8" t="s">
        <v>166</v>
      </c>
      <c r="K112" s="4" t="s">
        <v>321</v>
      </c>
      <c r="L112" s="4">
        <v>82</v>
      </c>
      <c r="M112" s="4" t="s">
        <v>322</v>
      </c>
    </row>
    <row r="113" spans="1:13" x14ac:dyDescent="0.2">
      <c r="A113" s="4" t="s">
        <v>323</v>
      </c>
      <c r="H113" s="4" t="s">
        <v>169</v>
      </c>
      <c r="I113" s="4" t="s">
        <v>110</v>
      </c>
      <c r="K113" s="4" t="s">
        <v>324</v>
      </c>
      <c r="L113" s="4">
        <v>83</v>
      </c>
      <c r="M113" s="4" t="s">
        <v>325</v>
      </c>
    </row>
    <row r="114" spans="1:13" x14ac:dyDescent="0.2">
      <c r="A114" s="4" t="s">
        <v>326</v>
      </c>
      <c r="H114" s="4" t="s">
        <v>173</v>
      </c>
      <c r="I114" s="4" t="s">
        <v>110</v>
      </c>
      <c r="K114" s="4" t="s">
        <v>327</v>
      </c>
      <c r="L114" s="4">
        <v>84</v>
      </c>
      <c r="M114" s="4" t="s">
        <v>107</v>
      </c>
    </row>
    <row r="115" spans="1:13" x14ac:dyDescent="0.2">
      <c r="A115" s="4" t="s">
        <v>327</v>
      </c>
      <c r="H115" s="4" t="s">
        <v>311</v>
      </c>
      <c r="I115" s="4" t="s">
        <v>110</v>
      </c>
      <c r="K115" s="4" t="s">
        <v>206</v>
      </c>
      <c r="L115" s="4">
        <v>85</v>
      </c>
      <c r="M115" s="4" t="s">
        <v>525</v>
      </c>
    </row>
    <row r="116" spans="1:13" x14ac:dyDescent="0.2">
      <c r="A116" s="4" t="s">
        <v>328</v>
      </c>
      <c r="H116" s="4" t="s">
        <v>314</v>
      </c>
      <c r="I116" s="4" t="s">
        <v>87</v>
      </c>
      <c r="K116" s="4" t="s">
        <v>329</v>
      </c>
      <c r="L116" s="4">
        <v>86</v>
      </c>
      <c r="M116" s="4" t="s">
        <v>330</v>
      </c>
    </row>
    <row r="117" spans="1:13" x14ac:dyDescent="0.2">
      <c r="A117" s="4" t="s">
        <v>87</v>
      </c>
      <c r="H117" s="4" t="s">
        <v>317</v>
      </c>
      <c r="I117" s="4" t="s">
        <v>87</v>
      </c>
      <c r="K117" s="4" t="s">
        <v>331</v>
      </c>
      <c r="L117" s="4">
        <v>87</v>
      </c>
      <c r="M117" s="4" t="s">
        <v>332</v>
      </c>
    </row>
    <row r="118" spans="1:13" x14ac:dyDescent="0.2">
      <c r="A118" s="4" t="s">
        <v>180</v>
      </c>
      <c r="H118" s="4" t="s">
        <v>320</v>
      </c>
      <c r="I118" s="4" t="s">
        <v>110</v>
      </c>
      <c r="K118" s="4" t="s">
        <v>333</v>
      </c>
      <c r="L118" s="4">
        <v>88</v>
      </c>
      <c r="M118" s="4" t="s">
        <v>334</v>
      </c>
    </row>
    <row r="119" spans="1:13" x14ac:dyDescent="0.2">
      <c r="A119" s="4" t="s">
        <v>184</v>
      </c>
      <c r="H119" s="4" t="s">
        <v>323</v>
      </c>
      <c r="I119" s="4" t="s">
        <v>110</v>
      </c>
      <c r="K119" s="4" t="s">
        <v>335</v>
      </c>
      <c r="L119" s="4">
        <v>89</v>
      </c>
      <c r="M119" s="4" t="s">
        <v>336</v>
      </c>
    </row>
    <row r="120" spans="1:13" x14ac:dyDescent="0.2">
      <c r="A120" s="4" t="s">
        <v>186</v>
      </c>
      <c r="H120" s="4" t="s">
        <v>326</v>
      </c>
      <c r="I120" s="4" t="s">
        <v>110</v>
      </c>
      <c r="K120" s="4" t="s">
        <v>337</v>
      </c>
      <c r="L120" s="4">
        <v>90</v>
      </c>
      <c r="M120" s="4" t="s">
        <v>338</v>
      </c>
    </row>
    <row r="121" spans="1:13" x14ac:dyDescent="0.2">
      <c r="A121" s="4" t="s">
        <v>339</v>
      </c>
      <c r="H121" s="4" t="s">
        <v>327</v>
      </c>
      <c r="I121" s="4" t="s">
        <v>327</v>
      </c>
      <c r="K121" s="4" t="s">
        <v>109</v>
      </c>
      <c r="L121" s="4">
        <v>91</v>
      </c>
      <c r="M121" s="4" t="s">
        <v>340</v>
      </c>
    </row>
    <row r="122" spans="1:13" x14ac:dyDescent="0.2">
      <c r="A122" s="4" t="s">
        <v>341</v>
      </c>
      <c r="H122" s="4" t="s">
        <v>87</v>
      </c>
      <c r="I122" s="4" t="s">
        <v>87</v>
      </c>
      <c r="K122" s="4" t="s">
        <v>342</v>
      </c>
      <c r="L122" s="4">
        <v>92</v>
      </c>
      <c r="M122" s="4" t="s">
        <v>343</v>
      </c>
    </row>
    <row r="123" spans="1:13" x14ac:dyDescent="0.2">
      <c r="A123" s="4" t="s">
        <v>344</v>
      </c>
      <c r="H123" s="4" t="s">
        <v>328</v>
      </c>
      <c r="I123" s="4" t="s">
        <v>110</v>
      </c>
      <c r="K123" s="4" t="s">
        <v>345</v>
      </c>
      <c r="L123" s="4">
        <v>93</v>
      </c>
      <c r="M123" s="4" t="s">
        <v>346</v>
      </c>
    </row>
    <row r="124" spans="1:13" x14ac:dyDescent="0.2">
      <c r="A124" s="4" t="s">
        <v>347</v>
      </c>
      <c r="H124" s="4" t="s">
        <v>180</v>
      </c>
      <c r="I124" s="4" t="s">
        <v>87</v>
      </c>
      <c r="K124" s="4" t="s">
        <v>348</v>
      </c>
      <c r="L124" s="4">
        <v>94</v>
      </c>
      <c r="M124" s="4" t="s">
        <v>349</v>
      </c>
    </row>
    <row r="125" spans="1:13" x14ac:dyDescent="0.2">
      <c r="A125" s="4" t="s">
        <v>350</v>
      </c>
      <c r="H125" s="4" t="s">
        <v>184</v>
      </c>
      <c r="I125" s="4" t="s">
        <v>83</v>
      </c>
      <c r="K125" s="4" t="s">
        <v>351</v>
      </c>
      <c r="L125" s="4">
        <v>95</v>
      </c>
      <c r="M125" s="4" t="s">
        <v>352</v>
      </c>
    </row>
    <row r="126" spans="1:13" x14ac:dyDescent="0.2">
      <c r="A126" s="4" t="s">
        <v>353</v>
      </c>
      <c r="H126" s="4" t="s">
        <v>186</v>
      </c>
      <c r="I126" s="8" t="s">
        <v>166</v>
      </c>
      <c r="K126" s="4" t="s">
        <v>354</v>
      </c>
      <c r="L126" s="4">
        <v>96</v>
      </c>
      <c r="M126" s="4" t="s">
        <v>355</v>
      </c>
    </row>
    <row r="127" spans="1:13" x14ac:dyDescent="0.2">
      <c r="A127" s="4" t="s">
        <v>356</v>
      </c>
      <c r="H127" s="4" t="s">
        <v>339</v>
      </c>
      <c r="I127" s="4" t="s">
        <v>87</v>
      </c>
      <c r="K127" s="4" t="s">
        <v>357</v>
      </c>
      <c r="L127" s="4">
        <v>97</v>
      </c>
      <c r="M127" s="4" t="s">
        <v>358</v>
      </c>
    </row>
    <row r="128" spans="1:13" x14ac:dyDescent="0.2">
      <c r="A128" s="4" t="s">
        <v>136</v>
      </c>
      <c r="H128" s="4" t="s">
        <v>341</v>
      </c>
      <c r="I128" s="4" t="s">
        <v>87</v>
      </c>
      <c r="K128" s="4" t="s">
        <v>359</v>
      </c>
      <c r="L128" s="4">
        <v>98</v>
      </c>
      <c r="M128" s="4" t="s">
        <v>360</v>
      </c>
    </row>
    <row r="129" spans="1:13" x14ac:dyDescent="0.2">
      <c r="A129" s="4" t="s">
        <v>191</v>
      </c>
      <c r="H129" s="4" t="s">
        <v>344</v>
      </c>
      <c r="I129" s="4" t="s">
        <v>87</v>
      </c>
      <c r="K129" s="4" t="s">
        <v>361</v>
      </c>
      <c r="L129" s="4">
        <v>99</v>
      </c>
      <c r="M129" s="4" t="s">
        <v>362</v>
      </c>
    </row>
    <row r="130" spans="1:13" x14ac:dyDescent="0.2">
      <c r="A130" s="4" t="s">
        <v>210</v>
      </c>
      <c r="H130" s="4" t="s">
        <v>347</v>
      </c>
      <c r="I130" s="4" t="s">
        <v>87</v>
      </c>
      <c r="K130" s="4" t="s">
        <v>170</v>
      </c>
      <c r="L130" s="4">
        <v>100</v>
      </c>
      <c r="M130" s="4" t="s">
        <v>363</v>
      </c>
    </row>
    <row r="131" spans="1:13" x14ac:dyDescent="0.2">
      <c r="A131" s="4" t="s">
        <v>215</v>
      </c>
      <c r="H131" s="4" t="s">
        <v>350</v>
      </c>
      <c r="I131" s="4" t="s">
        <v>87</v>
      </c>
      <c r="K131" s="4" t="s">
        <v>364</v>
      </c>
      <c r="L131" s="4">
        <v>101</v>
      </c>
      <c r="M131" s="4" t="s">
        <v>365</v>
      </c>
    </row>
    <row r="132" spans="1:13" x14ac:dyDescent="0.2">
      <c r="A132" s="4" t="s">
        <v>194</v>
      </c>
      <c r="H132" s="4" t="s">
        <v>353</v>
      </c>
      <c r="I132" s="4" t="s">
        <v>87</v>
      </c>
      <c r="K132" s="4" t="s">
        <v>366</v>
      </c>
      <c r="L132" s="4">
        <v>102</v>
      </c>
      <c r="M132" s="4" t="s">
        <v>367</v>
      </c>
    </row>
    <row r="133" spans="1:13" x14ac:dyDescent="0.2">
      <c r="A133" s="4" t="s">
        <v>223</v>
      </c>
      <c r="H133" s="4" t="s">
        <v>356</v>
      </c>
      <c r="I133" s="4" t="s">
        <v>87</v>
      </c>
      <c r="K133" s="4" t="s">
        <v>368</v>
      </c>
      <c r="L133" s="4">
        <v>103</v>
      </c>
      <c r="M133" s="4" t="s">
        <v>369</v>
      </c>
    </row>
    <row r="134" spans="1:13" x14ac:dyDescent="0.2">
      <c r="A134" s="4" t="s">
        <v>198</v>
      </c>
      <c r="H134" s="4" t="s">
        <v>136</v>
      </c>
      <c r="I134" s="4" t="s">
        <v>136</v>
      </c>
      <c r="K134" s="4" t="s">
        <v>370</v>
      </c>
      <c r="L134" s="4">
        <v>104</v>
      </c>
      <c r="M134" s="4" t="s">
        <v>371</v>
      </c>
    </row>
    <row r="135" spans="1:13" x14ac:dyDescent="0.2">
      <c r="A135" s="4" t="s">
        <v>232</v>
      </c>
      <c r="H135" s="4" t="s">
        <v>191</v>
      </c>
      <c r="I135" s="4" t="s">
        <v>96</v>
      </c>
      <c r="K135" s="4" t="s">
        <v>372</v>
      </c>
      <c r="L135" s="4">
        <v>105</v>
      </c>
      <c r="M135" s="4" t="s">
        <v>373</v>
      </c>
    </row>
    <row r="136" spans="1:13" x14ac:dyDescent="0.2">
      <c r="A136" s="4" t="s">
        <v>202</v>
      </c>
      <c r="H136" s="4" t="s">
        <v>210</v>
      </c>
      <c r="I136" s="8" t="s">
        <v>181</v>
      </c>
      <c r="K136" s="4" t="s">
        <v>374</v>
      </c>
      <c r="L136" s="4">
        <v>106</v>
      </c>
      <c r="M136" s="4" t="s">
        <v>375</v>
      </c>
    </row>
    <row r="137" spans="1:13" x14ac:dyDescent="0.2">
      <c r="A137" s="4" t="s">
        <v>83</v>
      </c>
      <c r="H137" s="4" t="s">
        <v>215</v>
      </c>
      <c r="I137" s="8" t="s">
        <v>181</v>
      </c>
      <c r="K137" s="4" t="s">
        <v>376</v>
      </c>
      <c r="L137" s="4">
        <v>107</v>
      </c>
      <c r="M137" s="4" t="s">
        <v>377</v>
      </c>
    </row>
    <row r="138" spans="1:13" x14ac:dyDescent="0.2">
      <c r="A138" s="4" t="s">
        <v>239</v>
      </c>
      <c r="H138" s="4" t="s">
        <v>194</v>
      </c>
      <c r="I138" s="4" t="s">
        <v>102</v>
      </c>
      <c r="K138" s="4" t="s">
        <v>378</v>
      </c>
      <c r="L138" s="4">
        <v>108</v>
      </c>
      <c r="M138" s="4" t="s">
        <v>379</v>
      </c>
    </row>
    <row r="139" spans="1:13" x14ac:dyDescent="0.2">
      <c r="A139" s="4" t="s">
        <v>380</v>
      </c>
      <c r="H139" s="4" t="s">
        <v>223</v>
      </c>
      <c r="I139" s="4" t="s">
        <v>102</v>
      </c>
      <c r="K139" s="4" t="s">
        <v>381</v>
      </c>
      <c r="L139" s="4">
        <v>109</v>
      </c>
      <c r="M139" s="4" t="s">
        <v>382</v>
      </c>
    </row>
    <row r="140" spans="1:13" x14ac:dyDescent="0.2">
      <c r="A140" s="4" t="s">
        <v>211</v>
      </c>
      <c r="H140" s="4" t="s">
        <v>198</v>
      </c>
      <c r="I140" s="4" t="s">
        <v>149</v>
      </c>
      <c r="K140" s="4" t="s">
        <v>383</v>
      </c>
      <c r="L140" s="4">
        <v>110</v>
      </c>
      <c r="M140" s="4" t="s">
        <v>231</v>
      </c>
    </row>
    <row r="141" spans="1:13" x14ac:dyDescent="0.2">
      <c r="A141" s="4" t="s">
        <v>216</v>
      </c>
      <c r="H141" s="4" t="s">
        <v>232</v>
      </c>
      <c r="I141" s="4" t="s">
        <v>129</v>
      </c>
      <c r="K141" s="4" t="s">
        <v>384</v>
      </c>
      <c r="L141" s="4">
        <v>111</v>
      </c>
      <c r="M141" s="4" t="s">
        <v>385</v>
      </c>
    </row>
    <row r="142" spans="1:13" x14ac:dyDescent="0.2">
      <c r="A142" s="4" t="s">
        <v>386</v>
      </c>
      <c r="H142" s="4" t="s">
        <v>202</v>
      </c>
      <c r="I142" s="4" t="s">
        <v>110</v>
      </c>
      <c r="K142" s="4" t="s">
        <v>387</v>
      </c>
      <c r="L142" s="4">
        <v>112</v>
      </c>
      <c r="M142" s="4" t="s">
        <v>388</v>
      </c>
    </row>
    <row r="143" spans="1:13" x14ac:dyDescent="0.2">
      <c r="A143" s="4" t="s">
        <v>79</v>
      </c>
      <c r="H143" s="4" t="s">
        <v>83</v>
      </c>
      <c r="I143" s="4" t="s">
        <v>83</v>
      </c>
      <c r="K143" s="4" t="s">
        <v>389</v>
      </c>
      <c r="L143" s="4">
        <v>113</v>
      </c>
      <c r="M143" s="4" t="s">
        <v>390</v>
      </c>
    </row>
    <row r="144" spans="1:13" x14ac:dyDescent="0.2">
      <c r="A144" s="4" t="s">
        <v>124</v>
      </c>
      <c r="H144" s="4" t="s">
        <v>239</v>
      </c>
      <c r="I144" s="4" t="s">
        <v>120</v>
      </c>
      <c r="K144" s="4" t="s">
        <v>391</v>
      </c>
      <c r="L144" s="4">
        <v>114</v>
      </c>
      <c r="M144" s="4" t="s">
        <v>392</v>
      </c>
    </row>
    <row r="145" spans="1:13" x14ac:dyDescent="0.2">
      <c r="A145" s="4" t="s">
        <v>219</v>
      </c>
      <c r="H145" s="4" t="s">
        <v>380</v>
      </c>
      <c r="I145" s="4" t="s">
        <v>87</v>
      </c>
      <c r="K145" s="4" t="s">
        <v>393</v>
      </c>
      <c r="L145" s="4">
        <v>115</v>
      </c>
      <c r="M145" s="4" t="s">
        <v>394</v>
      </c>
    </row>
    <row r="146" spans="1:13" x14ac:dyDescent="0.2">
      <c r="A146" s="4" t="s">
        <v>395</v>
      </c>
      <c r="H146" s="4" t="s">
        <v>211</v>
      </c>
      <c r="I146" s="4" t="s">
        <v>110</v>
      </c>
      <c r="K146" s="4" t="s">
        <v>396</v>
      </c>
      <c r="L146" s="4">
        <v>116</v>
      </c>
      <c r="M146" s="4" t="s">
        <v>397</v>
      </c>
    </row>
    <row r="147" spans="1:13" x14ac:dyDescent="0.2">
      <c r="A147" s="4" t="s">
        <v>398</v>
      </c>
      <c r="H147" s="4" t="s">
        <v>216</v>
      </c>
      <c r="I147" s="4" t="s">
        <v>110</v>
      </c>
      <c r="K147" s="4" t="s">
        <v>399</v>
      </c>
      <c r="L147" s="4">
        <v>117</v>
      </c>
      <c r="M147" s="4" t="s">
        <v>400</v>
      </c>
    </row>
    <row r="148" spans="1:13" x14ac:dyDescent="0.2">
      <c r="A148" s="4" t="s">
        <v>224</v>
      </c>
      <c r="H148" s="4" t="s">
        <v>386</v>
      </c>
      <c r="I148" s="4" t="s">
        <v>110</v>
      </c>
      <c r="K148" s="4" t="s">
        <v>401</v>
      </c>
      <c r="L148" s="4">
        <v>118</v>
      </c>
      <c r="M148" s="4" t="s">
        <v>402</v>
      </c>
    </row>
    <row r="149" spans="1:13" x14ac:dyDescent="0.2">
      <c r="A149" s="4" t="s">
        <v>403</v>
      </c>
      <c r="H149" s="4" t="s">
        <v>79</v>
      </c>
      <c r="I149" s="4" t="s">
        <v>79</v>
      </c>
      <c r="K149" s="4" t="s">
        <v>404</v>
      </c>
      <c r="L149" s="4">
        <v>119</v>
      </c>
      <c r="M149" s="4" t="s">
        <v>405</v>
      </c>
    </row>
    <row r="150" spans="1:13" x14ac:dyDescent="0.2">
      <c r="A150" s="4" t="s">
        <v>229</v>
      </c>
      <c r="H150" s="4" t="s">
        <v>124</v>
      </c>
      <c r="I150" s="4" t="s">
        <v>124</v>
      </c>
      <c r="K150" s="4" t="s">
        <v>406</v>
      </c>
      <c r="L150" s="4">
        <v>120</v>
      </c>
      <c r="M150" s="4" t="s">
        <v>407</v>
      </c>
    </row>
    <row r="151" spans="1:13" x14ac:dyDescent="0.2">
      <c r="H151" s="4" t="s">
        <v>219</v>
      </c>
      <c r="I151" s="4" t="s">
        <v>110</v>
      </c>
      <c r="K151" s="4" t="s">
        <v>408</v>
      </c>
      <c r="L151" s="4">
        <v>121</v>
      </c>
      <c r="M151" s="4" t="s">
        <v>409</v>
      </c>
    </row>
    <row r="152" spans="1:13" x14ac:dyDescent="0.2">
      <c r="H152" s="4" t="s">
        <v>395</v>
      </c>
      <c r="I152" s="4" t="s">
        <v>110</v>
      </c>
      <c r="K152" s="4" t="s">
        <v>410</v>
      </c>
      <c r="L152" s="4">
        <v>122</v>
      </c>
      <c r="M152" s="4" t="s">
        <v>411</v>
      </c>
    </row>
    <row r="153" spans="1:13" x14ac:dyDescent="0.2">
      <c r="H153" s="4" t="s">
        <v>398</v>
      </c>
      <c r="I153" s="4" t="s">
        <v>83</v>
      </c>
      <c r="K153" s="4" t="s">
        <v>412</v>
      </c>
      <c r="L153" s="4">
        <v>123</v>
      </c>
      <c r="M153" s="4" t="s">
        <v>413</v>
      </c>
    </row>
    <row r="154" spans="1:13" x14ac:dyDescent="0.2">
      <c r="H154" s="4" t="s">
        <v>224</v>
      </c>
      <c r="I154" s="4" t="s">
        <v>110</v>
      </c>
      <c r="K154" s="4" t="s">
        <v>414</v>
      </c>
      <c r="L154" s="4">
        <v>124</v>
      </c>
      <c r="M154" s="4" t="s">
        <v>415</v>
      </c>
    </row>
    <row r="155" spans="1:13" x14ac:dyDescent="0.2">
      <c r="H155" s="4" t="s">
        <v>403</v>
      </c>
      <c r="I155" s="4" t="s">
        <v>255</v>
      </c>
      <c r="K155" s="4" t="s">
        <v>416</v>
      </c>
      <c r="L155" s="4">
        <v>125</v>
      </c>
      <c r="M155" s="4" t="s">
        <v>417</v>
      </c>
    </row>
    <row r="156" spans="1:13" x14ac:dyDescent="0.2">
      <c r="H156" s="4" t="s">
        <v>229</v>
      </c>
      <c r="I156" s="4" t="s">
        <v>110</v>
      </c>
      <c r="K156" s="4" t="s">
        <v>418</v>
      </c>
      <c r="L156" s="4">
        <v>126</v>
      </c>
      <c r="M156" s="4" t="s">
        <v>419</v>
      </c>
    </row>
    <row r="157" spans="1:13" x14ac:dyDescent="0.2">
      <c r="K157" s="4" t="s">
        <v>420</v>
      </c>
      <c r="L157" s="4">
        <v>127</v>
      </c>
      <c r="M157" s="4" t="s">
        <v>421</v>
      </c>
    </row>
    <row r="158" spans="1:13" x14ac:dyDescent="0.2">
      <c r="K158" s="4" t="s">
        <v>255</v>
      </c>
      <c r="L158" s="4">
        <v>128</v>
      </c>
      <c r="M158" s="4" t="s">
        <v>422</v>
      </c>
    </row>
    <row r="159" spans="1:13" x14ac:dyDescent="0.2">
      <c r="K159" s="4" t="s">
        <v>423</v>
      </c>
      <c r="L159" s="4">
        <v>129</v>
      </c>
      <c r="M159" s="4" t="s">
        <v>424</v>
      </c>
    </row>
    <row r="160" spans="1:13" x14ac:dyDescent="0.2">
      <c r="K160" s="4" t="s">
        <v>425</v>
      </c>
      <c r="L160" s="4">
        <v>130</v>
      </c>
      <c r="M160" s="4" t="s">
        <v>426</v>
      </c>
    </row>
    <row r="161" spans="11:13" x14ac:dyDescent="0.2">
      <c r="K161" s="4" t="s">
        <v>427</v>
      </c>
      <c r="L161" s="4">
        <v>131</v>
      </c>
      <c r="M161" s="4" t="s">
        <v>428</v>
      </c>
    </row>
    <row r="162" spans="11:13" x14ac:dyDescent="0.2">
      <c r="K162" s="4" t="s">
        <v>429</v>
      </c>
      <c r="L162" s="4">
        <v>132</v>
      </c>
      <c r="M162" s="4" t="s">
        <v>430</v>
      </c>
    </row>
    <row r="163" spans="11:13" x14ac:dyDescent="0.2">
      <c r="K163" s="4" t="s">
        <v>431</v>
      </c>
      <c r="L163" s="4">
        <v>133</v>
      </c>
      <c r="M163" s="4" t="s">
        <v>424</v>
      </c>
    </row>
    <row r="164" spans="11:13" x14ac:dyDescent="0.2">
      <c r="K164" s="4" t="s">
        <v>432</v>
      </c>
      <c r="L164" s="4">
        <v>134</v>
      </c>
      <c r="M164" s="4" t="s">
        <v>426</v>
      </c>
    </row>
    <row r="165" spans="11:13" x14ac:dyDescent="0.2">
      <c r="K165" s="4" t="s">
        <v>433</v>
      </c>
      <c r="L165" s="4">
        <v>135</v>
      </c>
      <c r="M165" s="4" t="s">
        <v>428</v>
      </c>
    </row>
    <row r="166" spans="11:13" x14ac:dyDescent="0.2">
      <c r="K166" s="4" t="s">
        <v>434</v>
      </c>
      <c r="L166" s="4">
        <v>136</v>
      </c>
      <c r="M166" s="4" t="s">
        <v>435</v>
      </c>
    </row>
    <row r="167" spans="11:13" x14ac:dyDescent="0.2">
      <c r="K167" s="4" t="s">
        <v>436</v>
      </c>
      <c r="L167" s="4">
        <v>137</v>
      </c>
      <c r="M167" s="4" t="s">
        <v>437</v>
      </c>
    </row>
    <row r="168" spans="11:13" x14ac:dyDescent="0.2">
      <c r="K168" s="4" t="s">
        <v>438</v>
      </c>
      <c r="L168" s="4">
        <v>138</v>
      </c>
      <c r="M168" s="4" t="s">
        <v>439</v>
      </c>
    </row>
    <row r="169" spans="11:13" x14ac:dyDescent="0.2">
      <c r="K169" s="4" t="s">
        <v>225</v>
      </c>
      <c r="L169" s="4">
        <v>139</v>
      </c>
      <c r="M169" s="4" t="s">
        <v>440</v>
      </c>
    </row>
    <row r="170" spans="11:13" x14ac:dyDescent="0.2">
      <c r="K170" s="4" t="s">
        <v>212</v>
      </c>
      <c r="L170" s="4">
        <v>140</v>
      </c>
      <c r="M170" s="4" t="s">
        <v>441</v>
      </c>
    </row>
    <row r="171" spans="11:13" x14ac:dyDescent="0.2">
      <c r="K171" s="4" t="s">
        <v>442</v>
      </c>
      <c r="L171" s="4">
        <v>141</v>
      </c>
      <c r="M171" s="4" t="s">
        <v>426</v>
      </c>
    </row>
    <row r="172" spans="11:13" x14ac:dyDescent="0.2">
      <c r="K172" s="4" t="s">
        <v>443</v>
      </c>
      <c r="L172" s="4">
        <v>142</v>
      </c>
      <c r="M172" s="4" t="s">
        <v>424</v>
      </c>
    </row>
    <row r="173" spans="11:13" x14ac:dyDescent="0.2">
      <c r="K173" s="4" t="s">
        <v>444</v>
      </c>
      <c r="L173" s="4">
        <v>143</v>
      </c>
      <c r="M173" s="4" t="s">
        <v>428</v>
      </c>
    </row>
    <row r="174" spans="11:13" x14ac:dyDescent="0.2">
      <c r="K174" s="4" t="s">
        <v>445</v>
      </c>
      <c r="L174" s="4">
        <v>144</v>
      </c>
      <c r="M174" s="4" t="s">
        <v>446</v>
      </c>
    </row>
    <row r="175" spans="11:13" x14ac:dyDescent="0.2">
      <c r="K175" s="4" t="s">
        <v>447</v>
      </c>
      <c r="L175" s="4">
        <v>145</v>
      </c>
      <c r="M175" s="4" t="s">
        <v>448</v>
      </c>
    </row>
    <row r="176" spans="11:13" x14ac:dyDescent="0.2">
      <c r="K176" s="4" t="s">
        <v>449</v>
      </c>
      <c r="L176" s="4">
        <v>146</v>
      </c>
      <c r="M176" s="4" t="s">
        <v>450</v>
      </c>
    </row>
    <row r="177" spans="11:13" x14ac:dyDescent="0.2">
      <c r="K177" s="4" t="s">
        <v>451</v>
      </c>
      <c r="L177" s="4">
        <v>147</v>
      </c>
      <c r="M177" s="4" t="s">
        <v>452</v>
      </c>
    </row>
    <row r="178" spans="11:13" x14ac:dyDescent="0.2">
      <c r="K178" s="4" t="s">
        <v>453</v>
      </c>
      <c r="L178" s="4">
        <v>148</v>
      </c>
      <c r="M178" s="4" t="s">
        <v>454</v>
      </c>
    </row>
    <row r="179" spans="11:13" x14ac:dyDescent="0.2">
      <c r="K179" s="4" t="s">
        <v>455</v>
      </c>
      <c r="L179" s="4">
        <v>149</v>
      </c>
      <c r="M179" s="4" t="s">
        <v>456</v>
      </c>
    </row>
    <row r="180" spans="11:13" x14ac:dyDescent="0.2">
      <c r="K180" s="4" t="s">
        <v>457</v>
      </c>
      <c r="L180" s="4">
        <v>150</v>
      </c>
      <c r="M180" s="4" t="s">
        <v>458</v>
      </c>
    </row>
    <row r="181" spans="11:13" x14ac:dyDescent="0.2">
      <c r="K181" s="4" t="s">
        <v>459</v>
      </c>
      <c r="L181" s="4">
        <v>151</v>
      </c>
      <c r="M181" s="4" t="s">
        <v>460</v>
      </c>
    </row>
    <row r="182" spans="11:13" x14ac:dyDescent="0.2">
      <c r="K182" s="4" t="s">
        <v>461</v>
      </c>
      <c r="L182" s="4">
        <v>152</v>
      </c>
      <c r="M182" s="4" t="s">
        <v>462</v>
      </c>
    </row>
    <row r="183" spans="11:13" x14ac:dyDescent="0.2">
      <c r="K183" s="4" t="s">
        <v>463</v>
      </c>
      <c r="L183" s="4">
        <v>153</v>
      </c>
      <c r="M183" s="4" t="s">
        <v>464</v>
      </c>
    </row>
    <row r="184" spans="11:13" x14ac:dyDescent="0.2">
      <c r="K184" s="4" t="s">
        <v>465</v>
      </c>
      <c r="L184" s="4">
        <v>154</v>
      </c>
      <c r="M184" s="4" t="s">
        <v>466</v>
      </c>
    </row>
    <row r="185" spans="11:13" x14ac:dyDescent="0.2">
      <c r="K185" s="4" t="s">
        <v>467</v>
      </c>
      <c r="L185" s="4">
        <v>155</v>
      </c>
      <c r="M185" s="4" t="s">
        <v>468</v>
      </c>
    </row>
    <row r="186" spans="11:13" x14ac:dyDescent="0.2">
      <c r="K186" s="4" t="s">
        <v>469</v>
      </c>
      <c r="L186" s="4">
        <v>156</v>
      </c>
      <c r="M186" s="4" t="s">
        <v>470</v>
      </c>
    </row>
    <row r="187" spans="11:13" x14ac:dyDescent="0.2">
      <c r="K187" s="4" t="s">
        <v>471</v>
      </c>
      <c r="L187" s="4">
        <v>157</v>
      </c>
      <c r="M187" s="4" t="s">
        <v>472</v>
      </c>
    </row>
    <row r="188" spans="11:13" x14ac:dyDescent="0.2">
      <c r="K188" s="4" t="s">
        <v>473</v>
      </c>
      <c r="L188" s="4">
        <v>158</v>
      </c>
      <c r="M188" s="4" t="s">
        <v>474</v>
      </c>
    </row>
    <row r="189" spans="11:13" x14ac:dyDescent="0.2">
      <c r="K189" s="4" t="s">
        <v>475</v>
      </c>
      <c r="L189" s="4">
        <v>159</v>
      </c>
      <c r="M189" s="4" t="s">
        <v>526</v>
      </c>
    </row>
    <row r="190" spans="11:13" x14ac:dyDescent="0.2">
      <c r="K190" s="4" t="s">
        <v>476</v>
      </c>
      <c r="L190" s="4">
        <v>160</v>
      </c>
      <c r="M190" s="4" t="s">
        <v>466</v>
      </c>
    </row>
    <row r="191" spans="11:13" x14ac:dyDescent="0.2">
      <c r="K191" s="4" t="s">
        <v>477</v>
      </c>
      <c r="L191" s="4">
        <v>161</v>
      </c>
      <c r="M191" s="4" t="s">
        <v>478</v>
      </c>
    </row>
    <row r="192" spans="11:13" x14ac:dyDescent="0.2">
      <c r="K192" s="4" t="s">
        <v>479</v>
      </c>
      <c r="L192" s="4">
        <v>162</v>
      </c>
      <c r="M192" s="4" t="s">
        <v>480</v>
      </c>
    </row>
    <row r="193" spans="11:13" x14ac:dyDescent="0.2">
      <c r="K193" s="4" t="s">
        <v>481</v>
      </c>
      <c r="L193" s="4">
        <v>163</v>
      </c>
      <c r="M193" s="4" t="s">
        <v>482</v>
      </c>
    </row>
    <row r="194" spans="11:13" x14ac:dyDescent="0.2">
      <c r="K194" s="4" t="s">
        <v>483</v>
      </c>
      <c r="L194" s="4">
        <v>164</v>
      </c>
      <c r="M194" s="4" t="s">
        <v>484</v>
      </c>
    </row>
    <row r="195" spans="11:13" x14ac:dyDescent="0.2">
      <c r="K195" s="4" t="s">
        <v>485</v>
      </c>
      <c r="L195" s="4">
        <v>165</v>
      </c>
      <c r="M195" s="4" t="s">
        <v>486</v>
      </c>
    </row>
    <row r="196" spans="11:13" x14ac:dyDescent="0.2">
      <c r="K196" s="4" t="s">
        <v>487</v>
      </c>
      <c r="L196" s="4">
        <v>166</v>
      </c>
      <c r="M196" s="4" t="s">
        <v>488</v>
      </c>
    </row>
    <row r="197" spans="11:13" x14ac:dyDescent="0.2">
      <c r="K197" s="4" t="s">
        <v>489</v>
      </c>
      <c r="L197" s="4">
        <v>167</v>
      </c>
      <c r="M197" s="4" t="s">
        <v>490</v>
      </c>
    </row>
    <row r="198" spans="11:13" x14ac:dyDescent="0.2">
      <c r="K198" s="4" t="s">
        <v>491</v>
      </c>
      <c r="L198" s="4">
        <v>168</v>
      </c>
      <c r="M198" s="4" t="s">
        <v>492</v>
      </c>
    </row>
    <row r="199" spans="11:13" x14ac:dyDescent="0.2">
      <c r="K199" s="4" t="s">
        <v>493</v>
      </c>
      <c r="L199" s="4">
        <v>169</v>
      </c>
      <c r="M199" s="4" t="s">
        <v>494</v>
      </c>
    </row>
    <row r="200" spans="11:13" x14ac:dyDescent="0.2">
      <c r="K200" s="4" t="s">
        <v>495</v>
      </c>
      <c r="L200" s="4">
        <v>170</v>
      </c>
      <c r="M200" s="4" t="s">
        <v>496</v>
      </c>
    </row>
  </sheetData>
  <phoneticPr fontId="1" type="noConversion"/>
  <dataValidations disablePrompts="1" xWindow="657" yWindow="558" count="1">
    <dataValidation type="list" allowBlank="1" showInputMessage="1" showErrorMessage="1" errorTitle="Phase / Label" error="You must enter a Phase, or choose to add a label" promptTitle="Phase / Label" prompt="Enter a Phase, or choose to add a label" sqref="F31:F91 F99:F131" xr:uid="{00000000-0002-0000-0100-000000000000}">
      <formula1>PosPhases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bGetPossibleUnits">
          <controlPr defaultSize="0" autoLine="0" r:id="rId5">
            <anchor moveWithCells="1">
              <from>
                <xdr:col>10</xdr:col>
                <xdr:colOff>95250</xdr:colOff>
                <xdr:row>22</xdr:row>
                <xdr:rowOff>95250</xdr:rowOff>
              </from>
              <to>
                <xdr:col>10</xdr:col>
                <xdr:colOff>1162050</xdr:colOff>
                <xdr:row>24</xdr:row>
                <xdr:rowOff>66675</xdr:rowOff>
              </to>
            </anchor>
          </controlPr>
        </control>
      </mc:Choice>
      <mc:Fallback>
        <control shapeId="3073" r:id="rId4" name="cbGetPossibleUnit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PropSets"/>
  <dimension ref="A1:S379"/>
  <sheetViews>
    <sheetView workbookViewId="0">
      <selection activeCell="E7" sqref="E7"/>
    </sheetView>
  </sheetViews>
  <sheetFormatPr defaultColWidth="9.140625" defaultRowHeight="12.75" x14ac:dyDescent="0.2"/>
  <cols>
    <col min="1" max="10" width="9.140625" style="1"/>
    <col min="11" max="19" width="9.140625" style="1" customWidth="1"/>
    <col min="20" max="16384" width="9.140625" style="1"/>
  </cols>
  <sheetData>
    <row r="1" spans="1:19" x14ac:dyDescent="0.2">
      <c r="A1" s="1" t="s">
        <v>497</v>
      </c>
      <c r="B1" s="1">
        <v>5</v>
      </c>
    </row>
    <row r="2" spans="1:19" x14ac:dyDescent="0.2">
      <c r="A2" s="1" t="s">
        <v>498</v>
      </c>
      <c r="B2" s="1">
        <v>5</v>
      </c>
    </row>
    <row r="4" spans="1:19" x14ac:dyDescent="0.2">
      <c r="A4" s="9" t="s">
        <v>173</v>
      </c>
      <c r="B4" s="9" t="s">
        <v>499</v>
      </c>
      <c r="C4" s="9" t="s">
        <v>500</v>
      </c>
      <c r="E4" s="1" t="str">
        <f>$A$5</f>
        <v>Refinery</v>
      </c>
      <c r="H4" s="1" t="str">
        <f>$A$6</f>
        <v>All Properties</v>
      </c>
      <c r="K4" s="1" t="str">
        <f>$A$7</f>
        <v>HYSIM Stream Summary</v>
      </c>
      <c r="N4" s="1" t="str">
        <f>$A$8</f>
        <v>Default HYSYS Workbook</v>
      </c>
      <c r="Q4" s="1" t="str">
        <f>$A$9</f>
        <v>HYSYS Worksheet ... Conditions page</v>
      </c>
    </row>
    <row r="5" spans="1:19" x14ac:dyDescent="0.2">
      <c r="A5" s="1" t="s">
        <v>501</v>
      </c>
      <c r="B5" s="1">
        <v>0</v>
      </c>
      <c r="C5" s="1">
        <v>0</v>
      </c>
      <c r="E5" s="1" t="s">
        <v>51</v>
      </c>
      <c r="F5" s="1" t="s">
        <v>502</v>
      </c>
      <c r="H5" s="1" t="s">
        <v>51</v>
      </c>
      <c r="I5" s="1" t="s">
        <v>503</v>
      </c>
      <c r="K5" s="1" t="s">
        <v>51</v>
      </c>
      <c r="L5" s="1" t="s">
        <v>504</v>
      </c>
      <c r="N5" s="1" t="s">
        <v>15</v>
      </c>
      <c r="O5" s="1" t="s">
        <v>79</v>
      </c>
      <c r="P5" s="1" t="s">
        <v>80</v>
      </c>
      <c r="Q5" s="1" t="s">
        <v>15</v>
      </c>
      <c r="R5" s="1" t="s">
        <v>173</v>
      </c>
      <c r="S5" s="1" t="s">
        <v>80</v>
      </c>
    </row>
    <row r="6" spans="1:19" x14ac:dyDescent="0.2">
      <c r="A6" s="1" t="s">
        <v>505</v>
      </c>
      <c r="B6" s="1">
        <v>1</v>
      </c>
      <c r="C6" s="1">
        <v>1</v>
      </c>
      <c r="E6" s="1" t="s">
        <v>15</v>
      </c>
      <c r="F6" s="1" t="s">
        <v>173</v>
      </c>
      <c r="G6" s="1" t="s">
        <v>80</v>
      </c>
      <c r="H6" s="1" t="s">
        <v>15</v>
      </c>
      <c r="I6" s="1" t="s">
        <v>76</v>
      </c>
      <c r="J6" s="1" t="s">
        <v>506</v>
      </c>
      <c r="K6" s="1" t="s">
        <v>15</v>
      </c>
      <c r="L6" s="1" t="s">
        <v>173</v>
      </c>
      <c r="M6" s="1" t="s">
        <v>80</v>
      </c>
      <c r="N6" s="1" t="s">
        <v>15</v>
      </c>
      <c r="O6" s="1" t="s">
        <v>83</v>
      </c>
      <c r="P6" s="1" t="s">
        <v>506</v>
      </c>
      <c r="Q6" s="1" t="s">
        <v>15</v>
      </c>
      <c r="R6" s="1" t="s">
        <v>79</v>
      </c>
      <c r="S6" s="1" t="s">
        <v>80</v>
      </c>
    </row>
    <row r="7" spans="1:19" x14ac:dyDescent="0.2">
      <c r="A7" s="1" t="s">
        <v>507</v>
      </c>
      <c r="B7" s="1">
        <v>2</v>
      </c>
      <c r="C7" s="1">
        <v>2</v>
      </c>
      <c r="E7" s="1" t="s">
        <v>15</v>
      </c>
      <c r="F7" s="1" t="s">
        <v>79</v>
      </c>
      <c r="G7" s="1" t="s">
        <v>80</v>
      </c>
      <c r="H7" s="1" t="s">
        <v>15</v>
      </c>
      <c r="I7" s="1" t="s">
        <v>81</v>
      </c>
      <c r="J7" s="1" t="s">
        <v>506</v>
      </c>
      <c r="K7" s="1" t="s">
        <v>15</v>
      </c>
      <c r="L7" s="1" t="s">
        <v>79</v>
      </c>
      <c r="M7" s="1" t="s">
        <v>80</v>
      </c>
      <c r="N7" s="1" t="s">
        <v>15</v>
      </c>
      <c r="O7" s="1" t="s">
        <v>87</v>
      </c>
      <c r="P7" s="1" t="s">
        <v>506</v>
      </c>
      <c r="Q7" s="1" t="s">
        <v>15</v>
      </c>
      <c r="R7" s="1" t="s">
        <v>83</v>
      </c>
      <c r="S7" s="1" t="s">
        <v>506</v>
      </c>
    </row>
    <row r="8" spans="1:19" x14ac:dyDescent="0.2">
      <c r="A8" s="1" t="s">
        <v>508</v>
      </c>
      <c r="B8" s="1">
        <v>3</v>
      </c>
      <c r="C8" s="1">
        <v>3</v>
      </c>
      <c r="E8" s="1" t="s">
        <v>15</v>
      </c>
      <c r="F8" s="1" t="s">
        <v>83</v>
      </c>
      <c r="G8" s="1" t="s">
        <v>506</v>
      </c>
      <c r="H8" s="1" t="s">
        <v>15</v>
      </c>
      <c r="I8" s="1" t="s">
        <v>77</v>
      </c>
      <c r="J8" s="1" t="s">
        <v>506</v>
      </c>
      <c r="K8" s="1" t="s">
        <v>15</v>
      </c>
      <c r="L8" s="1" t="s">
        <v>83</v>
      </c>
      <c r="M8" s="1" t="s">
        <v>506</v>
      </c>
      <c r="N8" s="1" t="s">
        <v>15</v>
      </c>
      <c r="O8" s="1" t="s">
        <v>157</v>
      </c>
      <c r="P8" s="1" t="s">
        <v>506</v>
      </c>
      <c r="Q8" s="1" t="s">
        <v>15</v>
      </c>
      <c r="R8" s="1" t="s">
        <v>87</v>
      </c>
      <c r="S8" s="1" t="s">
        <v>506</v>
      </c>
    </row>
    <row r="9" spans="1:19" x14ac:dyDescent="0.2">
      <c r="A9" s="1" t="s">
        <v>509</v>
      </c>
      <c r="B9" s="1">
        <v>4</v>
      </c>
      <c r="C9" s="1">
        <v>4</v>
      </c>
      <c r="E9" s="1" t="s">
        <v>15</v>
      </c>
      <c r="F9" s="1" t="s">
        <v>87</v>
      </c>
      <c r="G9" s="1" t="s">
        <v>506</v>
      </c>
      <c r="H9" s="1" t="s">
        <v>15</v>
      </c>
      <c r="I9" s="1" t="s">
        <v>89</v>
      </c>
      <c r="J9" s="1" t="s">
        <v>506</v>
      </c>
      <c r="K9" s="1" t="s">
        <v>15</v>
      </c>
      <c r="L9" s="1" t="s">
        <v>87</v>
      </c>
      <c r="M9" s="1" t="s">
        <v>506</v>
      </c>
      <c r="N9" s="1" t="s">
        <v>15</v>
      </c>
      <c r="O9" s="1" t="s">
        <v>97</v>
      </c>
      <c r="P9" s="1" t="s">
        <v>506</v>
      </c>
      <c r="Q9" s="1" t="s">
        <v>15</v>
      </c>
      <c r="R9" s="1" t="s">
        <v>157</v>
      </c>
      <c r="S9" s="1" t="s">
        <v>506</v>
      </c>
    </row>
    <row r="10" spans="1:19" x14ac:dyDescent="0.2">
      <c r="E10" s="1" t="s">
        <v>15</v>
      </c>
      <c r="F10" s="1" t="s">
        <v>157</v>
      </c>
      <c r="G10" s="1" t="s">
        <v>506</v>
      </c>
      <c r="H10" s="1" t="s">
        <v>15</v>
      </c>
      <c r="I10" s="1" t="s">
        <v>94</v>
      </c>
      <c r="J10" s="1" t="s">
        <v>506</v>
      </c>
      <c r="K10" s="1" t="s">
        <v>15</v>
      </c>
      <c r="L10" s="1" t="s">
        <v>157</v>
      </c>
      <c r="M10" s="1" t="s">
        <v>506</v>
      </c>
      <c r="N10" s="1" t="s">
        <v>15</v>
      </c>
      <c r="O10" s="1" t="s">
        <v>194</v>
      </c>
      <c r="P10" s="1" t="s">
        <v>506</v>
      </c>
      <c r="Q10" s="1" t="s">
        <v>15</v>
      </c>
      <c r="R10" s="1" t="s">
        <v>97</v>
      </c>
      <c r="S10" s="1" t="s">
        <v>506</v>
      </c>
    </row>
    <row r="11" spans="1:19" x14ac:dyDescent="0.2">
      <c r="E11" s="1" t="s">
        <v>15</v>
      </c>
      <c r="F11" s="1" t="s">
        <v>97</v>
      </c>
      <c r="G11" s="1" t="s">
        <v>506</v>
      </c>
      <c r="H11" s="1" t="s">
        <v>15</v>
      </c>
      <c r="I11" s="1" t="s">
        <v>99</v>
      </c>
      <c r="J11" s="1" t="s">
        <v>506</v>
      </c>
      <c r="K11" s="1" t="s">
        <v>15</v>
      </c>
      <c r="L11" s="1" t="s">
        <v>97</v>
      </c>
      <c r="M11" s="1" t="s">
        <v>506</v>
      </c>
      <c r="N11" s="1" t="s">
        <v>15</v>
      </c>
      <c r="O11" s="1" t="s">
        <v>116</v>
      </c>
      <c r="P11" s="1" t="s">
        <v>506</v>
      </c>
      <c r="Q11" s="1" t="s">
        <v>15</v>
      </c>
      <c r="R11" s="1" t="s">
        <v>194</v>
      </c>
      <c r="S11" s="1" t="s">
        <v>506</v>
      </c>
    </row>
    <row r="12" spans="1:19" x14ac:dyDescent="0.2">
      <c r="E12" s="1" t="s">
        <v>15</v>
      </c>
      <c r="F12" s="1" t="s">
        <v>194</v>
      </c>
      <c r="G12" s="1" t="s">
        <v>506</v>
      </c>
      <c r="H12" s="1" t="s">
        <v>15</v>
      </c>
      <c r="I12" s="1" t="s">
        <v>104</v>
      </c>
      <c r="J12" s="1" t="s">
        <v>506</v>
      </c>
      <c r="K12" s="1" t="s">
        <v>15</v>
      </c>
      <c r="L12" s="1" t="s">
        <v>194</v>
      </c>
      <c r="M12" s="1" t="s">
        <v>506</v>
      </c>
      <c r="N12" s="1" t="s">
        <v>15</v>
      </c>
      <c r="O12" s="1" t="s">
        <v>105</v>
      </c>
      <c r="P12" s="1" t="s">
        <v>80</v>
      </c>
      <c r="Q12" s="1" t="s">
        <v>15</v>
      </c>
      <c r="R12" s="1" t="s">
        <v>152</v>
      </c>
      <c r="S12" s="1" t="s">
        <v>506</v>
      </c>
    </row>
    <row r="13" spans="1:19" x14ac:dyDescent="0.2">
      <c r="E13" s="1" t="s">
        <v>15</v>
      </c>
      <c r="F13" s="1" t="s">
        <v>169</v>
      </c>
      <c r="G13" s="1" t="s">
        <v>80</v>
      </c>
      <c r="H13" s="1" t="s">
        <v>15</v>
      </c>
      <c r="I13" s="1" t="s">
        <v>108</v>
      </c>
      <c r="J13" s="1" t="s">
        <v>80</v>
      </c>
      <c r="K13" s="1" t="s">
        <v>15</v>
      </c>
      <c r="L13" s="1" t="s">
        <v>169</v>
      </c>
      <c r="M13" s="1" t="s">
        <v>80</v>
      </c>
      <c r="Q13" s="1" t="s">
        <v>15</v>
      </c>
      <c r="R13" s="1" t="s">
        <v>155</v>
      </c>
      <c r="S13" s="1" t="s">
        <v>506</v>
      </c>
    </row>
    <row r="14" spans="1:19" x14ac:dyDescent="0.2">
      <c r="E14" s="1" t="s">
        <v>15</v>
      </c>
      <c r="F14" s="1" t="s">
        <v>116</v>
      </c>
      <c r="G14" s="1" t="s">
        <v>506</v>
      </c>
      <c r="H14" s="1" t="s">
        <v>15</v>
      </c>
      <c r="I14" s="1" t="s">
        <v>112</v>
      </c>
      <c r="J14" s="1" t="s">
        <v>80</v>
      </c>
      <c r="K14" s="1" t="s">
        <v>15</v>
      </c>
      <c r="L14" s="1" t="s">
        <v>116</v>
      </c>
      <c r="M14" s="1" t="s">
        <v>506</v>
      </c>
      <c r="Q14" s="1" t="s">
        <v>15</v>
      </c>
      <c r="R14" s="1" t="s">
        <v>116</v>
      </c>
      <c r="S14" s="1" t="s">
        <v>506</v>
      </c>
    </row>
    <row r="15" spans="1:19" x14ac:dyDescent="0.2">
      <c r="E15" s="1" t="s">
        <v>15</v>
      </c>
      <c r="F15" s="1" t="s">
        <v>152</v>
      </c>
      <c r="G15" s="1" t="s">
        <v>506</v>
      </c>
      <c r="H15" s="1" t="s">
        <v>15</v>
      </c>
      <c r="I15" s="1" t="s">
        <v>115</v>
      </c>
      <c r="J15" s="1" t="s">
        <v>80</v>
      </c>
      <c r="K15" s="1" t="s">
        <v>15</v>
      </c>
      <c r="L15" s="1" t="s">
        <v>152</v>
      </c>
      <c r="M15" s="1" t="s">
        <v>506</v>
      </c>
      <c r="Q15" s="1" t="s">
        <v>15</v>
      </c>
      <c r="R15" s="1" t="s">
        <v>133</v>
      </c>
      <c r="S15" s="1" t="s">
        <v>506</v>
      </c>
    </row>
    <row r="16" spans="1:19" x14ac:dyDescent="0.2">
      <c r="E16" s="1" t="s">
        <v>15</v>
      </c>
      <c r="F16" s="1" t="s">
        <v>147</v>
      </c>
      <c r="G16" s="1" t="s">
        <v>506</v>
      </c>
      <c r="H16" s="1" t="s">
        <v>15</v>
      </c>
      <c r="I16" s="1" t="s">
        <v>118</v>
      </c>
      <c r="J16" s="1" t="s">
        <v>80</v>
      </c>
      <c r="K16" s="1" t="s">
        <v>15</v>
      </c>
      <c r="L16" s="1" t="s">
        <v>155</v>
      </c>
      <c r="M16" s="1" t="s">
        <v>506</v>
      </c>
      <c r="Q16" s="1" t="s">
        <v>15</v>
      </c>
      <c r="R16" s="1" t="s">
        <v>222</v>
      </c>
      <c r="S16" s="1" t="s">
        <v>80</v>
      </c>
    </row>
    <row r="17" spans="5:13" x14ac:dyDescent="0.2">
      <c r="E17" s="1" t="s">
        <v>15</v>
      </c>
      <c r="F17" s="1" t="s">
        <v>101</v>
      </c>
      <c r="G17" s="1" t="s">
        <v>506</v>
      </c>
      <c r="H17" s="1" t="s">
        <v>15</v>
      </c>
      <c r="I17" s="1" t="s">
        <v>122</v>
      </c>
      <c r="J17" s="1" t="s">
        <v>80</v>
      </c>
      <c r="K17" s="1" t="s">
        <v>15</v>
      </c>
      <c r="L17" s="1" t="s">
        <v>147</v>
      </c>
      <c r="M17" s="1" t="s">
        <v>506</v>
      </c>
    </row>
    <row r="18" spans="5:13" x14ac:dyDescent="0.2">
      <c r="E18" s="1" t="s">
        <v>15</v>
      </c>
      <c r="F18" s="1" t="s">
        <v>224</v>
      </c>
      <c r="G18" s="1" t="s">
        <v>80</v>
      </c>
      <c r="H18" s="1" t="s">
        <v>15</v>
      </c>
      <c r="I18" s="1" t="s">
        <v>126</v>
      </c>
      <c r="J18" s="1" t="s">
        <v>506</v>
      </c>
      <c r="K18" s="1" t="s">
        <v>15</v>
      </c>
      <c r="L18" s="1" t="s">
        <v>101</v>
      </c>
      <c r="M18" s="1" t="s">
        <v>506</v>
      </c>
    </row>
    <row r="19" spans="5:13" x14ac:dyDescent="0.2">
      <c r="E19" s="1" t="s">
        <v>51</v>
      </c>
      <c r="F19" s="1" t="s">
        <v>510</v>
      </c>
      <c r="H19" s="1" t="s">
        <v>15</v>
      </c>
      <c r="I19" s="1" t="s">
        <v>131</v>
      </c>
      <c r="J19" s="1" t="s">
        <v>80</v>
      </c>
      <c r="K19" s="1" t="s">
        <v>15</v>
      </c>
      <c r="L19" s="1" t="s">
        <v>109</v>
      </c>
      <c r="M19" s="1" t="s">
        <v>80</v>
      </c>
    </row>
    <row r="20" spans="5:13" x14ac:dyDescent="0.2">
      <c r="E20" s="1" t="s">
        <v>20</v>
      </c>
      <c r="F20" s="1" t="s">
        <v>157</v>
      </c>
      <c r="G20" s="1" t="s">
        <v>506</v>
      </c>
      <c r="H20" s="1" t="s">
        <v>15</v>
      </c>
      <c r="I20" s="1" t="s">
        <v>135</v>
      </c>
      <c r="J20" s="1" t="s">
        <v>506</v>
      </c>
      <c r="K20" s="1" t="s">
        <v>51</v>
      </c>
      <c r="L20" s="1" t="s">
        <v>510</v>
      </c>
    </row>
    <row r="21" spans="5:13" x14ac:dyDescent="0.2">
      <c r="E21" s="1" t="s">
        <v>20</v>
      </c>
      <c r="F21" s="1" t="s">
        <v>97</v>
      </c>
      <c r="G21" s="1" t="s">
        <v>506</v>
      </c>
      <c r="H21" s="1" t="s">
        <v>15</v>
      </c>
      <c r="I21" s="1" t="s">
        <v>138</v>
      </c>
      <c r="J21" s="1" t="s">
        <v>80</v>
      </c>
      <c r="K21" s="1" t="s">
        <v>20</v>
      </c>
      <c r="L21" s="1" t="s">
        <v>157</v>
      </c>
      <c r="M21" s="1" t="s">
        <v>506</v>
      </c>
    </row>
    <row r="22" spans="5:13" x14ac:dyDescent="0.2">
      <c r="E22" s="1" t="s">
        <v>20</v>
      </c>
      <c r="F22" s="1" t="s">
        <v>116</v>
      </c>
      <c r="G22" s="1" t="s">
        <v>506</v>
      </c>
      <c r="H22" s="1" t="s">
        <v>15</v>
      </c>
      <c r="I22" s="1" t="s">
        <v>90</v>
      </c>
      <c r="J22" s="1" t="s">
        <v>506</v>
      </c>
      <c r="K22" s="1" t="s">
        <v>20</v>
      </c>
      <c r="L22" s="1" t="s">
        <v>97</v>
      </c>
      <c r="M22" s="1" t="s">
        <v>506</v>
      </c>
    </row>
    <row r="23" spans="5:13" x14ac:dyDescent="0.2">
      <c r="E23" s="1" t="s">
        <v>20</v>
      </c>
      <c r="F23" s="1" t="s">
        <v>77</v>
      </c>
      <c r="G23" s="1" t="s">
        <v>506</v>
      </c>
      <c r="H23" s="1" t="s">
        <v>15</v>
      </c>
      <c r="I23" s="1" t="s">
        <v>95</v>
      </c>
      <c r="J23" s="1" t="s">
        <v>80</v>
      </c>
      <c r="K23" s="1" t="s">
        <v>20</v>
      </c>
      <c r="L23" s="1" t="s">
        <v>198</v>
      </c>
      <c r="M23" s="1" t="s">
        <v>506</v>
      </c>
    </row>
    <row r="24" spans="5:13" x14ac:dyDescent="0.2">
      <c r="E24" s="1" t="s">
        <v>20</v>
      </c>
      <c r="F24" s="1" t="s">
        <v>101</v>
      </c>
      <c r="G24" s="1" t="s">
        <v>506</v>
      </c>
      <c r="H24" s="1" t="s">
        <v>15</v>
      </c>
      <c r="I24" s="1" t="s">
        <v>100</v>
      </c>
      <c r="J24" s="1" t="s">
        <v>506</v>
      </c>
      <c r="K24" s="1" t="s">
        <v>20</v>
      </c>
      <c r="L24" s="1" t="s">
        <v>77</v>
      </c>
      <c r="M24" s="1" t="s">
        <v>506</v>
      </c>
    </row>
    <row r="25" spans="5:13" x14ac:dyDescent="0.2">
      <c r="E25" s="1" t="s">
        <v>20</v>
      </c>
      <c r="F25" s="1" t="s">
        <v>109</v>
      </c>
      <c r="G25" s="1" t="s">
        <v>80</v>
      </c>
      <c r="H25" s="1" t="s">
        <v>15</v>
      </c>
      <c r="I25" s="1" t="s">
        <v>105</v>
      </c>
      <c r="J25" s="1" t="s">
        <v>80</v>
      </c>
      <c r="K25" s="1" t="s">
        <v>20</v>
      </c>
      <c r="L25" s="1" t="s">
        <v>169</v>
      </c>
      <c r="M25" s="1" t="s">
        <v>80</v>
      </c>
    </row>
    <row r="26" spans="5:13" x14ac:dyDescent="0.2">
      <c r="E26" s="1" t="s">
        <v>20</v>
      </c>
      <c r="F26" s="1" t="s">
        <v>239</v>
      </c>
      <c r="G26" s="1" t="s">
        <v>506</v>
      </c>
      <c r="H26" s="1" t="s">
        <v>15</v>
      </c>
      <c r="I26" s="1" t="s">
        <v>82</v>
      </c>
      <c r="J26" s="1" t="s">
        <v>506</v>
      </c>
      <c r="K26" s="1" t="s">
        <v>20</v>
      </c>
      <c r="L26" s="1" t="s">
        <v>116</v>
      </c>
      <c r="M26" s="1" t="s">
        <v>506</v>
      </c>
    </row>
    <row r="27" spans="5:13" x14ac:dyDescent="0.2">
      <c r="E27" s="1" t="s">
        <v>20</v>
      </c>
      <c r="F27" s="1" t="s">
        <v>124</v>
      </c>
      <c r="G27" s="1" t="s">
        <v>506</v>
      </c>
      <c r="H27" s="1" t="s">
        <v>15</v>
      </c>
      <c r="I27" s="1" t="s">
        <v>85</v>
      </c>
      <c r="J27" s="1" t="s">
        <v>80</v>
      </c>
      <c r="K27" s="1" t="s">
        <v>20</v>
      </c>
      <c r="L27" s="1" t="s">
        <v>152</v>
      </c>
      <c r="M27" s="1" t="s">
        <v>506</v>
      </c>
    </row>
    <row r="28" spans="5:13" x14ac:dyDescent="0.2">
      <c r="E28" s="1" t="s">
        <v>20</v>
      </c>
      <c r="F28" s="1" t="s">
        <v>157</v>
      </c>
      <c r="G28" s="1" t="s">
        <v>506</v>
      </c>
      <c r="H28" s="1" t="s">
        <v>15</v>
      </c>
      <c r="I28" s="1" t="s">
        <v>109</v>
      </c>
      <c r="J28" s="1" t="s">
        <v>80</v>
      </c>
      <c r="K28" s="1" t="s">
        <v>20</v>
      </c>
      <c r="L28" s="1" t="s">
        <v>155</v>
      </c>
      <c r="M28" s="1" t="s">
        <v>506</v>
      </c>
    </row>
    <row r="29" spans="5:13" x14ac:dyDescent="0.2">
      <c r="E29" s="1" t="s">
        <v>51</v>
      </c>
      <c r="F29" s="1" t="s">
        <v>511</v>
      </c>
      <c r="H29" s="1" t="s">
        <v>15</v>
      </c>
      <c r="I29" s="1" t="s">
        <v>161</v>
      </c>
      <c r="J29" s="1" t="s">
        <v>506</v>
      </c>
      <c r="K29" s="1" t="s">
        <v>20</v>
      </c>
      <c r="L29" s="1" t="s">
        <v>147</v>
      </c>
      <c r="M29" s="1" t="s">
        <v>506</v>
      </c>
    </row>
    <row r="30" spans="5:13" x14ac:dyDescent="0.2">
      <c r="E30" s="1" t="s">
        <v>25</v>
      </c>
      <c r="F30" s="1" t="s">
        <v>157</v>
      </c>
      <c r="G30" s="1" t="s">
        <v>506</v>
      </c>
      <c r="H30" s="1" t="s">
        <v>15</v>
      </c>
      <c r="I30" s="1" t="s">
        <v>165</v>
      </c>
      <c r="J30" s="1" t="s">
        <v>80</v>
      </c>
      <c r="K30" s="1" t="s">
        <v>20</v>
      </c>
      <c r="L30" s="1" t="s">
        <v>101</v>
      </c>
      <c r="M30" s="1" t="s">
        <v>506</v>
      </c>
    </row>
    <row r="31" spans="5:13" x14ac:dyDescent="0.2">
      <c r="E31" s="1" t="s">
        <v>25</v>
      </c>
      <c r="F31" s="1" t="s">
        <v>97</v>
      </c>
      <c r="G31" s="1" t="s">
        <v>506</v>
      </c>
      <c r="H31" s="1" t="s">
        <v>15</v>
      </c>
      <c r="I31" s="1" t="s">
        <v>168</v>
      </c>
      <c r="J31" s="1" t="s">
        <v>80</v>
      </c>
      <c r="K31" s="1" t="s">
        <v>20</v>
      </c>
      <c r="L31" s="1" t="s">
        <v>136</v>
      </c>
      <c r="M31" s="1" t="s">
        <v>137</v>
      </c>
    </row>
    <row r="32" spans="5:13" x14ac:dyDescent="0.2">
      <c r="E32" s="1" t="s">
        <v>25</v>
      </c>
      <c r="F32" s="1" t="s">
        <v>169</v>
      </c>
      <c r="G32" s="1" t="s">
        <v>80</v>
      </c>
      <c r="H32" s="1" t="s">
        <v>15</v>
      </c>
      <c r="I32" s="1" t="s">
        <v>113</v>
      </c>
      <c r="J32" s="1" t="s">
        <v>80</v>
      </c>
      <c r="K32" s="1" t="s">
        <v>20</v>
      </c>
      <c r="L32" s="1" t="s">
        <v>109</v>
      </c>
      <c r="M32" s="1" t="s">
        <v>80</v>
      </c>
    </row>
    <row r="33" spans="5:13" x14ac:dyDescent="0.2">
      <c r="E33" s="1" t="s">
        <v>25</v>
      </c>
      <c r="F33" s="1" t="s">
        <v>116</v>
      </c>
      <c r="G33" s="1" t="s">
        <v>506</v>
      </c>
      <c r="H33" s="1" t="s">
        <v>15</v>
      </c>
      <c r="I33" s="1" t="s">
        <v>177</v>
      </c>
      <c r="J33" s="1" t="s">
        <v>506</v>
      </c>
      <c r="K33" s="1" t="s">
        <v>20</v>
      </c>
      <c r="L33" s="1" t="s">
        <v>239</v>
      </c>
      <c r="M33" s="1" t="s">
        <v>506</v>
      </c>
    </row>
    <row r="34" spans="5:13" x14ac:dyDescent="0.2">
      <c r="E34" s="1" t="s">
        <v>25</v>
      </c>
      <c r="F34" s="1" t="s">
        <v>147</v>
      </c>
      <c r="G34" s="1" t="s">
        <v>506</v>
      </c>
      <c r="H34" s="1" t="s">
        <v>15</v>
      </c>
      <c r="I34" s="1" t="s">
        <v>179</v>
      </c>
      <c r="J34" s="1" t="s">
        <v>506</v>
      </c>
      <c r="K34" s="1" t="s">
        <v>20</v>
      </c>
      <c r="L34" s="1" t="s">
        <v>124</v>
      </c>
      <c r="M34" s="1" t="s">
        <v>506</v>
      </c>
    </row>
    <row r="35" spans="5:13" x14ac:dyDescent="0.2">
      <c r="E35" s="1" t="s">
        <v>25</v>
      </c>
      <c r="F35" s="1" t="s">
        <v>194</v>
      </c>
      <c r="G35" s="1" t="s">
        <v>506</v>
      </c>
      <c r="H35" s="1" t="s">
        <v>15</v>
      </c>
      <c r="I35" s="1" t="s">
        <v>183</v>
      </c>
      <c r="J35" s="1" t="s">
        <v>506</v>
      </c>
      <c r="K35" s="1" t="s">
        <v>51</v>
      </c>
      <c r="L35" s="1" t="s">
        <v>512</v>
      </c>
    </row>
    <row r="36" spans="5:13" x14ac:dyDescent="0.2">
      <c r="E36" s="1" t="s">
        <v>25</v>
      </c>
      <c r="F36" s="1" t="s">
        <v>101</v>
      </c>
      <c r="G36" s="1" t="s">
        <v>506</v>
      </c>
      <c r="H36" s="1" t="s">
        <v>15</v>
      </c>
      <c r="I36" s="1" t="s">
        <v>185</v>
      </c>
      <c r="J36" s="1" t="s">
        <v>80</v>
      </c>
      <c r="K36" s="1" t="s">
        <v>25</v>
      </c>
      <c r="L36" s="1" t="s">
        <v>157</v>
      </c>
      <c r="M36" s="1" t="s">
        <v>506</v>
      </c>
    </row>
    <row r="37" spans="5:13" x14ac:dyDescent="0.2">
      <c r="E37" s="1" t="s">
        <v>25</v>
      </c>
      <c r="F37" s="1" t="s">
        <v>239</v>
      </c>
      <c r="G37" s="1" t="s">
        <v>506</v>
      </c>
      <c r="H37" s="1" t="s">
        <v>15</v>
      </c>
      <c r="I37" s="1" t="s">
        <v>188</v>
      </c>
      <c r="J37" s="1" t="s">
        <v>80</v>
      </c>
      <c r="K37" s="1" t="s">
        <v>25</v>
      </c>
      <c r="L37" s="1" t="s">
        <v>97</v>
      </c>
      <c r="M37" s="1" t="s">
        <v>506</v>
      </c>
    </row>
    <row r="38" spans="5:13" x14ac:dyDescent="0.2">
      <c r="E38" s="1" t="s">
        <v>25</v>
      </c>
      <c r="F38" s="1" t="s">
        <v>124</v>
      </c>
      <c r="G38" s="1" t="s">
        <v>506</v>
      </c>
      <c r="H38" s="1" t="s">
        <v>15</v>
      </c>
      <c r="I38" s="1" t="s">
        <v>190</v>
      </c>
      <c r="J38" s="1" t="s">
        <v>506</v>
      </c>
      <c r="K38" s="1" t="s">
        <v>25</v>
      </c>
      <c r="L38" s="1" t="s">
        <v>194</v>
      </c>
      <c r="M38" s="1" t="s">
        <v>506</v>
      </c>
    </row>
    <row r="39" spans="5:13" x14ac:dyDescent="0.2">
      <c r="E39" s="1" t="s">
        <v>25</v>
      </c>
      <c r="F39" s="1" t="s">
        <v>232</v>
      </c>
      <c r="G39" s="1" t="s">
        <v>506</v>
      </c>
      <c r="H39" s="1" t="s">
        <v>15</v>
      </c>
      <c r="I39" s="1" t="s">
        <v>193</v>
      </c>
      <c r="J39" s="1" t="s">
        <v>506</v>
      </c>
      <c r="K39" s="1" t="s">
        <v>25</v>
      </c>
      <c r="L39" s="1" t="s">
        <v>77</v>
      </c>
      <c r="M39" s="1" t="s">
        <v>506</v>
      </c>
    </row>
    <row r="40" spans="5:13" x14ac:dyDescent="0.2">
      <c r="E40" s="1" t="s">
        <v>25</v>
      </c>
      <c r="F40" s="1" t="s">
        <v>77</v>
      </c>
      <c r="G40" s="1" t="s">
        <v>506</v>
      </c>
      <c r="H40" s="1" t="s">
        <v>15</v>
      </c>
      <c r="I40" s="1" t="s">
        <v>197</v>
      </c>
      <c r="J40" s="1" t="s">
        <v>506</v>
      </c>
      <c r="K40" s="1" t="s">
        <v>25</v>
      </c>
      <c r="L40" s="1" t="s">
        <v>169</v>
      </c>
      <c r="M40" s="1" t="s">
        <v>80</v>
      </c>
    </row>
    <row r="41" spans="5:13" x14ac:dyDescent="0.2">
      <c r="E41" s="1" t="s">
        <v>51</v>
      </c>
      <c r="F41" s="1" t="s">
        <v>513</v>
      </c>
      <c r="H41" s="1" t="s">
        <v>15</v>
      </c>
      <c r="I41" s="1" t="s">
        <v>201</v>
      </c>
      <c r="J41" s="1" t="s">
        <v>506</v>
      </c>
      <c r="K41" s="1" t="s">
        <v>25</v>
      </c>
      <c r="L41" s="1" t="s">
        <v>116</v>
      </c>
      <c r="M41" s="1" t="s">
        <v>506</v>
      </c>
    </row>
    <row r="42" spans="5:13" x14ac:dyDescent="0.2">
      <c r="E42" s="1" t="s">
        <v>30</v>
      </c>
      <c r="F42" s="1" t="s">
        <v>157</v>
      </c>
      <c r="G42" s="1" t="s">
        <v>506</v>
      </c>
      <c r="H42" s="1" t="s">
        <v>15</v>
      </c>
      <c r="I42" s="1" t="s">
        <v>205</v>
      </c>
      <c r="J42" s="1" t="s">
        <v>80</v>
      </c>
      <c r="K42" s="1" t="s">
        <v>25</v>
      </c>
      <c r="L42" s="1" t="s">
        <v>152</v>
      </c>
      <c r="M42" s="1" t="s">
        <v>506</v>
      </c>
    </row>
    <row r="43" spans="5:13" x14ac:dyDescent="0.2">
      <c r="E43" s="1" t="s">
        <v>30</v>
      </c>
      <c r="F43" s="1" t="s">
        <v>97</v>
      </c>
      <c r="G43" s="1" t="s">
        <v>506</v>
      </c>
      <c r="H43" s="1" t="s">
        <v>15</v>
      </c>
      <c r="I43" s="1" t="s">
        <v>209</v>
      </c>
      <c r="J43" s="1" t="s">
        <v>506</v>
      </c>
      <c r="K43" s="1" t="s">
        <v>25</v>
      </c>
      <c r="L43" s="1" t="s">
        <v>155</v>
      </c>
      <c r="M43" s="1" t="s">
        <v>506</v>
      </c>
    </row>
    <row r="44" spans="5:13" x14ac:dyDescent="0.2">
      <c r="E44" s="1" t="s">
        <v>30</v>
      </c>
      <c r="F44" s="1" t="s">
        <v>194</v>
      </c>
      <c r="G44" s="1" t="s">
        <v>506</v>
      </c>
      <c r="H44" s="1" t="s">
        <v>15</v>
      </c>
      <c r="I44" s="1" t="s">
        <v>214</v>
      </c>
      <c r="J44" s="1" t="s">
        <v>506</v>
      </c>
      <c r="K44" s="1" t="s">
        <v>25</v>
      </c>
      <c r="L44" s="1" t="s">
        <v>147</v>
      </c>
      <c r="M44" s="1" t="s">
        <v>506</v>
      </c>
    </row>
    <row r="45" spans="5:13" x14ac:dyDescent="0.2">
      <c r="E45" s="1" t="s">
        <v>30</v>
      </c>
      <c r="F45" s="1" t="s">
        <v>116</v>
      </c>
      <c r="G45" s="1" t="s">
        <v>506</v>
      </c>
      <c r="H45" s="1" t="s">
        <v>15</v>
      </c>
      <c r="I45" s="1" t="s">
        <v>218</v>
      </c>
      <c r="J45" s="1" t="s">
        <v>80</v>
      </c>
      <c r="K45" s="1" t="s">
        <v>25</v>
      </c>
      <c r="L45" s="1" t="s">
        <v>101</v>
      </c>
      <c r="M45" s="1" t="s">
        <v>506</v>
      </c>
    </row>
    <row r="46" spans="5:13" x14ac:dyDescent="0.2">
      <c r="H46" s="1" t="s">
        <v>15</v>
      </c>
      <c r="I46" s="1" t="s">
        <v>222</v>
      </c>
      <c r="J46" s="1" t="s">
        <v>80</v>
      </c>
      <c r="K46" s="1" t="s">
        <v>25</v>
      </c>
      <c r="L46" s="1" t="s">
        <v>101</v>
      </c>
      <c r="M46" s="1" t="s">
        <v>514</v>
      </c>
    </row>
    <row r="47" spans="5:13" x14ac:dyDescent="0.2">
      <c r="H47" s="1" t="s">
        <v>15</v>
      </c>
      <c r="I47" s="1" t="s">
        <v>228</v>
      </c>
      <c r="J47" s="1" t="s">
        <v>506</v>
      </c>
      <c r="K47" s="1" t="s">
        <v>25</v>
      </c>
      <c r="L47" s="1" t="s">
        <v>224</v>
      </c>
      <c r="M47" s="1" t="s">
        <v>80</v>
      </c>
    </row>
    <row r="48" spans="5:13" x14ac:dyDescent="0.2">
      <c r="H48" s="1" t="s">
        <v>15</v>
      </c>
      <c r="I48" s="1" t="s">
        <v>116</v>
      </c>
      <c r="J48" s="1" t="s">
        <v>506</v>
      </c>
      <c r="K48" s="1" t="s">
        <v>25</v>
      </c>
      <c r="L48" s="1" t="s">
        <v>239</v>
      </c>
      <c r="M48" s="1" t="s">
        <v>506</v>
      </c>
    </row>
    <row r="49" spans="8:13" x14ac:dyDescent="0.2">
      <c r="H49" s="1" t="s">
        <v>15</v>
      </c>
      <c r="I49" s="1" t="s">
        <v>235</v>
      </c>
      <c r="J49" s="1" t="s">
        <v>506</v>
      </c>
      <c r="K49" s="1" t="s">
        <v>25</v>
      </c>
      <c r="L49" s="1" t="s">
        <v>124</v>
      </c>
      <c r="M49" s="1" t="s">
        <v>506</v>
      </c>
    </row>
    <row r="50" spans="8:13" x14ac:dyDescent="0.2">
      <c r="H50" s="1" t="s">
        <v>15</v>
      </c>
      <c r="I50" s="1" t="s">
        <v>238</v>
      </c>
      <c r="J50" s="1" t="s">
        <v>80</v>
      </c>
      <c r="K50" s="1" t="s">
        <v>51</v>
      </c>
      <c r="L50" s="1" t="s">
        <v>515</v>
      </c>
    </row>
    <row r="51" spans="8:13" x14ac:dyDescent="0.2">
      <c r="H51" s="1" t="s">
        <v>15</v>
      </c>
      <c r="I51" s="1" t="s">
        <v>242</v>
      </c>
      <c r="J51" s="1" t="s">
        <v>506</v>
      </c>
      <c r="K51" s="1" t="s">
        <v>30</v>
      </c>
      <c r="L51" s="1" t="s">
        <v>157</v>
      </c>
      <c r="M51" s="1" t="s">
        <v>506</v>
      </c>
    </row>
    <row r="52" spans="8:13" x14ac:dyDescent="0.2">
      <c r="H52" s="1" t="s">
        <v>15</v>
      </c>
      <c r="I52" s="1" t="s">
        <v>245</v>
      </c>
      <c r="J52" s="1" t="s">
        <v>506</v>
      </c>
      <c r="K52" s="1" t="s">
        <v>30</v>
      </c>
      <c r="L52" s="1" t="s">
        <v>97</v>
      </c>
      <c r="M52" s="1" t="s">
        <v>506</v>
      </c>
    </row>
    <row r="53" spans="8:13" x14ac:dyDescent="0.2">
      <c r="H53" s="1" t="s">
        <v>15</v>
      </c>
      <c r="I53" s="1" t="s">
        <v>249</v>
      </c>
      <c r="J53" s="1" t="s">
        <v>80</v>
      </c>
      <c r="K53" s="1" t="s">
        <v>30</v>
      </c>
      <c r="L53" s="1" t="s">
        <v>194</v>
      </c>
      <c r="M53" s="1" t="s">
        <v>506</v>
      </c>
    </row>
    <row r="54" spans="8:13" x14ac:dyDescent="0.2">
      <c r="H54" s="1" t="s">
        <v>15</v>
      </c>
      <c r="I54" s="1" t="s">
        <v>123</v>
      </c>
      <c r="J54" s="1" t="s">
        <v>80</v>
      </c>
    </row>
    <row r="55" spans="8:13" x14ac:dyDescent="0.2">
      <c r="H55" s="1" t="s">
        <v>15</v>
      </c>
      <c r="I55" s="1" t="s">
        <v>132</v>
      </c>
      <c r="J55" s="1" t="s">
        <v>227</v>
      </c>
    </row>
    <row r="56" spans="8:13" x14ac:dyDescent="0.2">
      <c r="H56" s="1" t="s">
        <v>15</v>
      </c>
      <c r="I56" s="1" t="s">
        <v>258</v>
      </c>
      <c r="J56" s="1" t="s">
        <v>80</v>
      </c>
    </row>
    <row r="57" spans="8:13" x14ac:dyDescent="0.2">
      <c r="H57" s="1" t="s">
        <v>15</v>
      </c>
      <c r="I57" s="1" t="s">
        <v>261</v>
      </c>
      <c r="J57" s="1" t="s">
        <v>506</v>
      </c>
    </row>
    <row r="58" spans="8:13" x14ac:dyDescent="0.2">
      <c r="H58" s="1" t="s">
        <v>15</v>
      </c>
      <c r="I58" s="1" t="s">
        <v>264</v>
      </c>
      <c r="J58" s="1" t="s">
        <v>80</v>
      </c>
    </row>
    <row r="59" spans="8:13" x14ac:dyDescent="0.2">
      <c r="H59" s="1" t="s">
        <v>15</v>
      </c>
      <c r="I59" s="1" t="s">
        <v>128</v>
      </c>
      <c r="J59" s="1" t="s">
        <v>506</v>
      </c>
    </row>
    <row r="60" spans="8:13" x14ac:dyDescent="0.2">
      <c r="H60" s="1" t="s">
        <v>15</v>
      </c>
      <c r="I60" s="1" t="s">
        <v>133</v>
      </c>
      <c r="J60" s="1" t="s">
        <v>506</v>
      </c>
    </row>
    <row r="61" spans="8:13" x14ac:dyDescent="0.2">
      <c r="H61" s="1" t="s">
        <v>15</v>
      </c>
      <c r="I61" s="1" t="s">
        <v>271</v>
      </c>
      <c r="J61" s="1" t="s">
        <v>506</v>
      </c>
    </row>
    <row r="62" spans="8:13" x14ac:dyDescent="0.2">
      <c r="H62" s="1" t="s">
        <v>15</v>
      </c>
      <c r="I62" s="1" t="s">
        <v>274</v>
      </c>
      <c r="J62" s="1" t="s">
        <v>506</v>
      </c>
    </row>
    <row r="63" spans="8:13" x14ac:dyDescent="0.2">
      <c r="H63" s="1" t="s">
        <v>15</v>
      </c>
      <c r="I63" s="1" t="s">
        <v>277</v>
      </c>
      <c r="J63" s="1" t="s">
        <v>506</v>
      </c>
    </row>
    <row r="64" spans="8:13" x14ac:dyDescent="0.2">
      <c r="H64" s="1" t="s">
        <v>15</v>
      </c>
      <c r="I64" s="1" t="s">
        <v>280</v>
      </c>
      <c r="J64" s="1" t="s">
        <v>506</v>
      </c>
    </row>
    <row r="65" spans="8:10" x14ac:dyDescent="0.2">
      <c r="H65" s="1" t="s">
        <v>15</v>
      </c>
      <c r="I65" s="1" t="s">
        <v>283</v>
      </c>
      <c r="J65" s="1" t="s">
        <v>506</v>
      </c>
    </row>
    <row r="66" spans="8:10" x14ac:dyDescent="0.2">
      <c r="H66" s="1" t="s">
        <v>15</v>
      </c>
      <c r="I66" s="1" t="s">
        <v>101</v>
      </c>
      <c r="J66" s="1" t="s">
        <v>506</v>
      </c>
    </row>
    <row r="67" spans="8:10" x14ac:dyDescent="0.2">
      <c r="H67" s="1" t="s">
        <v>15</v>
      </c>
      <c r="I67" s="1" t="s">
        <v>289</v>
      </c>
      <c r="J67" s="1" t="s">
        <v>506</v>
      </c>
    </row>
    <row r="68" spans="8:10" x14ac:dyDescent="0.2">
      <c r="H68" s="1" t="s">
        <v>15</v>
      </c>
      <c r="I68" s="1" t="s">
        <v>139</v>
      </c>
      <c r="J68" s="1" t="s">
        <v>506</v>
      </c>
    </row>
    <row r="69" spans="8:10" x14ac:dyDescent="0.2">
      <c r="H69" s="1" t="s">
        <v>15</v>
      </c>
      <c r="I69" s="1" t="s">
        <v>142</v>
      </c>
      <c r="J69" s="1" t="s">
        <v>506</v>
      </c>
    </row>
    <row r="70" spans="8:10" x14ac:dyDescent="0.2">
      <c r="H70" s="1" t="s">
        <v>15</v>
      </c>
      <c r="I70" s="1" t="s">
        <v>97</v>
      </c>
      <c r="J70" s="1" t="s">
        <v>506</v>
      </c>
    </row>
    <row r="71" spans="8:10" x14ac:dyDescent="0.2">
      <c r="H71" s="1" t="s">
        <v>15</v>
      </c>
      <c r="I71" s="1" t="s">
        <v>151</v>
      </c>
      <c r="J71" s="1" t="s">
        <v>506</v>
      </c>
    </row>
    <row r="72" spans="8:10" x14ac:dyDescent="0.2">
      <c r="H72" s="1" t="s">
        <v>15</v>
      </c>
      <c r="I72" s="1" t="s">
        <v>147</v>
      </c>
      <c r="J72" s="1" t="s">
        <v>506</v>
      </c>
    </row>
    <row r="73" spans="8:10" x14ac:dyDescent="0.2">
      <c r="H73" s="1" t="s">
        <v>15</v>
      </c>
      <c r="I73" s="1" t="s">
        <v>298</v>
      </c>
      <c r="J73" s="1" t="s">
        <v>506</v>
      </c>
    </row>
    <row r="74" spans="8:10" x14ac:dyDescent="0.2">
      <c r="H74" s="1" t="s">
        <v>15</v>
      </c>
      <c r="I74" s="1" t="s">
        <v>299</v>
      </c>
      <c r="J74" s="1" t="s">
        <v>506</v>
      </c>
    </row>
    <row r="75" spans="8:10" x14ac:dyDescent="0.2">
      <c r="H75" s="1" t="s">
        <v>15</v>
      </c>
      <c r="I75" s="1" t="s">
        <v>300</v>
      </c>
      <c r="J75" s="1" t="s">
        <v>506</v>
      </c>
    </row>
    <row r="76" spans="8:10" x14ac:dyDescent="0.2">
      <c r="H76" s="1" t="s">
        <v>15</v>
      </c>
      <c r="I76" s="1" t="s">
        <v>91</v>
      </c>
      <c r="J76" s="1" t="s">
        <v>506</v>
      </c>
    </row>
    <row r="77" spans="8:10" x14ac:dyDescent="0.2">
      <c r="H77" s="1" t="s">
        <v>15</v>
      </c>
      <c r="I77" s="1" t="s">
        <v>152</v>
      </c>
      <c r="J77" s="1" t="s">
        <v>506</v>
      </c>
    </row>
    <row r="78" spans="8:10" x14ac:dyDescent="0.2">
      <c r="H78" s="1" t="s">
        <v>15</v>
      </c>
      <c r="I78" s="1" t="s">
        <v>155</v>
      </c>
      <c r="J78" s="1" t="s">
        <v>506</v>
      </c>
    </row>
    <row r="79" spans="8:10" x14ac:dyDescent="0.2">
      <c r="H79" s="1" t="s">
        <v>15</v>
      </c>
      <c r="I79" s="1" t="s">
        <v>157</v>
      </c>
      <c r="J79" s="1" t="s">
        <v>506</v>
      </c>
    </row>
    <row r="80" spans="8:10" x14ac:dyDescent="0.2">
      <c r="H80" s="1" t="s">
        <v>15</v>
      </c>
      <c r="I80" s="1" t="s">
        <v>172</v>
      </c>
      <c r="J80" s="1" t="s">
        <v>506</v>
      </c>
    </row>
    <row r="81" spans="8:10" x14ac:dyDescent="0.2">
      <c r="H81" s="1" t="s">
        <v>15</v>
      </c>
      <c r="I81" s="1" t="s">
        <v>162</v>
      </c>
      <c r="J81" s="1" t="s">
        <v>506</v>
      </c>
    </row>
    <row r="82" spans="8:10" x14ac:dyDescent="0.2">
      <c r="H82" s="1" t="s">
        <v>15</v>
      </c>
      <c r="I82" s="1" t="s">
        <v>166</v>
      </c>
      <c r="J82" s="1" t="s">
        <v>506</v>
      </c>
    </row>
    <row r="83" spans="8:10" x14ac:dyDescent="0.2">
      <c r="H83" s="1" t="s">
        <v>15</v>
      </c>
      <c r="I83" s="1" t="s">
        <v>169</v>
      </c>
      <c r="J83" s="1" t="s">
        <v>80</v>
      </c>
    </row>
    <row r="84" spans="8:10" x14ac:dyDescent="0.2">
      <c r="H84" s="1" t="s">
        <v>15</v>
      </c>
      <c r="I84" s="1" t="s">
        <v>173</v>
      </c>
      <c r="J84" s="1" t="s">
        <v>80</v>
      </c>
    </row>
    <row r="85" spans="8:10" x14ac:dyDescent="0.2">
      <c r="H85" s="1" t="s">
        <v>15</v>
      </c>
      <c r="I85" s="1" t="s">
        <v>311</v>
      </c>
      <c r="J85" s="1" t="s">
        <v>80</v>
      </c>
    </row>
    <row r="86" spans="8:10" x14ac:dyDescent="0.2">
      <c r="H86" s="1" t="s">
        <v>15</v>
      </c>
      <c r="I86" s="1" t="s">
        <v>314</v>
      </c>
      <c r="J86" s="1" t="s">
        <v>506</v>
      </c>
    </row>
    <row r="87" spans="8:10" x14ac:dyDescent="0.2">
      <c r="H87" s="1" t="s">
        <v>15</v>
      </c>
      <c r="I87" s="1" t="s">
        <v>317</v>
      </c>
      <c r="J87" s="1" t="s">
        <v>506</v>
      </c>
    </row>
    <row r="88" spans="8:10" x14ac:dyDescent="0.2">
      <c r="H88" s="1" t="s">
        <v>15</v>
      </c>
      <c r="I88" s="1" t="s">
        <v>320</v>
      </c>
      <c r="J88" s="1" t="s">
        <v>80</v>
      </c>
    </row>
    <row r="89" spans="8:10" x14ac:dyDescent="0.2">
      <c r="H89" s="1" t="s">
        <v>15</v>
      </c>
      <c r="I89" s="1" t="s">
        <v>323</v>
      </c>
      <c r="J89" s="1" t="s">
        <v>80</v>
      </c>
    </row>
    <row r="90" spans="8:10" x14ac:dyDescent="0.2">
      <c r="H90" s="1" t="s">
        <v>15</v>
      </c>
      <c r="I90" s="1" t="s">
        <v>326</v>
      </c>
      <c r="J90" s="1" t="s">
        <v>80</v>
      </c>
    </row>
    <row r="91" spans="8:10" x14ac:dyDescent="0.2">
      <c r="H91" s="1" t="s">
        <v>15</v>
      </c>
      <c r="I91" s="1" t="s">
        <v>327</v>
      </c>
      <c r="J91" s="1" t="s">
        <v>506</v>
      </c>
    </row>
    <row r="92" spans="8:10" x14ac:dyDescent="0.2">
      <c r="H92" s="1" t="s">
        <v>15</v>
      </c>
      <c r="I92" s="1" t="s">
        <v>328</v>
      </c>
      <c r="J92" s="1" t="s">
        <v>80</v>
      </c>
    </row>
    <row r="93" spans="8:10" x14ac:dyDescent="0.2">
      <c r="H93" s="1" t="s">
        <v>15</v>
      </c>
      <c r="I93" s="1" t="s">
        <v>87</v>
      </c>
      <c r="J93" s="1" t="s">
        <v>506</v>
      </c>
    </row>
    <row r="94" spans="8:10" x14ac:dyDescent="0.2">
      <c r="H94" s="1" t="s">
        <v>15</v>
      </c>
      <c r="I94" s="1" t="s">
        <v>180</v>
      </c>
      <c r="J94" s="1" t="s">
        <v>506</v>
      </c>
    </row>
    <row r="95" spans="8:10" x14ac:dyDescent="0.2">
      <c r="H95" s="1" t="s">
        <v>15</v>
      </c>
      <c r="I95" s="1" t="s">
        <v>184</v>
      </c>
      <c r="J95" s="1" t="s">
        <v>506</v>
      </c>
    </row>
    <row r="96" spans="8:10" x14ac:dyDescent="0.2">
      <c r="H96" s="1" t="s">
        <v>15</v>
      </c>
      <c r="I96" s="1" t="s">
        <v>186</v>
      </c>
      <c r="J96" s="1" t="s">
        <v>506</v>
      </c>
    </row>
    <row r="97" spans="8:10" x14ac:dyDescent="0.2">
      <c r="H97" s="1" t="s">
        <v>15</v>
      </c>
      <c r="I97" s="1" t="s">
        <v>339</v>
      </c>
      <c r="J97" s="1" t="s">
        <v>506</v>
      </c>
    </row>
    <row r="98" spans="8:10" x14ac:dyDescent="0.2">
      <c r="H98" s="1" t="s">
        <v>15</v>
      </c>
      <c r="I98" s="1" t="s">
        <v>341</v>
      </c>
      <c r="J98" s="1" t="s">
        <v>506</v>
      </c>
    </row>
    <row r="99" spans="8:10" x14ac:dyDescent="0.2">
      <c r="H99" s="1" t="s">
        <v>15</v>
      </c>
      <c r="I99" s="1" t="s">
        <v>344</v>
      </c>
      <c r="J99" s="1" t="s">
        <v>506</v>
      </c>
    </row>
    <row r="100" spans="8:10" x14ac:dyDescent="0.2">
      <c r="H100" s="1" t="s">
        <v>15</v>
      </c>
      <c r="I100" s="1" t="s">
        <v>347</v>
      </c>
      <c r="J100" s="1" t="s">
        <v>506</v>
      </c>
    </row>
    <row r="101" spans="8:10" x14ac:dyDescent="0.2">
      <c r="H101" s="1" t="s">
        <v>15</v>
      </c>
      <c r="I101" s="1" t="s">
        <v>350</v>
      </c>
      <c r="J101" s="1" t="s">
        <v>506</v>
      </c>
    </row>
    <row r="102" spans="8:10" x14ac:dyDescent="0.2">
      <c r="H102" s="1" t="s">
        <v>15</v>
      </c>
      <c r="I102" s="1" t="s">
        <v>353</v>
      </c>
      <c r="J102" s="1" t="s">
        <v>506</v>
      </c>
    </row>
    <row r="103" spans="8:10" x14ac:dyDescent="0.2">
      <c r="H103" s="1" t="s">
        <v>15</v>
      </c>
      <c r="I103" s="1" t="s">
        <v>356</v>
      </c>
      <c r="J103" s="1" t="s">
        <v>506</v>
      </c>
    </row>
    <row r="104" spans="8:10" x14ac:dyDescent="0.2">
      <c r="H104" s="1" t="s">
        <v>15</v>
      </c>
      <c r="I104" s="1" t="s">
        <v>136</v>
      </c>
      <c r="J104" s="1" t="s">
        <v>137</v>
      </c>
    </row>
    <row r="105" spans="8:10" x14ac:dyDescent="0.2">
      <c r="H105" s="1" t="s">
        <v>15</v>
      </c>
      <c r="I105" s="1" t="s">
        <v>191</v>
      </c>
      <c r="J105" s="1" t="s">
        <v>506</v>
      </c>
    </row>
    <row r="106" spans="8:10" x14ac:dyDescent="0.2">
      <c r="H106" s="1" t="s">
        <v>15</v>
      </c>
      <c r="I106" s="1" t="s">
        <v>210</v>
      </c>
      <c r="J106" s="1" t="s">
        <v>506</v>
      </c>
    </row>
    <row r="107" spans="8:10" x14ac:dyDescent="0.2">
      <c r="H107" s="1" t="s">
        <v>15</v>
      </c>
      <c r="I107" s="1" t="s">
        <v>215</v>
      </c>
      <c r="J107" s="1" t="s">
        <v>506</v>
      </c>
    </row>
    <row r="108" spans="8:10" x14ac:dyDescent="0.2">
      <c r="H108" s="1" t="s">
        <v>15</v>
      </c>
      <c r="I108" s="1" t="s">
        <v>194</v>
      </c>
      <c r="J108" s="1" t="s">
        <v>506</v>
      </c>
    </row>
    <row r="109" spans="8:10" x14ac:dyDescent="0.2">
      <c r="H109" s="1" t="s">
        <v>15</v>
      </c>
      <c r="I109" s="1" t="s">
        <v>223</v>
      </c>
      <c r="J109" s="1" t="s">
        <v>506</v>
      </c>
    </row>
    <row r="110" spans="8:10" x14ac:dyDescent="0.2">
      <c r="H110" s="1" t="s">
        <v>15</v>
      </c>
      <c r="I110" s="1" t="s">
        <v>198</v>
      </c>
      <c r="J110" s="1" t="s">
        <v>506</v>
      </c>
    </row>
    <row r="111" spans="8:10" x14ac:dyDescent="0.2">
      <c r="H111" s="1" t="s">
        <v>15</v>
      </c>
      <c r="I111" s="1" t="s">
        <v>232</v>
      </c>
      <c r="J111" s="1" t="s">
        <v>506</v>
      </c>
    </row>
    <row r="112" spans="8:10" x14ac:dyDescent="0.2">
      <c r="H112" s="1" t="s">
        <v>15</v>
      </c>
      <c r="I112" s="1" t="s">
        <v>202</v>
      </c>
      <c r="J112" s="1" t="s">
        <v>80</v>
      </c>
    </row>
    <row r="113" spans="8:10" x14ac:dyDescent="0.2">
      <c r="H113" s="1" t="s">
        <v>15</v>
      </c>
      <c r="I113" s="1" t="s">
        <v>83</v>
      </c>
      <c r="J113" s="1" t="s">
        <v>506</v>
      </c>
    </row>
    <row r="114" spans="8:10" x14ac:dyDescent="0.2">
      <c r="H114" s="1" t="s">
        <v>15</v>
      </c>
      <c r="I114" s="1" t="s">
        <v>239</v>
      </c>
      <c r="J114" s="1" t="s">
        <v>506</v>
      </c>
    </row>
    <row r="115" spans="8:10" x14ac:dyDescent="0.2">
      <c r="H115" s="1" t="s">
        <v>15</v>
      </c>
      <c r="I115" s="1" t="s">
        <v>380</v>
      </c>
      <c r="J115" s="1" t="s">
        <v>506</v>
      </c>
    </row>
    <row r="116" spans="8:10" x14ac:dyDescent="0.2">
      <c r="H116" s="1" t="s">
        <v>15</v>
      </c>
      <c r="I116" s="1" t="s">
        <v>211</v>
      </c>
      <c r="J116" s="1" t="s">
        <v>80</v>
      </c>
    </row>
    <row r="117" spans="8:10" x14ac:dyDescent="0.2">
      <c r="H117" s="1" t="s">
        <v>15</v>
      </c>
      <c r="I117" s="1" t="s">
        <v>216</v>
      </c>
      <c r="J117" s="1" t="s">
        <v>80</v>
      </c>
    </row>
    <row r="118" spans="8:10" x14ac:dyDescent="0.2">
      <c r="H118" s="1" t="s">
        <v>15</v>
      </c>
      <c r="I118" s="1" t="s">
        <v>386</v>
      </c>
      <c r="J118" s="1" t="s">
        <v>80</v>
      </c>
    </row>
    <row r="119" spans="8:10" x14ac:dyDescent="0.2">
      <c r="H119" s="1" t="s">
        <v>15</v>
      </c>
      <c r="I119" s="1" t="s">
        <v>79</v>
      </c>
      <c r="J119" s="1" t="s">
        <v>80</v>
      </c>
    </row>
    <row r="120" spans="8:10" x14ac:dyDescent="0.2">
      <c r="H120" s="1" t="s">
        <v>15</v>
      </c>
      <c r="I120" s="1" t="s">
        <v>124</v>
      </c>
      <c r="J120" s="1" t="s">
        <v>506</v>
      </c>
    </row>
    <row r="121" spans="8:10" x14ac:dyDescent="0.2">
      <c r="H121" s="1" t="s">
        <v>15</v>
      </c>
      <c r="I121" s="1" t="s">
        <v>219</v>
      </c>
      <c r="J121" s="1" t="s">
        <v>80</v>
      </c>
    </row>
    <row r="122" spans="8:10" x14ac:dyDescent="0.2">
      <c r="H122" s="1" t="s">
        <v>15</v>
      </c>
      <c r="I122" s="1" t="s">
        <v>395</v>
      </c>
      <c r="J122" s="1" t="s">
        <v>80</v>
      </c>
    </row>
    <row r="123" spans="8:10" x14ac:dyDescent="0.2">
      <c r="H123" s="1" t="s">
        <v>15</v>
      </c>
      <c r="I123" s="1" t="s">
        <v>398</v>
      </c>
      <c r="J123" s="1" t="s">
        <v>506</v>
      </c>
    </row>
    <row r="124" spans="8:10" x14ac:dyDescent="0.2">
      <c r="H124" s="1" t="s">
        <v>15</v>
      </c>
      <c r="I124" s="1" t="s">
        <v>224</v>
      </c>
      <c r="J124" s="1" t="s">
        <v>80</v>
      </c>
    </row>
    <row r="125" spans="8:10" x14ac:dyDescent="0.2">
      <c r="H125" s="1" t="s">
        <v>15</v>
      </c>
      <c r="I125" s="1" t="s">
        <v>403</v>
      </c>
      <c r="J125" s="1" t="s">
        <v>506</v>
      </c>
    </row>
    <row r="126" spans="8:10" x14ac:dyDescent="0.2">
      <c r="H126" s="1" t="s">
        <v>15</v>
      </c>
      <c r="I126" s="1" t="s">
        <v>229</v>
      </c>
      <c r="J126" s="1" t="s">
        <v>80</v>
      </c>
    </row>
    <row r="127" spans="8:10" x14ac:dyDescent="0.2">
      <c r="H127" s="1" t="s">
        <v>51</v>
      </c>
      <c r="I127" s="1" t="s">
        <v>516</v>
      </c>
    </row>
    <row r="128" spans="8:10" x14ac:dyDescent="0.2">
      <c r="H128" s="1" t="s">
        <v>20</v>
      </c>
      <c r="I128" s="1" t="s">
        <v>76</v>
      </c>
      <c r="J128" s="1" t="s">
        <v>506</v>
      </c>
    </row>
    <row r="129" spans="8:10" x14ac:dyDescent="0.2">
      <c r="H129" s="1" t="s">
        <v>20</v>
      </c>
      <c r="I129" s="1" t="s">
        <v>77</v>
      </c>
      <c r="J129" s="1" t="s">
        <v>506</v>
      </c>
    </row>
    <row r="130" spans="8:10" x14ac:dyDescent="0.2">
      <c r="H130" s="1" t="s">
        <v>20</v>
      </c>
      <c r="I130" s="1" t="s">
        <v>82</v>
      </c>
      <c r="J130" s="1" t="s">
        <v>506</v>
      </c>
    </row>
    <row r="131" spans="8:10" x14ac:dyDescent="0.2">
      <c r="H131" s="1" t="s">
        <v>20</v>
      </c>
      <c r="I131" s="1" t="s">
        <v>85</v>
      </c>
      <c r="J131" s="1" t="s">
        <v>80</v>
      </c>
    </row>
    <row r="132" spans="8:10" x14ac:dyDescent="0.2">
      <c r="H132" s="1" t="s">
        <v>20</v>
      </c>
      <c r="I132" s="1" t="s">
        <v>90</v>
      </c>
      <c r="J132" s="1" t="s">
        <v>506</v>
      </c>
    </row>
    <row r="133" spans="8:10" x14ac:dyDescent="0.2">
      <c r="H133" s="1" t="s">
        <v>20</v>
      </c>
      <c r="I133" s="1" t="s">
        <v>95</v>
      </c>
      <c r="J133" s="1" t="s">
        <v>80</v>
      </c>
    </row>
    <row r="134" spans="8:10" x14ac:dyDescent="0.2">
      <c r="H134" s="1" t="s">
        <v>20</v>
      </c>
      <c r="I134" s="1" t="s">
        <v>100</v>
      </c>
      <c r="J134" s="1" t="s">
        <v>506</v>
      </c>
    </row>
    <row r="135" spans="8:10" x14ac:dyDescent="0.2">
      <c r="H135" s="1" t="s">
        <v>20</v>
      </c>
      <c r="I135" s="1" t="s">
        <v>105</v>
      </c>
      <c r="J135" s="1" t="s">
        <v>80</v>
      </c>
    </row>
    <row r="136" spans="8:10" x14ac:dyDescent="0.2">
      <c r="H136" s="1" t="s">
        <v>20</v>
      </c>
      <c r="I136" s="1" t="s">
        <v>109</v>
      </c>
      <c r="J136" s="1" t="s">
        <v>80</v>
      </c>
    </row>
    <row r="137" spans="8:10" x14ac:dyDescent="0.2">
      <c r="H137" s="1" t="s">
        <v>20</v>
      </c>
      <c r="I137" s="1" t="s">
        <v>113</v>
      </c>
      <c r="J137" s="1" t="s">
        <v>80</v>
      </c>
    </row>
    <row r="138" spans="8:10" x14ac:dyDescent="0.2">
      <c r="H138" s="1" t="s">
        <v>20</v>
      </c>
      <c r="I138" s="1" t="s">
        <v>116</v>
      </c>
      <c r="J138" s="1" t="s">
        <v>506</v>
      </c>
    </row>
    <row r="139" spans="8:10" x14ac:dyDescent="0.2">
      <c r="H139" s="1" t="s">
        <v>20</v>
      </c>
      <c r="I139" s="1" t="s">
        <v>119</v>
      </c>
      <c r="J139" s="1" t="s">
        <v>80</v>
      </c>
    </row>
    <row r="140" spans="8:10" x14ac:dyDescent="0.2">
      <c r="H140" s="1" t="s">
        <v>20</v>
      </c>
      <c r="I140" s="1" t="s">
        <v>123</v>
      </c>
      <c r="J140" s="1" t="s">
        <v>80</v>
      </c>
    </row>
    <row r="141" spans="8:10" x14ac:dyDescent="0.2">
      <c r="H141" s="1" t="s">
        <v>20</v>
      </c>
      <c r="I141" s="1" t="s">
        <v>132</v>
      </c>
      <c r="J141" s="1" t="s">
        <v>227</v>
      </c>
    </row>
    <row r="142" spans="8:10" x14ac:dyDescent="0.2">
      <c r="H142" s="1" t="s">
        <v>20</v>
      </c>
      <c r="I142" s="1" t="s">
        <v>128</v>
      </c>
      <c r="J142" s="1" t="s">
        <v>506</v>
      </c>
    </row>
    <row r="143" spans="8:10" x14ac:dyDescent="0.2">
      <c r="H143" s="1" t="s">
        <v>20</v>
      </c>
      <c r="I143" s="1" t="s">
        <v>133</v>
      </c>
      <c r="J143" s="1" t="s">
        <v>506</v>
      </c>
    </row>
    <row r="144" spans="8:10" x14ac:dyDescent="0.2">
      <c r="H144" s="1" t="s">
        <v>20</v>
      </c>
      <c r="I144" s="1" t="s">
        <v>101</v>
      </c>
      <c r="J144" s="1" t="s">
        <v>506</v>
      </c>
    </row>
    <row r="145" spans="8:10" x14ac:dyDescent="0.2">
      <c r="H145" s="1" t="s">
        <v>20</v>
      </c>
      <c r="I145" s="1" t="s">
        <v>139</v>
      </c>
      <c r="J145" s="1" t="s">
        <v>506</v>
      </c>
    </row>
    <row r="146" spans="8:10" x14ac:dyDescent="0.2">
      <c r="H146" s="1" t="s">
        <v>20</v>
      </c>
      <c r="I146" s="1" t="s">
        <v>142</v>
      </c>
      <c r="J146" s="1" t="s">
        <v>506</v>
      </c>
    </row>
    <row r="147" spans="8:10" x14ac:dyDescent="0.2">
      <c r="H147" s="1" t="s">
        <v>20</v>
      </c>
      <c r="I147" s="1" t="s">
        <v>97</v>
      </c>
      <c r="J147" s="1" t="s">
        <v>506</v>
      </c>
    </row>
    <row r="148" spans="8:10" x14ac:dyDescent="0.2">
      <c r="H148" s="1" t="s">
        <v>20</v>
      </c>
      <c r="I148" s="1" t="s">
        <v>151</v>
      </c>
      <c r="J148" s="1" t="s">
        <v>506</v>
      </c>
    </row>
    <row r="149" spans="8:10" x14ac:dyDescent="0.2">
      <c r="H149" s="1" t="s">
        <v>20</v>
      </c>
      <c r="I149" s="1" t="s">
        <v>147</v>
      </c>
      <c r="J149" s="1" t="s">
        <v>506</v>
      </c>
    </row>
    <row r="150" spans="8:10" x14ac:dyDescent="0.2">
      <c r="H150" s="1" t="s">
        <v>20</v>
      </c>
      <c r="I150" s="1" t="s">
        <v>91</v>
      </c>
      <c r="J150" s="1" t="s">
        <v>506</v>
      </c>
    </row>
    <row r="151" spans="8:10" x14ac:dyDescent="0.2">
      <c r="H151" s="1" t="s">
        <v>20</v>
      </c>
      <c r="I151" s="1" t="s">
        <v>152</v>
      </c>
      <c r="J151" s="1" t="s">
        <v>506</v>
      </c>
    </row>
    <row r="152" spans="8:10" x14ac:dyDescent="0.2">
      <c r="H152" s="1" t="s">
        <v>20</v>
      </c>
      <c r="I152" s="1" t="s">
        <v>155</v>
      </c>
      <c r="J152" s="1" t="s">
        <v>506</v>
      </c>
    </row>
    <row r="153" spans="8:10" x14ac:dyDescent="0.2">
      <c r="H153" s="1" t="s">
        <v>20</v>
      </c>
      <c r="I153" s="1" t="s">
        <v>157</v>
      </c>
      <c r="J153" s="1" t="s">
        <v>506</v>
      </c>
    </row>
    <row r="154" spans="8:10" x14ac:dyDescent="0.2">
      <c r="H154" s="1" t="s">
        <v>20</v>
      </c>
      <c r="I154" s="1" t="s">
        <v>172</v>
      </c>
      <c r="J154" s="1" t="s">
        <v>506</v>
      </c>
    </row>
    <row r="155" spans="8:10" x14ac:dyDescent="0.2">
      <c r="H155" s="1" t="s">
        <v>20</v>
      </c>
      <c r="I155" s="1" t="s">
        <v>162</v>
      </c>
      <c r="J155" s="1" t="s">
        <v>506</v>
      </c>
    </row>
    <row r="156" spans="8:10" x14ac:dyDescent="0.2">
      <c r="H156" s="1" t="s">
        <v>20</v>
      </c>
      <c r="I156" s="1" t="s">
        <v>166</v>
      </c>
      <c r="J156" s="1" t="s">
        <v>506</v>
      </c>
    </row>
    <row r="157" spans="8:10" x14ac:dyDescent="0.2">
      <c r="H157" s="1" t="s">
        <v>20</v>
      </c>
      <c r="I157" s="1" t="s">
        <v>169</v>
      </c>
      <c r="J157" s="1" t="s">
        <v>80</v>
      </c>
    </row>
    <row r="158" spans="8:10" x14ac:dyDescent="0.2">
      <c r="H158" s="1" t="s">
        <v>20</v>
      </c>
      <c r="I158" s="1" t="s">
        <v>173</v>
      </c>
      <c r="J158" s="1" t="s">
        <v>80</v>
      </c>
    </row>
    <row r="159" spans="8:10" x14ac:dyDescent="0.2">
      <c r="H159" s="1" t="s">
        <v>20</v>
      </c>
      <c r="I159" s="1" t="s">
        <v>87</v>
      </c>
      <c r="J159" s="1" t="s">
        <v>506</v>
      </c>
    </row>
    <row r="160" spans="8:10" x14ac:dyDescent="0.2">
      <c r="H160" s="1" t="s">
        <v>20</v>
      </c>
      <c r="I160" s="1" t="s">
        <v>180</v>
      </c>
      <c r="J160" s="1" t="s">
        <v>506</v>
      </c>
    </row>
    <row r="161" spans="8:10" x14ac:dyDescent="0.2">
      <c r="H161" s="1" t="s">
        <v>20</v>
      </c>
      <c r="I161" s="1" t="s">
        <v>184</v>
      </c>
      <c r="J161" s="1" t="s">
        <v>506</v>
      </c>
    </row>
    <row r="162" spans="8:10" x14ac:dyDescent="0.2">
      <c r="H162" s="1" t="s">
        <v>20</v>
      </c>
      <c r="I162" s="1" t="s">
        <v>186</v>
      </c>
      <c r="J162" s="1" t="s">
        <v>506</v>
      </c>
    </row>
    <row r="163" spans="8:10" x14ac:dyDescent="0.2">
      <c r="H163" s="1" t="s">
        <v>20</v>
      </c>
      <c r="I163" s="1" t="s">
        <v>136</v>
      </c>
      <c r="J163" s="1" t="s">
        <v>137</v>
      </c>
    </row>
    <row r="164" spans="8:10" x14ac:dyDescent="0.2">
      <c r="H164" s="1" t="s">
        <v>20</v>
      </c>
      <c r="I164" s="1" t="s">
        <v>191</v>
      </c>
      <c r="J164" s="1" t="s">
        <v>506</v>
      </c>
    </row>
    <row r="165" spans="8:10" x14ac:dyDescent="0.2">
      <c r="H165" s="1" t="s">
        <v>20</v>
      </c>
      <c r="I165" s="1" t="s">
        <v>210</v>
      </c>
      <c r="J165" s="1" t="s">
        <v>506</v>
      </c>
    </row>
    <row r="166" spans="8:10" x14ac:dyDescent="0.2">
      <c r="H166" s="1" t="s">
        <v>20</v>
      </c>
      <c r="I166" s="1" t="s">
        <v>215</v>
      </c>
      <c r="J166" s="1" t="s">
        <v>506</v>
      </c>
    </row>
    <row r="167" spans="8:10" x14ac:dyDescent="0.2">
      <c r="H167" s="1" t="s">
        <v>20</v>
      </c>
      <c r="I167" s="1" t="s">
        <v>194</v>
      </c>
      <c r="J167" s="1" t="s">
        <v>506</v>
      </c>
    </row>
    <row r="168" spans="8:10" x14ac:dyDescent="0.2">
      <c r="H168" s="1" t="s">
        <v>20</v>
      </c>
      <c r="I168" s="1" t="s">
        <v>223</v>
      </c>
      <c r="J168" s="1" t="s">
        <v>506</v>
      </c>
    </row>
    <row r="169" spans="8:10" x14ac:dyDescent="0.2">
      <c r="H169" s="1" t="s">
        <v>20</v>
      </c>
      <c r="I169" s="1" t="s">
        <v>198</v>
      </c>
      <c r="J169" s="1" t="s">
        <v>506</v>
      </c>
    </row>
    <row r="170" spans="8:10" x14ac:dyDescent="0.2">
      <c r="H170" s="1" t="s">
        <v>20</v>
      </c>
      <c r="I170" s="1" t="s">
        <v>202</v>
      </c>
      <c r="J170" s="1" t="s">
        <v>80</v>
      </c>
    </row>
    <row r="171" spans="8:10" x14ac:dyDescent="0.2">
      <c r="H171" s="1" t="s">
        <v>20</v>
      </c>
      <c r="I171" s="1" t="s">
        <v>83</v>
      </c>
      <c r="J171" s="1" t="s">
        <v>506</v>
      </c>
    </row>
    <row r="172" spans="8:10" x14ac:dyDescent="0.2">
      <c r="H172" s="1" t="s">
        <v>20</v>
      </c>
      <c r="I172" s="1" t="s">
        <v>239</v>
      </c>
      <c r="J172" s="1" t="s">
        <v>506</v>
      </c>
    </row>
    <row r="173" spans="8:10" x14ac:dyDescent="0.2">
      <c r="H173" s="1" t="s">
        <v>20</v>
      </c>
      <c r="I173" s="1" t="s">
        <v>211</v>
      </c>
      <c r="J173" s="1" t="s">
        <v>80</v>
      </c>
    </row>
    <row r="174" spans="8:10" x14ac:dyDescent="0.2">
      <c r="H174" s="1" t="s">
        <v>20</v>
      </c>
      <c r="I174" s="1" t="s">
        <v>216</v>
      </c>
      <c r="J174" s="1" t="s">
        <v>80</v>
      </c>
    </row>
    <row r="175" spans="8:10" x14ac:dyDescent="0.2">
      <c r="H175" s="1" t="s">
        <v>20</v>
      </c>
      <c r="I175" s="1" t="s">
        <v>124</v>
      </c>
      <c r="J175" s="1" t="s">
        <v>506</v>
      </c>
    </row>
    <row r="176" spans="8:10" x14ac:dyDescent="0.2">
      <c r="H176" s="1" t="s">
        <v>20</v>
      </c>
      <c r="I176" s="1" t="s">
        <v>219</v>
      </c>
      <c r="J176" s="1" t="s">
        <v>80</v>
      </c>
    </row>
    <row r="177" spans="8:10" x14ac:dyDescent="0.2">
      <c r="H177" s="1" t="s">
        <v>20</v>
      </c>
      <c r="I177" s="1" t="s">
        <v>224</v>
      </c>
      <c r="J177" s="1" t="s">
        <v>80</v>
      </c>
    </row>
    <row r="178" spans="8:10" x14ac:dyDescent="0.2">
      <c r="H178" s="1" t="s">
        <v>20</v>
      </c>
      <c r="I178" s="1" t="s">
        <v>229</v>
      </c>
      <c r="J178" s="1" t="s">
        <v>80</v>
      </c>
    </row>
    <row r="179" spans="8:10" x14ac:dyDescent="0.2">
      <c r="H179" s="1" t="s">
        <v>51</v>
      </c>
      <c r="I179" s="1" t="s">
        <v>517</v>
      </c>
    </row>
    <row r="180" spans="8:10" x14ac:dyDescent="0.2">
      <c r="H180" s="1" t="s">
        <v>25</v>
      </c>
      <c r="I180" s="1" t="s">
        <v>77</v>
      </c>
      <c r="J180" s="1" t="s">
        <v>506</v>
      </c>
    </row>
    <row r="181" spans="8:10" x14ac:dyDescent="0.2">
      <c r="H181" s="1" t="s">
        <v>25</v>
      </c>
      <c r="I181" s="1" t="s">
        <v>82</v>
      </c>
      <c r="J181" s="1" t="s">
        <v>506</v>
      </c>
    </row>
    <row r="182" spans="8:10" x14ac:dyDescent="0.2">
      <c r="H182" s="1" t="s">
        <v>25</v>
      </c>
      <c r="I182" s="1" t="s">
        <v>85</v>
      </c>
      <c r="J182" s="1" t="s">
        <v>80</v>
      </c>
    </row>
    <row r="183" spans="8:10" x14ac:dyDescent="0.2">
      <c r="H183" s="1" t="s">
        <v>25</v>
      </c>
      <c r="I183" s="1" t="s">
        <v>90</v>
      </c>
      <c r="J183" s="1" t="s">
        <v>506</v>
      </c>
    </row>
    <row r="184" spans="8:10" x14ac:dyDescent="0.2">
      <c r="H184" s="1" t="s">
        <v>25</v>
      </c>
      <c r="I184" s="1" t="s">
        <v>95</v>
      </c>
      <c r="J184" s="1" t="s">
        <v>80</v>
      </c>
    </row>
    <row r="185" spans="8:10" x14ac:dyDescent="0.2">
      <c r="H185" s="1" t="s">
        <v>25</v>
      </c>
      <c r="I185" s="1" t="s">
        <v>100</v>
      </c>
      <c r="J185" s="1" t="s">
        <v>506</v>
      </c>
    </row>
    <row r="186" spans="8:10" x14ac:dyDescent="0.2">
      <c r="H186" s="1" t="s">
        <v>25</v>
      </c>
      <c r="I186" s="1" t="s">
        <v>105</v>
      </c>
      <c r="J186" s="1" t="s">
        <v>80</v>
      </c>
    </row>
    <row r="187" spans="8:10" x14ac:dyDescent="0.2">
      <c r="H187" s="1" t="s">
        <v>25</v>
      </c>
      <c r="I187" s="1" t="s">
        <v>109</v>
      </c>
      <c r="J187" s="1" t="s">
        <v>80</v>
      </c>
    </row>
    <row r="188" spans="8:10" x14ac:dyDescent="0.2">
      <c r="H188" s="1" t="s">
        <v>25</v>
      </c>
      <c r="I188" s="1" t="s">
        <v>113</v>
      </c>
      <c r="J188" s="1" t="s">
        <v>80</v>
      </c>
    </row>
    <row r="189" spans="8:10" x14ac:dyDescent="0.2">
      <c r="H189" s="1" t="s">
        <v>25</v>
      </c>
      <c r="I189" s="1" t="s">
        <v>116</v>
      </c>
      <c r="J189" s="1" t="s">
        <v>506</v>
      </c>
    </row>
    <row r="190" spans="8:10" x14ac:dyDescent="0.2">
      <c r="H190" s="1" t="s">
        <v>25</v>
      </c>
      <c r="I190" s="1" t="s">
        <v>119</v>
      </c>
      <c r="J190" s="1" t="s">
        <v>80</v>
      </c>
    </row>
    <row r="191" spans="8:10" x14ac:dyDescent="0.2">
      <c r="H191" s="1" t="s">
        <v>25</v>
      </c>
      <c r="I191" s="1" t="s">
        <v>123</v>
      </c>
      <c r="J191" s="1" t="s">
        <v>80</v>
      </c>
    </row>
    <row r="192" spans="8:10" x14ac:dyDescent="0.2">
      <c r="H192" s="1" t="s">
        <v>25</v>
      </c>
      <c r="I192" s="1" t="s">
        <v>127</v>
      </c>
      <c r="J192" s="1" t="s">
        <v>80</v>
      </c>
    </row>
    <row r="193" spans="8:10" x14ac:dyDescent="0.2">
      <c r="H193" s="1" t="s">
        <v>25</v>
      </c>
      <c r="I193" s="1" t="s">
        <v>132</v>
      </c>
      <c r="J193" s="1" t="s">
        <v>227</v>
      </c>
    </row>
    <row r="194" spans="8:10" x14ac:dyDescent="0.2">
      <c r="H194" s="1" t="s">
        <v>25</v>
      </c>
      <c r="I194" s="1" t="s">
        <v>128</v>
      </c>
      <c r="J194" s="1" t="s">
        <v>506</v>
      </c>
    </row>
    <row r="195" spans="8:10" x14ac:dyDescent="0.2">
      <c r="H195" s="1" t="s">
        <v>25</v>
      </c>
      <c r="I195" s="1" t="s">
        <v>133</v>
      </c>
      <c r="J195" s="1" t="s">
        <v>506</v>
      </c>
    </row>
    <row r="196" spans="8:10" x14ac:dyDescent="0.2">
      <c r="H196" s="1" t="s">
        <v>25</v>
      </c>
      <c r="I196" s="1" t="s">
        <v>101</v>
      </c>
      <c r="J196" s="1" t="s">
        <v>506</v>
      </c>
    </row>
    <row r="197" spans="8:10" x14ac:dyDescent="0.2">
      <c r="H197" s="1" t="s">
        <v>25</v>
      </c>
      <c r="I197" s="1" t="s">
        <v>139</v>
      </c>
      <c r="J197" s="1" t="s">
        <v>506</v>
      </c>
    </row>
    <row r="198" spans="8:10" x14ac:dyDescent="0.2">
      <c r="H198" s="1" t="s">
        <v>25</v>
      </c>
      <c r="I198" s="1" t="s">
        <v>142</v>
      </c>
      <c r="J198" s="1" t="s">
        <v>506</v>
      </c>
    </row>
    <row r="199" spans="8:10" x14ac:dyDescent="0.2">
      <c r="H199" s="1" t="s">
        <v>25</v>
      </c>
      <c r="I199" s="1" t="s">
        <v>97</v>
      </c>
      <c r="J199" s="1" t="s">
        <v>506</v>
      </c>
    </row>
    <row r="200" spans="8:10" x14ac:dyDescent="0.2">
      <c r="H200" s="1" t="s">
        <v>25</v>
      </c>
      <c r="I200" s="1" t="s">
        <v>151</v>
      </c>
      <c r="J200" s="1" t="s">
        <v>506</v>
      </c>
    </row>
    <row r="201" spans="8:10" x14ac:dyDescent="0.2">
      <c r="H201" s="1" t="s">
        <v>25</v>
      </c>
      <c r="I201" s="1" t="s">
        <v>147</v>
      </c>
      <c r="J201" s="1" t="s">
        <v>506</v>
      </c>
    </row>
    <row r="202" spans="8:10" x14ac:dyDescent="0.2">
      <c r="H202" s="1" t="s">
        <v>25</v>
      </c>
      <c r="I202" s="1" t="s">
        <v>91</v>
      </c>
      <c r="J202" s="1" t="s">
        <v>506</v>
      </c>
    </row>
    <row r="203" spans="8:10" x14ac:dyDescent="0.2">
      <c r="H203" s="1" t="s">
        <v>25</v>
      </c>
      <c r="I203" s="1" t="s">
        <v>152</v>
      </c>
      <c r="J203" s="1" t="s">
        <v>506</v>
      </c>
    </row>
    <row r="204" spans="8:10" x14ac:dyDescent="0.2">
      <c r="H204" s="1" t="s">
        <v>25</v>
      </c>
      <c r="I204" s="1" t="s">
        <v>155</v>
      </c>
      <c r="J204" s="1" t="s">
        <v>506</v>
      </c>
    </row>
    <row r="205" spans="8:10" x14ac:dyDescent="0.2">
      <c r="H205" s="1" t="s">
        <v>25</v>
      </c>
      <c r="I205" s="1" t="s">
        <v>157</v>
      </c>
      <c r="J205" s="1" t="s">
        <v>506</v>
      </c>
    </row>
    <row r="206" spans="8:10" x14ac:dyDescent="0.2">
      <c r="H206" s="1" t="s">
        <v>25</v>
      </c>
      <c r="I206" s="1" t="s">
        <v>172</v>
      </c>
      <c r="J206" s="1" t="s">
        <v>506</v>
      </c>
    </row>
    <row r="207" spans="8:10" x14ac:dyDescent="0.2">
      <c r="H207" s="1" t="s">
        <v>25</v>
      </c>
      <c r="I207" s="1" t="s">
        <v>162</v>
      </c>
      <c r="J207" s="1" t="s">
        <v>506</v>
      </c>
    </row>
    <row r="208" spans="8:10" x14ac:dyDescent="0.2">
      <c r="H208" s="1" t="s">
        <v>25</v>
      </c>
      <c r="I208" s="1" t="s">
        <v>166</v>
      </c>
      <c r="J208" s="1" t="s">
        <v>506</v>
      </c>
    </row>
    <row r="209" spans="8:10" x14ac:dyDescent="0.2">
      <c r="H209" s="1" t="s">
        <v>25</v>
      </c>
      <c r="I209" s="1" t="s">
        <v>169</v>
      </c>
      <c r="J209" s="1" t="s">
        <v>80</v>
      </c>
    </row>
    <row r="210" spans="8:10" x14ac:dyDescent="0.2">
      <c r="H210" s="1" t="s">
        <v>25</v>
      </c>
      <c r="I210" s="1" t="s">
        <v>173</v>
      </c>
      <c r="J210" s="1" t="s">
        <v>80</v>
      </c>
    </row>
    <row r="211" spans="8:10" x14ac:dyDescent="0.2">
      <c r="H211" s="1" t="s">
        <v>25</v>
      </c>
      <c r="I211" s="1" t="s">
        <v>87</v>
      </c>
      <c r="J211" s="1" t="s">
        <v>506</v>
      </c>
    </row>
    <row r="212" spans="8:10" x14ac:dyDescent="0.2">
      <c r="H212" s="1" t="s">
        <v>25</v>
      </c>
      <c r="I212" s="1" t="s">
        <v>180</v>
      </c>
      <c r="J212" s="1" t="s">
        <v>506</v>
      </c>
    </row>
    <row r="213" spans="8:10" x14ac:dyDescent="0.2">
      <c r="H213" s="1" t="s">
        <v>25</v>
      </c>
      <c r="I213" s="1" t="s">
        <v>184</v>
      </c>
      <c r="J213" s="1" t="s">
        <v>506</v>
      </c>
    </row>
    <row r="214" spans="8:10" x14ac:dyDescent="0.2">
      <c r="H214" s="1" t="s">
        <v>25</v>
      </c>
      <c r="I214" s="1" t="s">
        <v>186</v>
      </c>
      <c r="J214" s="1" t="s">
        <v>506</v>
      </c>
    </row>
    <row r="215" spans="8:10" x14ac:dyDescent="0.2">
      <c r="H215" s="1" t="s">
        <v>25</v>
      </c>
      <c r="I215" s="1" t="s">
        <v>136</v>
      </c>
      <c r="J215" s="1" t="s">
        <v>137</v>
      </c>
    </row>
    <row r="216" spans="8:10" x14ac:dyDescent="0.2">
      <c r="H216" s="1" t="s">
        <v>25</v>
      </c>
      <c r="I216" s="1" t="s">
        <v>191</v>
      </c>
      <c r="J216" s="1" t="s">
        <v>506</v>
      </c>
    </row>
    <row r="217" spans="8:10" x14ac:dyDescent="0.2">
      <c r="H217" s="1" t="s">
        <v>25</v>
      </c>
      <c r="I217" s="1" t="s">
        <v>210</v>
      </c>
      <c r="J217" s="1" t="s">
        <v>506</v>
      </c>
    </row>
    <row r="218" spans="8:10" x14ac:dyDescent="0.2">
      <c r="H218" s="1" t="s">
        <v>25</v>
      </c>
      <c r="I218" s="1" t="s">
        <v>215</v>
      </c>
      <c r="J218" s="1" t="s">
        <v>506</v>
      </c>
    </row>
    <row r="219" spans="8:10" x14ac:dyDescent="0.2">
      <c r="H219" s="1" t="s">
        <v>25</v>
      </c>
      <c r="I219" s="1" t="s">
        <v>194</v>
      </c>
      <c r="J219" s="1" t="s">
        <v>506</v>
      </c>
    </row>
    <row r="220" spans="8:10" x14ac:dyDescent="0.2">
      <c r="H220" s="1" t="s">
        <v>25</v>
      </c>
      <c r="I220" s="1" t="s">
        <v>223</v>
      </c>
      <c r="J220" s="1" t="s">
        <v>506</v>
      </c>
    </row>
    <row r="221" spans="8:10" x14ac:dyDescent="0.2">
      <c r="H221" s="1" t="s">
        <v>25</v>
      </c>
      <c r="I221" s="1" t="s">
        <v>198</v>
      </c>
      <c r="J221" s="1" t="s">
        <v>506</v>
      </c>
    </row>
    <row r="222" spans="8:10" x14ac:dyDescent="0.2">
      <c r="H222" s="1" t="s">
        <v>25</v>
      </c>
      <c r="I222" s="1" t="s">
        <v>232</v>
      </c>
      <c r="J222" s="1" t="s">
        <v>506</v>
      </c>
    </row>
    <row r="223" spans="8:10" x14ac:dyDescent="0.2">
      <c r="H223" s="1" t="s">
        <v>25</v>
      </c>
      <c r="I223" s="1" t="s">
        <v>202</v>
      </c>
      <c r="J223" s="1" t="s">
        <v>80</v>
      </c>
    </row>
    <row r="224" spans="8:10" x14ac:dyDescent="0.2">
      <c r="H224" s="1" t="s">
        <v>25</v>
      </c>
      <c r="I224" s="1" t="s">
        <v>83</v>
      </c>
      <c r="J224" s="1" t="s">
        <v>506</v>
      </c>
    </row>
    <row r="225" spans="8:10" x14ac:dyDescent="0.2">
      <c r="H225" s="1" t="s">
        <v>25</v>
      </c>
      <c r="I225" s="1" t="s">
        <v>239</v>
      </c>
      <c r="J225" s="1" t="s">
        <v>506</v>
      </c>
    </row>
    <row r="226" spans="8:10" x14ac:dyDescent="0.2">
      <c r="H226" s="1" t="s">
        <v>25</v>
      </c>
      <c r="I226" s="1" t="s">
        <v>211</v>
      </c>
      <c r="J226" s="1" t="s">
        <v>80</v>
      </c>
    </row>
    <row r="227" spans="8:10" x14ac:dyDescent="0.2">
      <c r="H227" s="1" t="s">
        <v>25</v>
      </c>
      <c r="I227" s="1" t="s">
        <v>216</v>
      </c>
      <c r="J227" s="1" t="s">
        <v>80</v>
      </c>
    </row>
    <row r="228" spans="8:10" x14ac:dyDescent="0.2">
      <c r="H228" s="1" t="s">
        <v>25</v>
      </c>
      <c r="I228" s="1" t="s">
        <v>124</v>
      </c>
      <c r="J228" s="1" t="s">
        <v>506</v>
      </c>
    </row>
    <row r="229" spans="8:10" x14ac:dyDescent="0.2">
      <c r="H229" s="1" t="s">
        <v>25</v>
      </c>
      <c r="I229" s="1" t="s">
        <v>219</v>
      </c>
      <c r="J229" s="1" t="s">
        <v>80</v>
      </c>
    </row>
    <row r="230" spans="8:10" x14ac:dyDescent="0.2">
      <c r="H230" s="1" t="s">
        <v>25</v>
      </c>
      <c r="I230" s="1" t="s">
        <v>224</v>
      </c>
      <c r="J230" s="1" t="s">
        <v>80</v>
      </c>
    </row>
    <row r="231" spans="8:10" x14ac:dyDescent="0.2">
      <c r="H231" s="1" t="s">
        <v>25</v>
      </c>
      <c r="I231" s="1" t="s">
        <v>229</v>
      </c>
      <c r="J231" s="1" t="s">
        <v>80</v>
      </c>
    </row>
    <row r="232" spans="8:10" x14ac:dyDescent="0.2">
      <c r="H232" s="1" t="s">
        <v>51</v>
      </c>
      <c r="I232" s="1" t="s">
        <v>518</v>
      </c>
    </row>
    <row r="233" spans="8:10" x14ac:dyDescent="0.2">
      <c r="H233" s="1" t="s">
        <v>30</v>
      </c>
      <c r="I233" s="1" t="s">
        <v>77</v>
      </c>
      <c r="J233" s="1" t="s">
        <v>506</v>
      </c>
    </row>
    <row r="234" spans="8:10" x14ac:dyDescent="0.2">
      <c r="H234" s="1" t="s">
        <v>30</v>
      </c>
      <c r="I234" s="1" t="s">
        <v>82</v>
      </c>
      <c r="J234" s="1" t="s">
        <v>506</v>
      </c>
    </row>
    <row r="235" spans="8:10" x14ac:dyDescent="0.2">
      <c r="H235" s="1" t="s">
        <v>30</v>
      </c>
      <c r="I235" s="1" t="s">
        <v>85</v>
      </c>
      <c r="J235" s="1" t="s">
        <v>80</v>
      </c>
    </row>
    <row r="236" spans="8:10" x14ac:dyDescent="0.2">
      <c r="H236" s="1" t="s">
        <v>30</v>
      </c>
      <c r="I236" s="1" t="s">
        <v>90</v>
      </c>
      <c r="J236" s="1" t="s">
        <v>506</v>
      </c>
    </row>
    <row r="237" spans="8:10" x14ac:dyDescent="0.2">
      <c r="H237" s="1" t="s">
        <v>30</v>
      </c>
      <c r="I237" s="1" t="s">
        <v>95</v>
      </c>
      <c r="J237" s="1" t="s">
        <v>80</v>
      </c>
    </row>
    <row r="238" spans="8:10" x14ac:dyDescent="0.2">
      <c r="H238" s="1" t="s">
        <v>30</v>
      </c>
      <c r="I238" s="1" t="s">
        <v>100</v>
      </c>
      <c r="J238" s="1" t="s">
        <v>506</v>
      </c>
    </row>
    <row r="239" spans="8:10" x14ac:dyDescent="0.2">
      <c r="H239" s="1" t="s">
        <v>30</v>
      </c>
      <c r="I239" s="1" t="s">
        <v>105</v>
      </c>
      <c r="J239" s="1" t="s">
        <v>80</v>
      </c>
    </row>
    <row r="240" spans="8:10" x14ac:dyDescent="0.2">
      <c r="H240" s="1" t="s">
        <v>30</v>
      </c>
      <c r="I240" s="1" t="s">
        <v>109</v>
      </c>
      <c r="J240" s="1" t="s">
        <v>80</v>
      </c>
    </row>
    <row r="241" spans="8:10" x14ac:dyDescent="0.2">
      <c r="H241" s="1" t="s">
        <v>30</v>
      </c>
      <c r="I241" s="1" t="s">
        <v>113</v>
      </c>
      <c r="J241" s="1" t="s">
        <v>80</v>
      </c>
    </row>
    <row r="242" spans="8:10" x14ac:dyDescent="0.2">
      <c r="H242" s="1" t="s">
        <v>30</v>
      </c>
      <c r="I242" s="1" t="s">
        <v>116</v>
      </c>
      <c r="J242" s="1" t="s">
        <v>506</v>
      </c>
    </row>
    <row r="243" spans="8:10" x14ac:dyDescent="0.2">
      <c r="H243" s="1" t="s">
        <v>30</v>
      </c>
      <c r="I243" s="1" t="s">
        <v>119</v>
      </c>
      <c r="J243" s="1" t="s">
        <v>80</v>
      </c>
    </row>
    <row r="244" spans="8:10" x14ac:dyDescent="0.2">
      <c r="H244" s="1" t="s">
        <v>30</v>
      </c>
      <c r="I244" s="1" t="s">
        <v>123</v>
      </c>
      <c r="J244" s="1" t="s">
        <v>80</v>
      </c>
    </row>
    <row r="245" spans="8:10" x14ac:dyDescent="0.2">
      <c r="H245" s="1" t="s">
        <v>30</v>
      </c>
      <c r="I245" s="1" t="s">
        <v>127</v>
      </c>
      <c r="J245" s="1" t="s">
        <v>80</v>
      </c>
    </row>
    <row r="246" spans="8:10" x14ac:dyDescent="0.2">
      <c r="H246" s="1" t="s">
        <v>30</v>
      </c>
      <c r="I246" s="1" t="s">
        <v>132</v>
      </c>
      <c r="J246" s="1" t="s">
        <v>227</v>
      </c>
    </row>
    <row r="247" spans="8:10" x14ac:dyDescent="0.2">
      <c r="H247" s="1" t="s">
        <v>30</v>
      </c>
      <c r="I247" s="1" t="s">
        <v>128</v>
      </c>
      <c r="J247" s="1" t="s">
        <v>506</v>
      </c>
    </row>
    <row r="248" spans="8:10" x14ac:dyDescent="0.2">
      <c r="H248" s="1" t="s">
        <v>30</v>
      </c>
      <c r="I248" s="1" t="s">
        <v>133</v>
      </c>
      <c r="J248" s="1" t="s">
        <v>506</v>
      </c>
    </row>
    <row r="249" spans="8:10" x14ac:dyDescent="0.2">
      <c r="H249" s="1" t="s">
        <v>30</v>
      </c>
      <c r="I249" s="1" t="s">
        <v>101</v>
      </c>
      <c r="J249" s="1" t="s">
        <v>506</v>
      </c>
    </row>
    <row r="250" spans="8:10" x14ac:dyDescent="0.2">
      <c r="H250" s="1" t="s">
        <v>30</v>
      </c>
      <c r="I250" s="1" t="s">
        <v>139</v>
      </c>
      <c r="J250" s="1" t="s">
        <v>506</v>
      </c>
    </row>
    <row r="251" spans="8:10" x14ac:dyDescent="0.2">
      <c r="H251" s="1" t="s">
        <v>30</v>
      </c>
      <c r="I251" s="1" t="s">
        <v>142</v>
      </c>
      <c r="J251" s="1" t="s">
        <v>506</v>
      </c>
    </row>
    <row r="252" spans="8:10" x14ac:dyDescent="0.2">
      <c r="H252" s="1" t="s">
        <v>30</v>
      </c>
      <c r="I252" s="1" t="s">
        <v>97</v>
      </c>
      <c r="J252" s="1" t="s">
        <v>506</v>
      </c>
    </row>
    <row r="253" spans="8:10" x14ac:dyDescent="0.2">
      <c r="H253" s="1" t="s">
        <v>30</v>
      </c>
      <c r="I253" s="1" t="s">
        <v>151</v>
      </c>
      <c r="J253" s="1" t="s">
        <v>506</v>
      </c>
    </row>
    <row r="254" spans="8:10" x14ac:dyDescent="0.2">
      <c r="H254" s="1" t="s">
        <v>30</v>
      </c>
      <c r="I254" s="1" t="s">
        <v>147</v>
      </c>
      <c r="J254" s="1" t="s">
        <v>506</v>
      </c>
    </row>
    <row r="255" spans="8:10" x14ac:dyDescent="0.2">
      <c r="H255" s="1" t="s">
        <v>30</v>
      </c>
      <c r="I255" s="1" t="s">
        <v>91</v>
      </c>
      <c r="J255" s="1" t="s">
        <v>506</v>
      </c>
    </row>
    <row r="256" spans="8:10" x14ac:dyDescent="0.2">
      <c r="H256" s="1" t="s">
        <v>30</v>
      </c>
      <c r="I256" s="1" t="s">
        <v>152</v>
      </c>
      <c r="J256" s="1" t="s">
        <v>506</v>
      </c>
    </row>
    <row r="257" spans="8:10" x14ac:dyDescent="0.2">
      <c r="H257" s="1" t="s">
        <v>30</v>
      </c>
      <c r="I257" s="1" t="s">
        <v>155</v>
      </c>
      <c r="J257" s="1" t="s">
        <v>506</v>
      </c>
    </row>
    <row r="258" spans="8:10" x14ac:dyDescent="0.2">
      <c r="H258" s="1" t="s">
        <v>30</v>
      </c>
      <c r="I258" s="1" t="s">
        <v>157</v>
      </c>
      <c r="J258" s="1" t="s">
        <v>506</v>
      </c>
    </row>
    <row r="259" spans="8:10" x14ac:dyDescent="0.2">
      <c r="H259" s="1" t="s">
        <v>30</v>
      </c>
      <c r="I259" s="1" t="s">
        <v>172</v>
      </c>
      <c r="J259" s="1" t="s">
        <v>506</v>
      </c>
    </row>
    <row r="260" spans="8:10" x14ac:dyDescent="0.2">
      <c r="H260" s="1" t="s">
        <v>30</v>
      </c>
      <c r="I260" s="1" t="s">
        <v>162</v>
      </c>
      <c r="J260" s="1" t="s">
        <v>506</v>
      </c>
    </row>
    <row r="261" spans="8:10" x14ac:dyDescent="0.2">
      <c r="H261" s="1" t="s">
        <v>30</v>
      </c>
      <c r="I261" s="1" t="s">
        <v>166</v>
      </c>
      <c r="J261" s="1" t="s">
        <v>506</v>
      </c>
    </row>
    <row r="262" spans="8:10" x14ac:dyDescent="0.2">
      <c r="H262" s="1" t="s">
        <v>30</v>
      </c>
      <c r="I262" s="1" t="s">
        <v>169</v>
      </c>
      <c r="J262" s="1" t="s">
        <v>80</v>
      </c>
    </row>
    <row r="263" spans="8:10" x14ac:dyDescent="0.2">
      <c r="H263" s="1" t="s">
        <v>30</v>
      </c>
      <c r="I263" s="1" t="s">
        <v>173</v>
      </c>
      <c r="J263" s="1" t="s">
        <v>80</v>
      </c>
    </row>
    <row r="264" spans="8:10" x14ac:dyDescent="0.2">
      <c r="H264" s="1" t="s">
        <v>30</v>
      </c>
      <c r="I264" s="1" t="s">
        <v>87</v>
      </c>
      <c r="J264" s="1" t="s">
        <v>506</v>
      </c>
    </row>
    <row r="265" spans="8:10" x14ac:dyDescent="0.2">
      <c r="H265" s="1" t="s">
        <v>30</v>
      </c>
      <c r="I265" s="1" t="s">
        <v>180</v>
      </c>
      <c r="J265" s="1" t="s">
        <v>506</v>
      </c>
    </row>
    <row r="266" spans="8:10" x14ac:dyDescent="0.2">
      <c r="H266" s="1" t="s">
        <v>30</v>
      </c>
      <c r="I266" s="1" t="s">
        <v>184</v>
      </c>
      <c r="J266" s="1" t="s">
        <v>506</v>
      </c>
    </row>
    <row r="267" spans="8:10" x14ac:dyDescent="0.2">
      <c r="H267" s="1" t="s">
        <v>30</v>
      </c>
      <c r="I267" s="1" t="s">
        <v>186</v>
      </c>
      <c r="J267" s="1" t="s">
        <v>506</v>
      </c>
    </row>
    <row r="268" spans="8:10" x14ac:dyDescent="0.2">
      <c r="H268" s="1" t="s">
        <v>30</v>
      </c>
      <c r="I268" s="1" t="s">
        <v>136</v>
      </c>
      <c r="J268" s="1" t="s">
        <v>137</v>
      </c>
    </row>
    <row r="269" spans="8:10" x14ac:dyDescent="0.2">
      <c r="H269" s="1" t="s">
        <v>30</v>
      </c>
      <c r="I269" s="1" t="s">
        <v>191</v>
      </c>
      <c r="J269" s="1" t="s">
        <v>506</v>
      </c>
    </row>
    <row r="270" spans="8:10" x14ac:dyDescent="0.2">
      <c r="H270" s="1" t="s">
        <v>30</v>
      </c>
      <c r="I270" s="1" t="s">
        <v>210</v>
      </c>
      <c r="J270" s="1" t="s">
        <v>506</v>
      </c>
    </row>
    <row r="271" spans="8:10" x14ac:dyDescent="0.2">
      <c r="H271" s="1" t="s">
        <v>30</v>
      </c>
      <c r="I271" s="1" t="s">
        <v>215</v>
      </c>
      <c r="J271" s="1" t="s">
        <v>506</v>
      </c>
    </row>
    <row r="272" spans="8:10" x14ac:dyDescent="0.2">
      <c r="H272" s="1" t="s">
        <v>30</v>
      </c>
      <c r="I272" s="1" t="s">
        <v>194</v>
      </c>
      <c r="J272" s="1" t="s">
        <v>506</v>
      </c>
    </row>
    <row r="273" spans="8:10" x14ac:dyDescent="0.2">
      <c r="H273" s="1" t="s">
        <v>30</v>
      </c>
      <c r="I273" s="1" t="s">
        <v>223</v>
      </c>
      <c r="J273" s="1" t="s">
        <v>506</v>
      </c>
    </row>
    <row r="274" spans="8:10" x14ac:dyDescent="0.2">
      <c r="H274" s="1" t="s">
        <v>30</v>
      </c>
      <c r="I274" s="1" t="s">
        <v>198</v>
      </c>
      <c r="J274" s="1" t="s">
        <v>506</v>
      </c>
    </row>
    <row r="275" spans="8:10" x14ac:dyDescent="0.2">
      <c r="H275" s="1" t="s">
        <v>30</v>
      </c>
      <c r="I275" s="1" t="s">
        <v>232</v>
      </c>
      <c r="J275" s="1" t="s">
        <v>506</v>
      </c>
    </row>
    <row r="276" spans="8:10" x14ac:dyDescent="0.2">
      <c r="H276" s="1" t="s">
        <v>30</v>
      </c>
      <c r="I276" s="1" t="s">
        <v>202</v>
      </c>
      <c r="J276" s="1" t="s">
        <v>80</v>
      </c>
    </row>
    <row r="277" spans="8:10" x14ac:dyDescent="0.2">
      <c r="H277" s="1" t="s">
        <v>30</v>
      </c>
      <c r="I277" s="1" t="s">
        <v>83</v>
      </c>
      <c r="J277" s="1" t="s">
        <v>506</v>
      </c>
    </row>
    <row r="278" spans="8:10" x14ac:dyDescent="0.2">
      <c r="H278" s="1" t="s">
        <v>30</v>
      </c>
      <c r="I278" s="1" t="s">
        <v>239</v>
      </c>
      <c r="J278" s="1" t="s">
        <v>506</v>
      </c>
    </row>
    <row r="279" spans="8:10" x14ac:dyDescent="0.2">
      <c r="H279" s="1" t="s">
        <v>30</v>
      </c>
      <c r="I279" s="1" t="s">
        <v>211</v>
      </c>
      <c r="J279" s="1" t="s">
        <v>80</v>
      </c>
    </row>
    <row r="280" spans="8:10" x14ac:dyDescent="0.2">
      <c r="H280" s="1" t="s">
        <v>30</v>
      </c>
      <c r="I280" s="1" t="s">
        <v>216</v>
      </c>
      <c r="J280" s="1" t="s">
        <v>80</v>
      </c>
    </row>
    <row r="281" spans="8:10" x14ac:dyDescent="0.2">
      <c r="H281" s="1" t="s">
        <v>30</v>
      </c>
      <c r="I281" s="1" t="s">
        <v>124</v>
      </c>
      <c r="J281" s="1" t="s">
        <v>506</v>
      </c>
    </row>
    <row r="282" spans="8:10" x14ac:dyDescent="0.2">
      <c r="H282" s="1" t="s">
        <v>30</v>
      </c>
      <c r="I282" s="1" t="s">
        <v>219</v>
      </c>
      <c r="J282" s="1" t="s">
        <v>80</v>
      </c>
    </row>
    <row r="283" spans="8:10" x14ac:dyDescent="0.2">
      <c r="H283" s="1" t="s">
        <v>30</v>
      </c>
      <c r="I283" s="1" t="s">
        <v>224</v>
      </c>
      <c r="J283" s="1" t="s">
        <v>80</v>
      </c>
    </row>
    <row r="284" spans="8:10" x14ac:dyDescent="0.2">
      <c r="H284" s="1" t="s">
        <v>30</v>
      </c>
      <c r="I284" s="1" t="s">
        <v>229</v>
      </c>
      <c r="J284" s="1" t="s">
        <v>80</v>
      </c>
    </row>
    <row r="285" spans="8:10" x14ac:dyDescent="0.2">
      <c r="H285" s="1" t="s">
        <v>51</v>
      </c>
      <c r="I285" s="1" t="s">
        <v>519</v>
      </c>
    </row>
    <row r="286" spans="8:10" x14ac:dyDescent="0.2">
      <c r="H286" s="1" t="s">
        <v>33</v>
      </c>
      <c r="I286" s="1" t="s">
        <v>77</v>
      </c>
      <c r="J286" s="1" t="s">
        <v>506</v>
      </c>
    </row>
    <row r="287" spans="8:10" x14ac:dyDescent="0.2">
      <c r="H287" s="1" t="s">
        <v>33</v>
      </c>
      <c r="I287" s="1" t="s">
        <v>82</v>
      </c>
      <c r="J287" s="1" t="s">
        <v>506</v>
      </c>
    </row>
    <row r="288" spans="8:10" x14ac:dyDescent="0.2">
      <c r="H288" s="1" t="s">
        <v>33</v>
      </c>
      <c r="I288" s="1" t="s">
        <v>85</v>
      </c>
      <c r="J288" s="1" t="s">
        <v>80</v>
      </c>
    </row>
    <row r="289" spans="8:10" x14ac:dyDescent="0.2">
      <c r="H289" s="1" t="s">
        <v>33</v>
      </c>
      <c r="I289" s="1" t="s">
        <v>90</v>
      </c>
      <c r="J289" s="1" t="s">
        <v>506</v>
      </c>
    </row>
    <row r="290" spans="8:10" x14ac:dyDescent="0.2">
      <c r="H290" s="1" t="s">
        <v>33</v>
      </c>
      <c r="I290" s="1" t="s">
        <v>95</v>
      </c>
      <c r="J290" s="1" t="s">
        <v>80</v>
      </c>
    </row>
    <row r="291" spans="8:10" x14ac:dyDescent="0.2">
      <c r="H291" s="1" t="s">
        <v>33</v>
      </c>
      <c r="I291" s="1" t="s">
        <v>100</v>
      </c>
      <c r="J291" s="1" t="s">
        <v>506</v>
      </c>
    </row>
    <row r="292" spans="8:10" x14ac:dyDescent="0.2">
      <c r="H292" s="1" t="s">
        <v>33</v>
      </c>
      <c r="I292" s="1" t="s">
        <v>105</v>
      </c>
      <c r="J292" s="1" t="s">
        <v>80</v>
      </c>
    </row>
    <row r="293" spans="8:10" x14ac:dyDescent="0.2">
      <c r="H293" s="1" t="s">
        <v>33</v>
      </c>
      <c r="I293" s="1" t="s">
        <v>109</v>
      </c>
      <c r="J293" s="1" t="s">
        <v>80</v>
      </c>
    </row>
    <row r="294" spans="8:10" x14ac:dyDescent="0.2">
      <c r="H294" s="1" t="s">
        <v>33</v>
      </c>
      <c r="I294" s="1" t="s">
        <v>113</v>
      </c>
      <c r="J294" s="1" t="s">
        <v>80</v>
      </c>
    </row>
    <row r="295" spans="8:10" x14ac:dyDescent="0.2">
      <c r="H295" s="1" t="s">
        <v>33</v>
      </c>
      <c r="I295" s="1" t="s">
        <v>116</v>
      </c>
      <c r="J295" s="1" t="s">
        <v>506</v>
      </c>
    </row>
    <row r="296" spans="8:10" x14ac:dyDescent="0.2">
      <c r="H296" s="1" t="s">
        <v>33</v>
      </c>
      <c r="I296" s="1" t="s">
        <v>119</v>
      </c>
      <c r="J296" s="1" t="s">
        <v>80</v>
      </c>
    </row>
    <row r="297" spans="8:10" x14ac:dyDescent="0.2">
      <c r="H297" s="1" t="s">
        <v>33</v>
      </c>
      <c r="I297" s="1" t="s">
        <v>123</v>
      </c>
      <c r="J297" s="1" t="s">
        <v>80</v>
      </c>
    </row>
    <row r="298" spans="8:10" x14ac:dyDescent="0.2">
      <c r="H298" s="1" t="s">
        <v>33</v>
      </c>
      <c r="I298" s="1" t="s">
        <v>127</v>
      </c>
      <c r="J298" s="1" t="s">
        <v>80</v>
      </c>
    </row>
    <row r="299" spans="8:10" x14ac:dyDescent="0.2">
      <c r="H299" s="1" t="s">
        <v>33</v>
      </c>
      <c r="I299" s="1" t="s">
        <v>132</v>
      </c>
      <c r="J299" s="1" t="s">
        <v>227</v>
      </c>
    </row>
    <row r="300" spans="8:10" x14ac:dyDescent="0.2">
      <c r="H300" s="1" t="s">
        <v>33</v>
      </c>
      <c r="I300" s="1" t="s">
        <v>128</v>
      </c>
      <c r="J300" s="1" t="s">
        <v>506</v>
      </c>
    </row>
    <row r="301" spans="8:10" x14ac:dyDescent="0.2">
      <c r="H301" s="1" t="s">
        <v>33</v>
      </c>
      <c r="I301" s="1" t="s">
        <v>133</v>
      </c>
      <c r="J301" s="1" t="s">
        <v>506</v>
      </c>
    </row>
    <row r="302" spans="8:10" x14ac:dyDescent="0.2">
      <c r="H302" s="1" t="s">
        <v>33</v>
      </c>
      <c r="I302" s="1" t="s">
        <v>101</v>
      </c>
      <c r="J302" s="1" t="s">
        <v>506</v>
      </c>
    </row>
    <row r="303" spans="8:10" x14ac:dyDescent="0.2">
      <c r="H303" s="1" t="s">
        <v>33</v>
      </c>
      <c r="I303" s="1" t="s">
        <v>139</v>
      </c>
      <c r="J303" s="1" t="s">
        <v>506</v>
      </c>
    </row>
    <row r="304" spans="8:10" x14ac:dyDescent="0.2">
      <c r="H304" s="1" t="s">
        <v>33</v>
      </c>
      <c r="I304" s="1" t="s">
        <v>142</v>
      </c>
      <c r="J304" s="1" t="s">
        <v>506</v>
      </c>
    </row>
    <row r="305" spans="8:10" x14ac:dyDescent="0.2">
      <c r="H305" s="1" t="s">
        <v>33</v>
      </c>
      <c r="I305" s="1" t="s">
        <v>97</v>
      </c>
      <c r="J305" s="1" t="s">
        <v>506</v>
      </c>
    </row>
    <row r="306" spans="8:10" x14ac:dyDescent="0.2">
      <c r="H306" s="1" t="s">
        <v>33</v>
      </c>
      <c r="I306" s="1" t="s">
        <v>151</v>
      </c>
      <c r="J306" s="1" t="s">
        <v>506</v>
      </c>
    </row>
    <row r="307" spans="8:10" x14ac:dyDescent="0.2">
      <c r="H307" s="1" t="s">
        <v>33</v>
      </c>
      <c r="I307" s="1" t="s">
        <v>147</v>
      </c>
      <c r="J307" s="1" t="s">
        <v>506</v>
      </c>
    </row>
    <row r="308" spans="8:10" x14ac:dyDescent="0.2">
      <c r="H308" s="1" t="s">
        <v>33</v>
      </c>
      <c r="I308" s="1" t="s">
        <v>91</v>
      </c>
      <c r="J308" s="1" t="s">
        <v>506</v>
      </c>
    </row>
    <row r="309" spans="8:10" x14ac:dyDescent="0.2">
      <c r="H309" s="1" t="s">
        <v>33</v>
      </c>
      <c r="I309" s="1" t="s">
        <v>152</v>
      </c>
      <c r="J309" s="1" t="s">
        <v>506</v>
      </c>
    </row>
    <row r="310" spans="8:10" x14ac:dyDescent="0.2">
      <c r="H310" s="1" t="s">
        <v>33</v>
      </c>
      <c r="I310" s="1" t="s">
        <v>155</v>
      </c>
      <c r="J310" s="1" t="s">
        <v>506</v>
      </c>
    </row>
    <row r="311" spans="8:10" x14ac:dyDescent="0.2">
      <c r="H311" s="1" t="s">
        <v>33</v>
      </c>
      <c r="I311" s="1" t="s">
        <v>157</v>
      </c>
      <c r="J311" s="1" t="s">
        <v>506</v>
      </c>
    </row>
    <row r="312" spans="8:10" x14ac:dyDescent="0.2">
      <c r="H312" s="1" t="s">
        <v>33</v>
      </c>
      <c r="I312" s="1" t="s">
        <v>172</v>
      </c>
      <c r="J312" s="1" t="s">
        <v>506</v>
      </c>
    </row>
    <row r="313" spans="8:10" x14ac:dyDescent="0.2">
      <c r="H313" s="1" t="s">
        <v>33</v>
      </c>
      <c r="I313" s="1" t="s">
        <v>162</v>
      </c>
      <c r="J313" s="1" t="s">
        <v>506</v>
      </c>
    </row>
    <row r="314" spans="8:10" x14ac:dyDescent="0.2">
      <c r="H314" s="1" t="s">
        <v>33</v>
      </c>
      <c r="I314" s="1" t="s">
        <v>166</v>
      </c>
      <c r="J314" s="1" t="s">
        <v>506</v>
      </c>
    </row>
    <row r="315" spans="8:10" x14ac:dyDescent="0.2">
      <c r="H315" s="1" t="s">
        <v>33</v>
      </c>
      <c r="I315" s="1" t="s">
        <v>169</v>
      </c>
      <c r="J315" s="1" t="s">
        <v>80</v>
      </c>
    </row>
    <row r="316" spans="8:10" x14ac:dyDescent="0.2">
      <c r="H316" s="1" t="s">
        <v>33</v>
      </c>
      <c r="I316" s="1" t="s">
        <v>173</v>
      </c>
      <c r="J316" s="1" t="s">
        <v>80</v>
      </c>
    </row>
    <row r="317" spans="8:10" x14ac:dyDescent="0.2">
      <c r="H317" s="1" t="s">
        <v>33</v>
      </c>
      <c r="I317" s="1" t="s">
        <v>87</v>
      </c>
      <c r="J317" s="1" t="s">
        <v>506</v>
      </c>
    </row>
    <row r="318" spans="8:10" x14ac:dyDescent="0.2">
      <c r="H318" s="1" t="s">
        <v>33</v>
      </c>
      <c r="I318" s="1" t="s">
        <v>180</v>
      </c>
      <c r="J318" s="1" t="s">
        <v>506</v>
      </c>
    </row>
    <row r="319" spans="8:10" x14ac:dyDescent="0.2">
      <c r="H319" s="1" t="s">
        <v>33</v>
      </c>
      <c r="I319" s="1" t="s">
        <v>184</v>
      </c>
      <c r="J319" s="1" t="s">
        <v>506</v>
      </c>
    </row>
    <row r="320" spans="8:10" x14ac:dyDescent="0.2">
      <c r="H320" s="1" t="s">
        <v>33</v>
      </c>
      <c r="I320" s="1" t="s">
        <v>186</v>
      </c>
      <c r="J320" s="1" t="s">
        <v>506</v>
      </c>
    </row>
    <row r="321" spans="8:10" x14ac:dyDescent="0.2">
      <c r="H321" s="1" t="s">
        <v>33</v>
      </c>
      <c r="I321" s="1" t="s">
        <v>136</v>
      </c>
      <c r="J321" s="1" t="s">
        <v>137</v>
      </c>
    </row>
    <row r="322" spans="8:10" x14ac:dyDescent="0.2">
      <c r="H322" s="1" t="s">
        <v>33</v>
      </c>
      <c r="I322" s="1" t="s">
        <v>191</v>
      </c>
      <c r="J322" s="1" t="s">
        <v>506</v>
      </c>
    </row>
    <row r="323" spans="8:10" x14ac:dyDescent="0.2">
      <c r="H323" s="1" t="s">
        <v>33</v>
      </c>
      <c r="I323" s="1" t="s">
        <v>210</v>
      </c>
      <c r="J323" s="1" t="s">
        <v>506</v>
      </c>
    </row>
    <row r="324" spans="8:10" x14ac:dyDescent="0.2">
      <c r="H324" s="1" t="s">
        <v>33</v>
      </c>
      <c r="I324" s="1" t="s">
        <v>215</v>
      </c>
      <c r="J324" s="1" t="s">
        <v>506</v>
      </c>
    </row>
    <row r="325" spans="8:10" x14ac:dyDescent="0.2">
      <c r="H325" s="1" t="s">
        <v>33</v>
      </c>
      <c r="I325" s="1" t="s">
        <v>194</v>
      </c>
      <c r="J325" s="1" t="s">
        <v>506</v>
      </c>
    </row>
    <row r="326" spans="8:10" x14ac:dyDescent="0.2">
      <c r="H326" s="1" t="s">
        <v>33</v>
      </c>
      <c r="I326" s="1" t="s">
        <v>223</v>
      </c>
      <c r="J326" s="1" t="s">
        <v>506</v>
      </c>
    </row>
    <row r="327" spans="8:10" x14ac:dyDescent="0.2">
      <c r="H327" s="1" t="s">
        <v>33</v>
      </c>
      <c r="I327" s="1" t="s">
        <v>198</v>
      </c>
      <c r="J327" s="1" t="s">
        <v>506</v>
      </c>
    </row>
    <row r="328" spans="8:10" x14ac:dyDescent="0.2">
      <c r="H328" s="1" t="s">
        <v>33</v>
      </c>
      <c r="I328" s="1" t="s">
        <v>232</v>
      </c>
      <c r="J328" s="1" t="s">
        <v>506</v>
      </c>
    </row>
    <row r="329" spans="8:10" x14ac:dyDescent="0.2">
      <c r="H329" s="1" t="s">
        <v>33</v>
      </c>
      <c r="I329" s="1" t="s">
        <v>202</v>
      </c>
      <c r="J329" s="1" t="s">
        <v>80</v>
      </c>
    </row>
    <row r="330" spans="8:10" x14ac:dyDescent="0.2">
      <c r="H330" s="1" t="s">
        <v>33</v>
      </c>
      <c r="I330" s="1" t="s">
        <v>83</v>
      </c>
      <c r="J330" s="1" t="s">
        <v>506</v>
      </c>
    </row>
    <row r="331" spans="8:10" x14ac:dyDescent="0.2">
      <c r="H331" s="1" t="s">
        <v>33</v>
      </c>
      <c r="I331" s="1" t="s">
        <v>239</v>
      </c>
      <c r="J331" s="1" t="s">
        <v>506</v>
      </c>
    </row>
    <row r="332" spans="8:10" x14ac:dyDescent="0.2">
      <c r="H332" s="1" t="s">
        <v>33</v>
      </c>
      <c r="I332" s="1" t="s">
        <v>211</v>
      </c>
      <c r="J332" s="1" t="s">
        <v>80</v>
      </c>
    </row>
    <row r="333" spans="8:10" x14ac:dyDescent="0.2">
      <c r="H333" s="1" t="s">
        <v>33</v>
      </c>
      <c r="I333" s="1" t="s">
        <v>216</v>
      </c>
      <c r="J333" s="1" t="s">
        <v>80</v>
      </c>
    </row>
    <row r="334" spans="8:10" x14ac:dyDescent="0.2">
      <c r="H334" s="1" t="s">
        <v>33</v>
      </c>
      <c r="I334" s="1" t="s">
        <v>124</v>
      </c>
      <c r="J334" s="1" t="s">
        <v>506</v>
      </c>
    </row>
    <row r="335" spans="8:10" x14ac:dyDescent="0.2">
      <c r="H335" s="1" t="s">
        <v>33</v>
      </c>
      <c r="I335" s="1" t="s">
        <v>219</v>
      </c>
      <c r="J335" s="1" t="s">
        <v>80</v>
      </c>
    </row>
    <row r="336" spans="8:10" x14ac:dyDescent="0.2">
      <c r="H336" s="1" t="s">
        <v>33</v>
      </c>
      <c r="I336" s="1" t="s">
        <v>229</v>
      </c>
      <c r="J336" s="1" t="s">
        <v>80</v>
      </c>
    </row>
    <row r="337" spans="8:10" x14ac:dyDescent="0.2">
      <c r="H337" s="1" t="s">
        <v>51</v>
      </c>
      <c r="I337" s="1" t="s">
        <v>520</v>
      </c>
    </row>
    <row r="338" spans="8:10" x14ac:dyDescent="0.2">
      <c r="H338" s="1" t="s">
        <v>37</v>
      </c>
      <c r="I338" s="1" t="s">
        <v>77</v>
      </c>
      <c r="J338" s="1" t="s">
        <v>506</v>
      </c>
    </row>
    <row r="339" spans="8:10" x14ac:dyDescent="0.2">
      <c r="H339" s="1" t="s">
        <v>37</v>
      </c>
      <c r="I339" s="1" t="s">
        <v>82</v>
      </c>
      <c r="J339" s="1" t="s">
        <v>506</v>
      </c>
    </row>
    <row r="340" spans="8:10" x14ac:dyDescent="0.2">
      <c r="H340" s="1" t="s">
        <v>37</v>
      </c>
      <c r="I340" s="1" t="s">
        <v>85</v>
      </c>
      <c r="J340" s="1" t="s">
        <v>80</v>
      </c>
    </row>
    <row r="341" spans="8:10" x14ac:dyDescent="0.2">
      <c r="H341" s="1" t="s">
        <v>37</v>
      </c>
      <c r="I341" s="1" t="s">
        <v>90</v>
      </c>
      <c r="J341" s="1" t="s">
        <v>506</v>
      </c>
    </row>
    <row r="342" spans="8:10" x14ac:dyDescent="0.2">
      <c r="H342" s="1" t="s">
        <v>37</v>
      </c>
      <c r="I342" s="1" t="s">
        <v>95</v>
      </c>
      <c r="J342" s="1" t="s">
        <v>80</v>
      </c>
    </row>
    <row r="343" spans="8:10" x14ac:dyDescent="0.2">
      <c r="H343" s="1" t="s">
        <v>37</v>
      </c>
      <c r="I343" s="1" t="s">
        <v>100</v>
      </c>
      <c r="J343" s="1" t="s">
        <v>506</v>
      </c>
    </row>
    <row r="344" spans="8:10" x14ac:dyDescent="0.2">
      <c r="H344" s="1" t="s">
        <v>37</v>
      </c>
      <c r="I344" s="1" t="s">
        <v>105</v>
      </c>
      <c r="J344" s="1" t="s">
        <v>80</v>
      </c>
    </row>
    <row r="345" spans="8:10" x14ac:dyDescent="0.2">
      <c r="H345" s="1" t="s">
        <v>37</v>
      </c>
      <c r="I345" s="1" t="s">
        <v>109</v>
      </c>
      <c r="J345" s="1" t="s">
        <v>80</v>
      </c>
    </row>
    <row r="346" spans="8:10" x14ac:dyDescent="0.2">
      <c r="H346" s="1" t="s">
        <v>37</v>
      </c>
      <c r="I346" s="1" t="s">
        <v>113</v>
      </c>
      <c r="J346" s="1" t="s">
        <v>80</v>
      </c>
    </row>
    <row r="347" spans="8:10" x14ac:dyDescent="0.2">
      <c r="H347" s="1" t="s">
        <v>37</v>
      </c>
      <c r="I347" s="1" t="s">
        <v>116</v>
      </c>
      <c r="J347" s="1" t="s">
        <v>506</v>
      </c>
    </row>
    <row r="348" spans="8:10" x14ac:dyDescent="0.2">
      <c r="H348" s="1" t="s">
        <v>37</v>
      </c>
      <c r="I348" s="1" t="s">
        <v>119</v>
      </c>
      <c r="J348" s="1" t="s">
        <v>80</v>
      </c>
    </row>
    <row r="349" spans="8:10" x14ac:dyDescent="0.2">
      <c r="H349" s="1" t="s">
        <v>37</v>
      </c>
      <c r="I349" s="1" t="s">
        <v>123</v>
      </c>
      <c r="J349" s="1" t="s">
        <v>80</v>
      </c>
    </row>
    <row r="350" spans="8:10" x14ac:dyDescent="0.2">
      <c r="H350" s="1" t="s">
        <v>37</v>
      </c>
      <c r="I350" s="1" t="s">
        <v>128</v>
      </c>
      <c r="J350" s="1" t="s">
        <v>506</v>
      </c>
    </row>
    <row r="351" spans="8:10" x14ac:dyDescent="0.2">
      <c r="H351" s="1" t="s">
        <v>37</v>
      </c>
      <c r="I351" s="1" t="s">
        <v>133</v>
      </c>
      <c r="J351" s="1" t="s">
        <v>506</v>
      </c>
    </row>
    <row r="352" spans="8:10" x14ac:dyDescent="0.2">
      <c r="H352" s="1" t="s">
        <v>37</v>
      </c>
      <c r="I352" s="1" t="s">
        <v>101</v>
      </c>
      <c r="J352" s="1" t="s">
        <v>506</v>
      </c>
    </row>
    <row r="353" spans="8:10" x14ac:dyDescent="0.2">
      <c r="H353" s="1" t="s">
        <v>37</v>
      </c>
      <c r="I353" s="1" t="s">
        <v>139</v>
      </c>
      <c r="J353" s="1" t="s">
        <v>506</v>
      </c>
    </row>
    <row r="354" spans="8:10" x14ac:dyDescent="0.2">
      <c r="H354" s="1" t="s">
        <v>37</v>
      </c>
      <c r="I354" s="1" t="s">
        <v>142</v>
      </c>
      <c r="J354" s="1" t="s">
        <v>506</v>
      </c>
    </row>
    <row r="355" spans="8:10" x14ac:dyDescent="0.2">
      <c r="H355" s="1" t="s">
        <v>37</v>
      </c>
      <c r="I355" s="1" t="s">
        <v>97</v>
      </c>
      <c r="J355" s="1" t="s">
        <v>506</v>
      </c>
    </row>
    <row r="356" spans="8:10" x14ac:dyDescent="0.2">
      <c r="H356" s="1" t="s">
        <v>37</v>
      </c>
      <c r="I356" s="1" t="s">
        <v>147</v>
      </c>
      <c r="J356" s="1" t="s">
        <v>506</v>
      </c>
    </row>
    <row r="357" spans="8:10" x14ac:dyDescent="0.2">
      <c r="H357" s="1" t="s">
        <v>37</v>
      </c>
      <c r="I357" s="1" t="s">
        <v>91</v>
      </c>
      <c r="J357" s="1" t="s">
        <v>506</v>
      </c>
    </row>
    <row r="358" spans="8:10" x14ac:dyDescent="0.2">
      <c r="H358" s="1" t="s">
        <v>37</v>
      </c>
      <c r="I358" s="1" t="s">
        <v>152</v>
      </c>
      <c r="J358" s="1" t="s">
        <v>506</v>
      </c>
    </row>
    <row r="359" spans="8:10" x14ac:dyDescent="0.2">
      <c r="H359" s="1" t="s">
        <v>37</v>
      </c>
      <c r="I359" s="1" t="s">
        <v>155</v>
      </c>
      <c r="J359" s="1" t="s">
        <v>506</v>
      </c>
    </row>
    <row r="360" spans="8:10" x14ac:dyDescent="0.2">
      <c r="H360" s="1" t="s">
        <v>37</v>
      </c>
      <c r="I360" s="1" t="s">
        <v>157</v>
      </c>
      <c r="J360" s="1" t="s">
        <v>506</v>
      </c>
    </row>
    <row r="361" spans="8:10" x14ac:dyDescent="0.2">
      <c r="H361" s="1" t="s">
        <v>37</v>
      </c>
      <c r="I361" s="1" t="s">
        <v>162</v>
      </c>
      <c r="J361" s="1" t="s">
        <v>506</v>
      </c>
    </row>
    <row r="362" spans="8:10" x14ac:dyDescent="0.2">
      <c r="H362" s="1" t="s">
        <v>37</v>
      </c>
      <c r="I362" s="1" t="s">
        <v>166</v>
      </c>
      <c r="J362" s="1" t="s">
        <v>506</v>
      </c>
    </row>
    <row r="363" spans="8:10" x14ac:dyDescent="0.2">
      <c r="H363" s="1" t="s">
        <v>37</v>
      </c>
      <c r="I363" s="1" t="s">
        <v>169</v>
      </c>
      <c r="J363" s="1" t="s">
        <v>80</v>
      </c>
    </row>
    <row r="364" spans="8:10" x14ac:dyDescent="0.2">
      <c r="H364" s="1" t="s">
        <v>37</v>
      </c>
      <c r="I364" s="1" t="s">
        <v>173</v>
      </c>
      <c r="J364" s="1" t="s">
        <v>80</v>
      </c>
    </row>
    <row r="365" spans="8:10" x14ac:dyDescent="0.2">
      <c r="H365" s="1" t="s">
        <v>37</v>
      </c>
      <c r="I365" s="1" t="s">
        <v>87</v>
      </c>
      <c r="J365" s="1" t="s">
        <v>506</v>
      </c>
    </row>
    <row r="366" spans="8:10" x14ac:dyDescent="0.2">
      <c r="H366" s="1" t="s">
        <v>37</v>
      </c>
      <c r="I366" s="1" t="s">
        <v>180</v>
      </c>
      <c r="J366" s="1" t="s">
        <v>506</v>
      </c>
    </row>
    <row r="367" spans="8:10" x14ac:dyDescent="0.2">
      <c r="H367" s="1" t="s">
        <v>37</v>
      </c>
      <c r="I367" s="1" t="s">
        <v>184</v>
      </c>
      <c r="J367" s="1" t="s">
        <v>506</v>
      </c>
    </row>
    <row r="368" spans="8:10" x14ac:dyDescent="0.2">
      <c r="H368" s="1" t="s">
        <v>37</v>
      </c>
      <c r="I368" s="1" t="s">
        <v>186</v>
      </c>
      <c r="J368" s="1" t="s">
        <v>506</v>
      </c>
    </row>
    <row r="369" spans="8:10" x14ac:dyDescent="0.2">
      <c r="H369" s="1" t="s">
        <v>37</v>
      </c>
      <c r="I369" s="1" t="s">
        <v>136</v>
      </c>
      <c r="J369" s="1" t="s">
        <v>137</v>
      </c>
    </row>
    <row r="370" spans="8:10" x14ac:dyDescent="0.2">
      <c r="H370" s="1" t="s">
        <v>37</v>
      </c>
      <c r="I370" s="1" t="s">
        <v>191</v>
      </c>
      <c r="J370" s="1" t="s">
        <v>506</v>
      </c>
    </row>
    <row r="371" spans="8:10" x14ac:dyDescent="0.2">
      <c r="H371" s="1" t="s">
        <v>37</v>
      </c>
      <c r="I371" s="1" t="s">
        <v>194</v>
      </c>
      <c r="J371" s="1" t="s">
        <v>506</v>
      </c>
    </row>
    <row r="372" spans="8:10" x14ac:dyDescent="0.2">
      <c r="H372" s="1" t="s">
        <v>37</v>
      </c>
      <c r="I372" s="1" t="s">
        <v>198</v>
      </c>
      <c r="J372" s="1" t="s">
        <v>506</v>
      </c>
    </row>
    <row r="373" spans="8:10" x14ac:dyDescent="0.2">
      <c r="H373" s="1" t="s">
        <v>37</v>
      </c>
      <c r="I373" s="1" t="s">
        <v>202</v>
      </c>
      <c r="J373" s="1" t="s">
        <v>80</v>
      </c>
    </row>
    <row r="374" spans="8:10" x14ac:dyDescent="0.2">
      <c r="H374" s="1" t="s">
        <v>37</v>
      </c>
      <c r="I374" s="1" t="s">
        <v>83</v>
      </c>
      <c r="J374" s="1" t="s">
        <v>506</v>
      </c>
    </row>
    <row r="375" spans="8:10" x14ac:dyDescent="0.2">
      <c r="H375" s="1" t="s">
        <v>37</v>
      </c>
      <c r="I375" s="1" t="s">
        <v>211</v>
      </c>
      <c r="J375" s="1" t="s">
        <v>80</v>
      </c>
    </row>
    <row r="376" spans="8:10" x14ac:dyDescent="0.2">
      <c r="H376" s="1" t="s">
        <v>37</v>
      </c>
      <c r="I376" s="1" t="s">
        <v>216</v>
      </c>
      <c r="J376" s="1" t="s">
        <v>80</v>
      </c>
    </row>
    <row r="377" spans="8:10" x14ac:dyDescent="0.2">
      <c r="H377" s="1" t="s">
        <v>37</v>
      </c>
      <c r="I377" s="1" t="s">
        <v>219</v>
      </c>
      <c r="J377" s="1" t="s">
        <v>80</v>
      </c>
    </row>
    <row r="378" spans="8:10" x14ac:dyDescent="0.2">
      <c r="H378" s="1" t="s">
        <v>37</v>
      </c>
      <c r="I378" s="1" t="s">
        <v>224</v>
      </c>
      <c r="J378" s="1" t="s">
        <v>80</v>
      </c>
    </row>
    <row r="379" spans="8:10" x14ac:dyDescent="0.2">
      <c r="H379" s="1" t="s">
        <v>37</v>
      </c>
      <c r="I379" s="1" t="s">
        <v>229</v>
      </c>
      <c r="J379" s="1" t="s">
        <v>80</v>
      </c>
    </row>
  </sheetData>
  <dataConsolidate/>
  <phoneticPr fontId="1" type="noConversion"/>
  <dataValidations xWindow="508" yWindow="336" count="34">
    <dataValidation type="list" allowBlank="1" showInputMessage="1" showErrorMessage="1" errorTitle="Unit" error="You must enter a unit" promptTitle="Unit" prompt="Enter a unit" sqref="B19" xr:uid="{00000000-0002-0000-0200-000000000000}">
      <formula1>"Cur. HYSYS Unit,kg/m3,g/L,g/cm3,g/mL,lb/ft3,API,SG_60/60api,SG_60/60nbs,SG_15/4"</formula1>
    </dataValidation>
    <dataValidation type="list" allowBlank="1" showInputMessage="1" showErrorMessage="1" errorTitle="Unit" error="You must enter a unit" promptTitle="Unit" prompt="Enter a unit" sqref="G10 G20 G28 G30 G42 S9 J79:J80 P8 J153:J154 M51 J205:J206 M36 J258:J259 M21 J311:J312 M10 J360 J343 J291 J238 J185 J134 J24" xr:uid="{00000000-0002-0000-0200-000001000000}">
      <formula1>"Cur. HYSYS Unit,kgmole/h,kgmole/min,kgmole/s,m3/h_(gas),m3/d_(gas),Nm3/h(gas),Nm3/d(gas),gmole/h,gmole/min,gmole/s,lbmole/hr,lbmole/h,MMSCFH,MMSCFD,ft3/d"</formula1>
    </dataValidation>
    <dataValidation type="list" allowBlank="1" showInputMessage="1" showErrorMessage="1" errorTitle="Phase / Label" error="You must select a phase, choose to report a correlation, user variable,user property, formula or add a label" promptTitle="Phase / Label" prompt="Select a phase, choose to report a correlation, user variable, user property, formula or add a label" sqref="Q5:Q16 N5:N12 K5:K53 H5:H379 E5:E45" xr:uid="{00000000-0002-0000-0200-000002000000}">
      <formula1>PosPhases</formula1>
    </dataValidation>
    <dataValidation type="list" allowBlank="1" showInputMessage="1" showErrorMessage="1" errorTitle="Property" error="You must enter a HYSYS property" promptTitle="Property" prompt="Enter a HYSYS property" sqref="R5:R16 O5:O12 L6:L19 I6:I126 F6:F18" xr:uid="{00000000-0002-0000-0200-000004000000}">
      <formula1>OverallProps</formula1>
    </dataValidation>
    <dataValidation type="list" allowBlank="1" showInputMessage="1" showErrorMessage="1" errorTitle="Unit" error="You must enter a unit" promptTitle="Unit" prompt="Enter a unit" sqref="S16 S5:S6 P12 P5 M47 M40 M32 M25 M19 M13 M6:M7 J375:J379 J373 J363:J364 J348:J349 J344:J346 J342 J340 J335:J336 J332:J333 J329 J315:J316 J296:J298 J292:J294 J290 J288 J282:J284 J279:J280 J276 J262:J263 J243:J245 J239:J241 J237 J235 J229:J231 J226:J227 J223 J209:J210 J190:J192 J186:J188 J184 J182 J176:J178 J173:J174 J170 J157:J158 J139:J140 J135:J137 J133 J131 J126 J124 J121:J122 J116:J119 J112 J92 J88:J90 J83:J85 J58 J56 J53:J54 J50 J45:J46 J42 J36:J37 J30:J32 J27:J28 J25 J23 J21 J19 J13:J17 G32 G25 G18 G13 G6:G7" xr:uid="{00000000-0002-0000-0200-000005000000}">
      <formula1>"&lt;none&gt;"</formula1>
    </dataValidation>
    <dataValidation type="list" allowBlank="1" showInputMessage="1" showErrorMessage="1" errorTitle="Unit" error="You must enter a unit" promptTitle="Unit" prompt="Enter a unit" sqref="G8 S7 P6 M8 J374 J367 J330 J319 J277 J266 J224 J213 J171 J161 J123 J113 J95 J47" xr:uid="{00000000-0002-0000-0200-00000B000000}">
      <formula1>"Cur. HYSYS Unit,C,K,F,R"</formula1>
    </dataValidation>
    <dataValidation type="list" allowBlank="1" showInputMessage="1" showErrorMessage="1" errorTitle="Unit" error="You must enter a unit" promptTitle="Unit" prompt="Enter a unit" sqref="G9 S8 P7 M9 J365:J366 J317:J318 J264:J265 J211:J212 J159:J160 J115 J97:J103 J93:J94 J86:J87 J41" xr:uid="{00000000-0002-0000-0200-00000E000000}">
      <formula1>"Cur. HYSYS Unit,kPa,MPa,kg/m-s2,bar,mbar,N/m2,atm,at,kg/cm2,psia,lbf/ft2,torr,mmHg(0C),inHg(32F),inHg(60F),cmH2O(4C),inH2O(60F),kPag,MPag,bar_g,mbar_g,N/m2_g,atm_g,ate,kg/cm2_g,psig,lbf/ft2_g,torr_g,mmHg(0C)_g,inHg(32F)_g,inHg(60F)_g,cmH2O(4C)_g"</formula1>
    </dataValidation>
    <dataValidation type="list" allowBlank="1" showInputMessage="1" showErrorMessage="1" errorTitle="Unit" error="You must enter a unit" promptTitle="Unit" prompt="Enter a unit" sqref="G11 S10 P9 M52 M37 M22 M11 J355 J341 J305:J306 J289 J252:J253 J236 J199:J200 J183 J147:J148 J132 J70:J71 J22 J12 G43 G31 G21" xr:uid="{00000000-0002-0000-0200-000013000000}">
      <formula1>"Cur. HYSYS Unit,kg/h,kg/min,kg/s,kg/d,tonne/d,tonne/h,g/h,g/min,g/s,lb/hr,Mlb/hr,lb/day,klb/day,tn(short)/h,tn(short)/d"</formula1>
    </dataValidation>
    <dataValidation type="list" allowBlank="1" showInputMessage="1" showErrorMessage="1" errorTitle="Unit" error="You must enter a unit" promptTitle="Unit" prompt="Enter a unit" sqref="G12 S15 S11 P10 M53 M38:M39 M24 M12 J371 J351 J338:J339 J325:J326 J301 J286:J287 J272:J273 J248 J233:J234 J219:J220 J195 J180:J181 J167:J168 J143 J129:J130 J108:J109 J60 J57 J26 J20 J7:J8 G44 G40 G35 G23" xr:uid="{00000000-0002-0000-0200-000016000000}">
      <formula1>"Cur. HYSYS Unit,m3/h,m3/min,m3/s,m3/d,L/h,L/d,L/min,L/s,mL/h,mL/min,mL/s,cm3/h,cm3/min,cm3/s,barrel/day,kbpd,barrel/hr,USGPM,USGPH,ft3/hr,ft3/day"</formula1>
    </dataValidation>
    <dataValidation type="list" allowBlank="1" showInputMessage="1" showErrorMessage="1" errorTitle="Unit" error="You must enter a unit" promptTitle="Unit" prompt="Enter a unit" sqref="G14 S14 P11 M41 M26 M14 J347 J295 J242 J189 J138 J91 J48 G45 G33 G22" xr:uid="{00000000-0002-0000-0200-00001C000000}">
      <formula1>"Cur. HYSYS Unit,kJ/h,kJ/min,kJ/s,MJ/h,GJ/h,kW,MW,kcal/h,cal/h,kcal/min,cal/min,kcal/s,cal/s,Btu/hr,Btu/h,Btu(tc)/hr,MMBtu/hr,MMBtu(tc)/hr,hp,Mkcal/h"</formula1>
    </dataValidation>
    <dataValidation type="list" allowBlank="1" showInputMessage="1" showErrorMessage="1" errorTitle="Unit" error="You must enter a unit" promptTitle="Unit" prompt="Enter a unit" sqref="G15 S12 M42 M27 M15 J358 J309 J256 J203 J151 J77 J61 J51 J49" xr:uid="{00000000-0002-0000-0200-00001F000000}">
      <formula1>"Cur. HYSYS Unit,kJ/gmole,kJ/kgmole,J/gmole,J/kgmole,kcal/gmole,kcal/kgmole,cal/gmole,cal/kgmole,Btu/lbmole,kkcal/kgmole"</formula1>
    </dataValidation>
    <dataValidation type="list" allowBlank="1" showInputMessage="1" showErrorMessage="1" errorTitle="Unit" error="You must enter a unit" promptTitle="Unit" prompt="Enter a unit" sqref="G16 M44 M29 M17 J356 J354 J307 J304 J254 J251 J201 J198 J149 J146 J72 J69 J63:J65 G34" xr:uid="{00000000-0002-0000-0200-000022000000}">
      <formula1>"Cur. HYSYS Unit,kJ/g-C,kJ/g-K,kJ/kg-C,kJ/kg-K,J/g-C,J/g-K,J/kg-C,J/kg-K,kcal/g-C,kcal/g-K,kcal/kg-C,kcal/kg-K,cal/g-C,cal/g-K,cal/kg-C,cal/kg-K,Btu/lb-F,Btu/lb-F,Btu/lb-R"</formula1>
    </dataValidation>
    <dataValidation type="list" allowBlank="1" showInputMessage="1" showErrorMessage="1" errorTitle="Unit" error="You must enter a unit" promptTitle="Unit" prompt="Enter a unit" sqref="G17 M45:M46 M30 M18 J352 J302 J249 J196 J144 J66:J67 J11 G36 G24" xr:uid="{00000000-0002-0000-0200-000025000000}">
      <formula1>"Cur. HYSYS Unit,kg/m3,g/L,g/cm3,g/mL,lb/ft3,API,SG_60/60api,SG_H2O60nbs,SG_H2O4"</formula1>
    </dataValidation>
    <dataValidation type="list" allowBlank="1" showInputMessage="1" showErrorMessage="1" errorTitle="Property" error="You must enter a HYSYS property" promptTitle="Property" prompt="Enter a HYSYS property" sqref="L21:L34 I128:I178 F20:F28" xr:uid="{00000000-0002-0000-0200-00002B000000}">
      <formula1>VapourProps</formula1>
    </dataValidation>
    <dataValidation type="list" allowBlank="1" showInputMessage="1" showErrorMessage="1" errorTitle="Unit" error="You must enter a unit" promptTitle="Unit" prompt="Enter a unit" sqref="G26 M48 M33 J331 J278 J225 J172 J114 G37" xr:uid="{00000000-0002-0000-0200-00003D000000}">
      <formula1>"Cur. HYSYS Unit,W/m-K,Btu/hr-ft-F,Btu/h-ft-F,Kcal/m-hr-C,cal/cm-s-C"</formula1>
    </dataValidation>
    <dataValidation type="list" allowBlank="1" showInputMessage="1" showErrorMessage="1" errorTitle="Unit" error="You must enter a unit" promptTitle="Unit" prompt="Enter a unit" sqref="G27 M49 M34 J334 J281 J228 J175 J120 J44 J18 G38" xr:uid="{00000000-0002-0000-0200-000040000000}">
      <formula1>"Cur. HYSYS Unit,cP,mP,microP,P,Pa-s,lbf-s/ft2,lbm/s-ft,lbm/h-ft,slug/h-ft,poundals/ft2"</formula1>
    </dataValidation>
    <dataValidation type="list" allowBlank="1" showInputMessage="1" showErrorMessage="1" errorTitle="Property" error="You must enter a HYSYS property" promptTitle="Property" prompt="Enter a HYSYS property" sqref="L51:L53 L36:L49 I233:I284 I180:I231 F42:F45 F30:F40" xr:uid="{00000000-0002-0000-0200-000045000000}">
      <formula1>LiqProps</formula1>
    </dataValidation>
    <dataValidation type="list" allowBlank="1" showInputMessage="1" showErrorMessage="1" errorTitle="Unit" error="You must enter a unit" promptTitle="Unit" prompt="Enter a unit" sqref="G39 J328 J275 J222 J111" xr:uid="{00000000-0002-0000-0200-000060000000}">
      <formula1>"Cur. HYSYS Unit,dyne/cm,dyn/cm,lbf/ft"</formula1>
    </dataValidation>
    <dataValidation type="list" allowBlank="1" showInputMessage="1" showErrorMessage="1" errorTitle="Unit" error="You must enter a unit" promptTitle="Unit" prompt="Enter a unit" sqref="J6 J128" xr:uid="{00000000-0002-0000-0200-000073000000}">
      <formula1>"Cur. HYSYS Unit,ACT_m3/h,ACT_m3/min,ACT_m3/s,ACFM,ft3/min"</formula1>
    </dataValidation>
    <dataValidation type="list" allowBlank="1" showInputMessage="1" showErrorMessage="1" errorTitle="Unit" error="You must enter a unit" promptTitle="Unit" prompt="Enter a unit" sqref="J9 J357 J308 J255 J202 J150 J76" xr:uid="{00000000-0002-0000-0200-00007C000000}">
      <formula1>"Cur. HYSYS Unit,kgmole/m3,gmole/L,gmole/cm3,gmole/mL,lbmole/ft3"</formula1>
    </dataValidation>
    <dataValidation type="list" allowBlank="1" showInputMessage="1" showErrorMessage="1" errorTitle="Unit" error="You must enter a unit" promptTitle="Unit" prompt="Enter a unit" sqref="J10 S13 M43 M28 M16 J370 J361 J359 J322 J313 J310 J269 J260 J257 J216 J207 J204 J164 J155 J152 J105 J81 J78 J38 J33:J35" xr:uid="{00000000-0002-0000-0200-00007F000000}">
      <formula1>"Cur. HYSYS Unit,kJ/gmole-C,kJ/gmole-K,kJ/kgmole-C,kJ/kgmole-K,J/gmole-C,J/gmole-K,J/kgmole-C,J/kgmole-K,kcal/gmol-C,kcal/gmol-K,kcal/kgmol-C,kcal/kgmol-K,cal/gmole-C,cal/gmole-K,cal/kgmole-C,cal/kgmole-K,Btu/lbmole-F,Btu/lbmole-F,Btu/lbmole-R"</formula1>
    </dataValidation>
    <dataValidation type="list" allowBlank="1" showInputMessage="1" showErrorMessage="1" errorTitle="Unit" error="You must enter a unit" promptTitle="Unit" prompt="Enter a unit" sqref="J29" xr:uid="{00000000-0002-0000-0200-0000B8000000}">
      <formula1>"Cur. HYSYS Unit,Cost/s,Cost/min,Cost/hr,Cost/day,Cost/year"</formula1>
    </dataValidation>
    <dataValidation type="list" allowBlank="1" showInputMessage="1" showErrorMessage="1" errorTitle="Unit" error="You must enter a unit" promptTitle="Unit" prompt="Enter a unit" sqref="J39" xr:uid="{00000000-0002-0000-0200-0000D6000000}">
      <formula1>"Cur. HYSYS Unit,kgmol/kg,gmol/g,gmol/kg,STD_m3/kg,kgmol/kg,STD_m3/kg,lbmol/lb,lbmole/lb,SCF/lb"</formula1>
    </dataValidation>
    <dataValidation type="list" allowBlank="1" showInputMessage="1" showErrorMessage="1" errorTitle="Unit" error="You must enter a unit" promptTitle="Unit" prompt="Enter a unit" sqref="J40" xr:uid="{00000000-0002-0000-0200-0000D9000000}">
      <formula1>"Cur. HYSYS Unit,S-m2/kgmole,S-cm2/kgmole,S-m2/gmole,S-cm2/gmole,S-ft2/lbmole,S-in2/lbmole,cm2/ohm-kgmole,cm2/ohm-gmole"</formula1>
    </dataValidation>
    <dataValidation type="list" allowBlank="1" showInputMessage="1" showErrorMessage="1" errorTitle="Unit" error="You must enter a unit" promptTitle="Unit" prompt="Enter a unit" sqref="J43" xr:uid="{00000000-0002-0000-0200-0000E2000000}">
      <formula1>"Cur. HYSYS Unit,S/m,S/cm,S/ft,S/in,1/ohm-m,1/ohm-cm"</formula1>
    </dataValidation>
    <dataValidation type="list" allowBlank="1" showInputMessage="1" showErrorMessage="1" errorTitle="Unit" error="You must enter a unit" promptTitle="Unit" prompt="Enter a unit" sqref="J52 J125 J62" xr:uid="{00000000-0002-0000-0200-0000FD000000}">
      <formula1>"Cur. HYSYS Unit,MJ/m3,Mkcal/m3,MMBtu/gal,MMBtu/Impgal,MMBtu/bbl"</formula1>
    </dataValidation>
    <dataValidation type="list" allowBlank="1" showInputMessage="1" showErrorMessage="1" errorTitle="Unit" error="You must enter a unit" promptTitle="Unit" prompt="Enter a unit" sqref="J55 J299 J246 J193 J141" xr:uid="{00000000-0002-0000-0200-000006010000}">
      <formula1>"cSt"</formula1>
    </dataValidation>
    <dataValidation type="list" allowBlank="1" showInputMessage="1" showErrorMessage="1" errorTitle="Unit" error="You must enter a unit" promptTitle="Unit" prompt="Enter a unit" sqref="J59 J350 J323:J324 J300 J270:J271 J247 J217:J218 J194 J165:J166 J142 J106:J107" xr:uid="{00000000-0002-0000-0200-000012010000}">
      <formula1>"Cur. HYSYS Unit,kg/m3,g/L,g/cm3,g/mL,lb/ft3,API_60,SG_60/60api,SG_60/60nbs,SG_15/4"</formula1>
    </dataValidation>
    <dataValidation type="list" allowBlank="1" showInputMessage="1" showErrorMessage="1" errorTitle="Unit" error="You must enter a unit" promptTitle="Unit" prompt="Enter a unit" sqref="J68 J353 J303 J250 J197 J145 J73:J75" xr:uid="{00000000-0002-0000-0200-00002D010000}">
      <formula1>"Cur. HYSYS Unit,kJ/g,kJ/kg,J/g,J/kg,kcal/g,kcal/kg,cal/g,cal/kg,Btu/lb"</formula1>
    </dataValidation>
    <dataValidation type="list" allowBlank="1" showInputMessage="1" showErrorMessage="1" errorTitle="Unit" error="You must enter a unit" promptTitle="Unit" prompt="Enter a unit" sqref="J82 J368 J362 J320 J314 J267 J261 J214 J208 J162 J156 J96" xr:uid="{00000000-0002-0000-0200-000055010000}">
      <formula1>"Cur. HYSYS Unit,m3/gmole,m3/kgmole,L/gmole,cm3/gmole,mL/gmole,kJ/kgmole-kPa,kJ/kgmole-atm,cal/gmole-atm,ft3/lbmole"</formula1>
    </dataValidation>
    <dataValidation type="list" allowBlank="1" showInputMessage="1" showErrorMessage="1" errorTitle="Unit" error="You must enter a unit" promptTitle="Unit" prompt="Enter a unit" sqref="J104 M31 J369 J321 J268 J215 J163" xr:uid="{00000000-0002-0000-0200-000097010000}">
      <formula1>"rel_to_air"</formula1>
    </dataValidation>
    <dataValidation type="list" allowBlank="1" showInputMessage="1" showErrorMessage="1" errorTitle="Unit" error="You must enter a unit" promptTitle="Unit" prompt="Enter a unit" sqref="J110 M23 J372 J327 J274 J221 J169" xr:uid="{00000000-0002-0000-0200-0000A9010000}">
      <formula1>"Cur. HYSYS Unit,STD_m3/h,STD_m3/d,STD_m3/min,STD_m3/s,Nm3/h,Nm3/d,MMSCFD,kn_m3/h,kn_m3/d,MSCFD,MMSCFH,MSCFH,Mn_m3/h,Mn_m3/d"</formula1>
    </dataValidation>
    <dataValidation type="list" allowBlank="1" showInputMessage="1" showErrorMessage="1" errorTitle="Property" error="You must enter a HYSYS property" promptTitle="Property" prompt="Enter a HYSYS property" sqref="I286:I336" xr:uid="{00000000-0002-0000-0200-0000AA030000}">
      <formula1>CombLiqProps</formula1>
    </dataValidation>
    <dataValidation type="list" allowBlank="1" showInputMessage="1" showErrorMessage="1" errorTitle="Property" error="You must enter a HYSYS property" promptTitle="Property" prompt="Enter a HYSYS property" sqref="I338:I379" xr:uid="{00000000-0002-0000-0200-000042040000}">
      <formula1>SolidProps</formula1>
    </dataValidation>
  </dataValidations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5" r:id="rId4" name="CommandButton1">
          <controlPr defaultSize="0" autoLine="0" r:id="rId5">
            <anchor moveWithCells="1">
              <from>
                <xdr:col>2</xdr:col>
                <xdr:colOff>457200</xdr:colOff>
                <xdr:row>0</xdr:row>
                <xdr:rowOff>28575</xdr:rowOff>
              </from>
              <to>
                <xdr:col>5</xdr:col>
                <xdr:colOff>333375</xdr:colOff>
                <xdr:row>2</xdr:row>
                <xdr:rowOff>0</xdr:rowOff>
              </to>
            </anchor>
          </controlPr>
        </control>
      </mc:Choice>
      <mc:Fallback>
        <control shapeId="4105" r:id="rId4" name="CommandButton1"/>
      </mc:Fallback>
    </mc:AlternateContent>
    <mc:AlternateContent xmlns:mc="http://schemas.openxmlformats.org/markup-compatibility/2006">
      <mc:Choice Requires="x14">
        <control shapeId="4106" r:id="rId6" name="CommandButton2">
          <controlPr defaultSize="0" autoLine="0" r:id="rId7">
            <anchor moveWithCells="1">
              <from>
                <xdr:col>5</xdr:col>
                <xdr:colOff>409575</xdr:colOff>
                <xdr:row>0</xdr:row>
                <xdr:rowOff>38100</xdr:rowOff>
              </from>
              <to>
                <xdr:col>8</xdr:col>
                <xdr:colOff>285750</xdr:colOff>
                <xdr:row>2</xdr:row>
                <xdr:rowOff>9525</xdr:rowOff>
              </to>
            </anchor>
          </controlPr>
        </control>
      </mc:Choice>
      <mc:Fallback>
        <control shapeId="4106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Output"/>
  <dimension ref="C3"/>
  <sheetViews>
    <sheetView workbookViewId="0"/>
  </sheetViews>
  <sheetFormatPr defaultColWidth="9.140625" defaultRowHeight="12.75" x14ac:dyDescent="0.2"/>
  <cols>
    <col min="1" max="1" width="15.7109375" style="3" customWidth="1"/>
    <col min="2" max="2" width="22.7109375" style="3" customWidth="1"/>
    <col min="3" max="4" width="11.7109375" style="3" customWidth="1"/>
    <col min="5" max="16384" width="9.140625" style="3"/>
  </cols>
  <sheetData>
    <row r="3" spans="3:3" x14ac:dyDescent="0.2">
      <c r="C3" s="4" t="s">
        <v>521</v>
      </c>
    </row>
  </sheetData>
  <sheetProtection sheet="1" objects="1" scenarios="1" selectLockedCells="1" selectUnlockedCells="1"/>
  <dataConsolidate/>
  <phoneticPr fontId="1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print="0" autoLine="0" r:id="rId5">
            <anchor moveWithCells="1">
              <from>
                <xdr:col>0</xdr:col>
                <xdr:colOff>276225</xdr:colOff>
                <xdr:row>0</xdr:row>
                <xdr:rowOff>133350</xdr:rowOff>
              </from>
              <to>
                <xdr:col>1</xdr:col>
                <xdr:colOff>466725</xdr:colOff>
                <xdr:row>2</xdr:row>
                <xdr:rowOff>57150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CompOutput"/>
  <dimension ref="C3"/>
  <sheetViews>
    <sheetView workbookViewId="0"/>
  </sheetViews>
  <sheetFormatPr defaultColWidth="9.140625" defaultRowHeight="12.75" x14ac:dyDescent="0.2"/>
  <cols>
    <col min="1" max="1" width="15.7109375" style="3" customWidth="1"/>
    <col min="2" max="2" width="22.7109375" style="3" customWidth="1"/>
    <col min="3" max="4" width="11.7109375" style="3" customWidth="1"/>
    <col min="5" max="16384" width="9.140625" style="3"/>
  </cols>
  <sheetData>
    <row r="3" spans="3:3" x14ac:dyDescent="0.2">
      <c r="C3" s="4" t="s">
        <v>522</v>
      </c>
    </row>
  </sheetData>
  <sheetProtection sheet="1" objects="1" scenarios="1"/>
  <dataConsolidate/>
  <phoneticPr fontId="1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F584"/>
  <sheetViews>
    <sheetView showGridLines="0" tabSelected="1" topLeftCell="C1" zoomScale="70" zoomScaleNormal="70" workbookViewId="0">
      <pane xSplit="1" ySplit="3" topLeftCell="D4" activePane="bottomRight" state="frozen"/>
      <selection activeCell="C1" sqref="C1"/>
      <selection pane="topRight" activeCell="D1" sqref="D1"/>
      <selection pane="bottomLeft" activeCell="C4" sqref="C4"/>
      <selection pane="bottomRight" activeCell="M15" sqref="M15"/>
    </sheetView>
  </sheetViews>
  <sheetFormatPr defaultRowHeight="12.75" x14ac:dyDescent="0.2"/>
  <cols>
    <col min="2" max="2" width="10.28515625" bestFit="1" customWidth="1"/>
    <col min="3" max="3" width="14.7109375" customWidth="1"/>
    <col min="4" max="5" width="9.85546875" style="27" customWidth="1"/>
    <col min="6" max="6" width="7.5703125" style="27" bestFit="1" customWidth="1"/>
    <col min="7" max="7" width="6.85546875" bestFit="1" customWidth="1"/>
    <col min="8" max="8" width="7.5703125" customWidth="1"/>
    <col min="9" max="9" width="8.140625" bestFit="1" customWidth="1"/>
    <col min="10" max="10" width="13.5703125" style="24" bestFit="1" customWidth="1"/>
    <col min="11" max="11" width="7.7109375" customWidth="1"/>
    <col min="12" max="12" width="10.7109375" customWidth="1"/>
    <col min="13" max="13" width="9.5703125" customWidth="1"/>
    <col min="14" max="14" width="9.85546875" customWidth="1"/>
    <col min="15" max="15" width="8.28515625" customWidth="1"/>
    <col min="16" max="16" width="9.28515625" style="10" customWidth="1"/>
    <col min="17" max="17" width="9.7109375" customWidth="1"/>
    <col min="18" max="19" width="8.28515625" style="30" customWidth="1"/>
    <col min="20" max="20" width="9.85546875" style="30" customWidth="1"/>
    <col min="21" max="22" width="8.85546875" style="30" customWidth="1"/>
    <col min="23" max="27" width="8.28515625" style="30" customWidth="1"/>
    <col min="28" max="28" width="9" customWidth="1"/>
    <col min="29" max="29" width="8.5703125" customWidth="1"/>
    <col min="30" max="30" width="9.28515625" customWidth="1"/>
    <col min="31" max="31" width="9.28515625" bestFit="1" customWidth="1"/>
    <col min="32" max="32" width="10.28515625" bestFit="1" customWidth="1"/>
    <col min="33" max="34" width="11.42578125" customWidth="1"/>
    <col min="35" max="36" width="9.28515625" customWidth="1"/>
    <col min="37" max="45" width="8.28515625" customWidth="1"/>
    <col min="46" max="46" width="52.140625" customWidth="1"/>
    <col min="47" max="51" width="8.28515625" customWidth="1"/>
    <col min="52" max="52" width="7.28515625" bestFit="1" customWidth="1"/>
    <col min="53" max="53" width="9.28515625" bestFit="1" customWidth="1"/>
    <col min="54" max="54" width="9.28515625" customWidth="1"/>
    <col min="55" max="55" width="8.140625" bestFit="1" customWidth="1"/>
    <col min="56" max="57" width="6.28515625" bestFit="1" customWidth="1"/>
    <col min="58" max="58" width="6.5703125" bestFit="1" customWidth="1"/>
    <col min="59" max="59" width="13.42578125" customWidth="1"/>
    <col min="60" max="60" width="13.140625" bestFit="1" customWidth="1"/>
    <col min="61" max="61" width="14.85546875" bestFit="1" customWidth="1"/>
    <col min="62" max="62" width="12.28515625" bestFit="1" customWidth="1"/>
  </cols>
  <sheetData>
    <row r="1" spans="1:52" ht="12" customHeight="1" x14ac:dyDescent="0.2">
      <c r="J1" s="11"/>
      <c r="L1" t="s">
        <v>1284</v>
      </c>
      <c r="P1" s="12"/>
      <c r="U1" s="57"/>
      <c r="AB1" s="92" t="s">
        <v>1329</v>
      </c>
      <c r="AC1" s="92"/>
      <c r="AD1" s="52"/>
      <c r="AI1" s="58" t="s">
        <v>1336</v>
      </c>
      <c r="AJ1" s="58" t="s">
        <v>1338</v>
      </c>
      <c r="AO1" s="35" t="s">
        <v>1336</v>
      </c>
      <c r="AP1" s="35" t="s">
        <v>1337</v>
      </c>
      <c r="AR1" s="35" t="s">
        <v>1336</v>
      </c>
    </row>
    <row r="2" spans="1:52" x14ac:dyDescent="0.2">
      <c r="D2" s="28" t="s">
        <v>1300</v>
      </c>
      <c r="E2" s="36" t="s">
        <v>1308</v>
      </c>
      <c r="F2" s="36" t="s">
        <v>1315</v>
      </c>
      <c r="G2" s="32" t="s">
        <v>134</v>
      </c>
      <c r="H2" s="32" t="s">
        <v>1294</v>
      </c>
      <c r="I2" s="52" t="s">
        <v>1270</v>
      </c>
      <c r="J2" s="51" t="s">
        <v>1295</v>
      </c>
      <c r="K2" s="32" t="s">
        <v>1296</v>
      </c>
      <c r="L2" s="32" t="s">
        <v>1293</v>
      </c>
      <c r="M2" s="32" t="s">
        <v>1297</v>
      </c>
      <c r="N2" s="32" t="s">
        <v>1298</v>
      </c>
      <c r="O2" s="32">
        <v>25</v>
      </c>
      <c r="P2" s="34" t="s">
        <v>1301</v>
      </c>
      <c r="Q2" s="32" t="s">
        <v>1302</v>
      </c>
      <c r="R2" s="47" t="s">
        <v>1351</v>
      </c>
      <c r="S2" s="48" t="s">
        <v>1310</v>
      </c>
      <c r="T2" s="48" t="s">
        <v>1311</v>
      </c>
      <c r="U2" s="48" t="s">
        <v>1309</v>
      </c>
      <c r="V2" s="48" t="s">
        <v>1312</v>
      </c>
      <c r="W2" s="48" t="s">
        <v>1313</v>
      </c>
      <c r="X2" s="48" t="s">
        <v>1314</v>
      </c>
      <c r="Y2" s="48" t="s">
        <v>1330</v>
      </c>
      <c r="Z2" s="48" t="s">
        <v>1331</v>
      </c>
      <c r="AA2" s="48" t="s">
        <v>1332</v>
      </c>
      <c r="AB2" s="48" t="s">
        <v>1316</v>
      </c>
      <c r="AC2" s="48" t="s">
        <v>1328</v>
      </c>
      <c r="AD2" s="48"/>
      <c r="AI2" s="48" t="s">
        <v>1270</v>
      </c>
      <c r="AJ2" s="48" t="s">
        <v>1270</v>
      </c>
      <c r="AL2">
        <f>353.15-273.15</f>
        <v>80</v>
      </c>
      <c r="AM2" s="52" t="s">
        <v>1335</v>
      </c>
      <c r="AN2" s="52" t="s">
        <v>1333</v>
      </c>
      <c r="AO2" s="35" t="s">
        <v>1286</v>
      </c>
      <c r="AP2" s="35" t="s">
        <v>1286</v>
      </c>
      <c r="AR2" s="35" t="s">
        <v>1334</v>
      </c>
    </row>
    <row r="3" spans="1:52" ht="15" x14ac:dyDescent="0.25">
      <c r="B3" t="s">
        <v>1285</v>
      </c>
      <c r="C3" s="29"/>
      <c r="D3" s="29"/>
      <c r="E3" s="29"/>
      <c r="F3" s="29"/>
      <c r="G3" s="13"/>
      <c r="H3" s="13"/>
      <c r="I3" s="13"/>
      <c r="J3" s="14"/>
      <c r="K3" s="13"/>
      <c r="L3" s="13"/>
      <c r="M3" s="13"/>
      <c r="N3" s="13"/>
      <c r="O3" s="13"/>
      <c r="P3" s="15"/>
      <c r="Q3" s="13"/>
      <c r="R3" s="49"/>
      <c r="S3" s="49"/>
      <c r="T3" s="49"/>
      <c r="U3" s="49"/>
      <c r="V3" s="49"/>
      <c r="W3" s="49"/>
      <c r="X3" s="49"/>
      <c r="Y3" s="49"/>
      <c r="Z3" s="49"/>
      <c r="AA3" s="49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</row>
    <row r="4" spans="1:52" ht="15" x14ac:dyDescent="0.25">
      <c r="A4" s="35"/>
      <c r="C4" s="27"/>
      <c r="D4" s="27">
        <v>100</v>
      </c>
      <c r="E4" s="27">
        <v>873.15</v>
      </c>
      <c r="G4" s="17">
        <v>0.97060000000000002</v>
      </c>
      <c r="H4" s="16">
        <f>((D4+273.15)*9/5)^(1/3)/(G4)</f>
        <v>9.022876853358806</v>
      </c>
      <c r="I4" s="16"/>
      <c r="J4" s="18">
        <f t="shared" ref="J4" si="0">((12.8 /H4 - 1) * (1 - 10 / H4) * (G4 - 0.885) * (G4 - 0.7) * 10000)^2</f>
        <v>110.26657500025655</v>
      </c>
      <c r="K4" s="20">
        <f t="shared" ref="K4:K67" si="1">(-$AG$19 + $AG$20 * H4 + M4*($AG$21-$AG$22/G4)) / 1000</f>
        <v>-8.8280099918176286E-2</v>
      </c>
      <c r="L4" s="19">
        <f t="shared" ref="L4:L67" si="2">((-$AG$23 + ($AG$24 - $AG$25 *H4) *H4 - M4 * ($AG$26 - $AG$27 / G4)) / 1000000)</f>
        <v>3.2844078715515642E-4</v>
      </c>
      <c r="M4" s="19">
        <f t="shared" ref="M4" si="3">IF(OR(OR(H4&gt;12.5,H4&lt;11),OR(G4&lt;0.7,G4&gt;0.885)),0,G4)</f>
        <v>0</v>
      </c>
      <c r="N4" s="20">
        <f t="shared" ref="N4:N67" si="4">(-$AG$28 - $AG$29 * M4) / 1000000000</f>
        <v>-5.6487000000000001E-8</v>
      </c>
      <c r="O4" s="20">
        <f>($O$2+273.15)*1.8</f>
        <v>536.66999999999996</v>
      </c>
      <c r="P4" s="21">
        <f>4.185*(K4+2*L4*O4+3*N4*O4^2)</f>
        <v>0.90162174579870791</v>
      </c>
      <c r="Q4" s="33"/>
      <c r="S4" s="50">
        <v>277.02</v>
      </c>
      <c r="T4" s="30">
        <v>29.44</v>
      </c>
      <c r="U4" s="50">
        <f>(5.689 - 0.0566 / G4 - (0.43639 + 4.1216 / G4 + 0.21343 / G4^2) * 0.001 *E4 + (0.47579 + 1.182 / G4 + 0.15302 / G4^2)* 0.000001 * G4^2 - (2.4505 + 9.9099 / G4 ^2) * 10^-10 * G4^3)*10</f>
        <v>13.440524252525925</v>
      </c>
      <c r="V4" s="50">
        <f>55302700*E4^-2.3125*G4^2.3201</f>
        <v>8.1547475312551736</v>
      </c>
      <c r="W4" s="30">
        <f>319580*(EXP(-0.008505*E4-4.8014*G4+0.005749*E4*G4))*E4^-0.4844*G4^4.0846</f>
        <v>7.8322171135464318</v>
      </c>
      <c r="X4" s="30">
        <f>6.9575*(EXP(-0.0135*E4-0.3129*G4+0.009174*E4*G4))*E4^0.6791*G4^-0.6807</f>
        <v>9.4179850951761832</v>
      </c>
      <c r="Y4" s="30">
        <f>19.06232*E4^0.58848*G4^0.3596-273.15</f>
        <v>741.43261030799761</v>
      </c>
      <c r="Z4" s="30">
        <f>9.5233*(EXP(-0.0009314*E4-0.544442*G4+0.00064791*E4*G4))*E4^0.81067*G4^0.53691-273.15</f>
        <v>754.53801515427892</v>
      </c>
      <c r="AA4" s="55">
        <f>35.9413*EXP(-0.00069*E4-1.4442*G4+0.000491*E4*G4)*E4^0.7293*G4^1.2771-273.15</f>
        <v>713.75479187081419</v>
      </c>
      <c r="AB4" s="24" t="e">
        <f>EXP($AF$7+$AF$8*$I4+$AF$9*$E4+$AF$10*$G4+$AF$11*$E4*$G4)*$I4^$AF$12*$E4^($AF$13+$AF$14*$I4)*$G4^$AF$15</f>
        <v>#DIV/0!</v>
      </c>
      <c r="AC4" s="24" t="e">
        <f t="shared" ref="AC4:AC36" si="5">EXP($AG$7+$AG$8*$I4+$AG$9*$E4+$AG$10*$G4+$AG$11*$E4*$G4)*$I4^$AG$12*$E4^($AG$13+$AG$14*$I4)*$G4^$AG$15*10</f>
        <v>#DIV/0!</v>
      </c>
      <c r="AD4" s="24"/>
      <c r="AF4" s="35"/>
      <c r="AI4" s="20"/>
      <c r="AJ4" s="18"/>
      <c r="AK4" s="20"/>
      <c r="AL4" s="20"/>
      <c r="AM4" s="20">
        <f>E4/(S4+273.15)</f>
        <v>1.5870549103004528</v>
      </c>
      <c r="AN4" s="20">
        <f>($AL$2+273.15)/(S4+273.15)</f>
        <v>0.64189250595270553</v>
      </c>
      <c r="AO4" s="10">
        <f>(-LN(T4/1.01325)-5.92714+6.09648/AM4+1.28862*LN(AM4)-0.16934*AM4^6)/(15.2518-15.6875/AM4-13.4721*LN(AM4)+0.43577*AM4^6)</f>
        <v>-1.238678768204907</v>
      </c>
      <c r="AP4" s="10">
        <f t="shared" ref="AP4" si="6">3 / 7 * (AM4 / (1 - AM4)) *LOG10(T4 / 1.101325) - 1</f>
        <v>-2.6533591572963848</v>
      </c>
      <c r="AQ4" s="20">
        <f t="shared" ref="AQ4" si="7">EXP(5.92714-6.09648/AN4-1.28862*LN(AN4)+0.169347*AN4^6+AO4*(15.2518-15.6875/AN4-13.4721*LN(AN4)+0.43577*AN4^6))</f>
        <v>2.6044242163618825</v>
      </c>
      <c r="AR4" s="20">
        <f t="shared" ref="AR4" si="8">AQ4*T4</f>
        <v>76.674248929693817</v>
      </c>
      <c r="AS4" s="20"/>
      <c r="AT4" s="20"/>
      <c r="AU4" s="20"/>
      <c r="AV4" s="20"/>
      <c r="AW4" s="20"/>
      <c r="AX4" s="20"/>
      <c r="AY4" s="20"/>
      <c r="AZ4" s="22"/>
    </row>
    <row r="5" spans="1:52" ht="15" x14ac:dyDescent="0.25">
      <c r="C5" s="27" t="str">
        <f>DataBase!A2</f>
        <v>Hydrogen</v>
      </c>
      <c r="D5" s="27">
        <f>DataBase!E2</f>
        <v>-252.59519996643064</v>
      </c>
      <c r="E5" s="27">
        <f>(D5+273.15)</f>
        <v>20.554800033569336</v>
      </c>
      <c r="F5" s="27">
        <f>E5*1.8</f>
        <v>36.998640060424805</v>
      </c>
      <c r="G5" s="17">
        <f>DataBase!D2/1000</f>
        <v>6.9859100341796876E-2</v>
      </c>
      <c r="H5" s="16">
        <f>((D5+273.15)*9/5)^(1/3)/(G5)</f>
        <v>47.698596309339763</v>
      </c>
      <c r="I5" s="16">
        <f>DataBase!C2</f>
        <v>2.0160000324249268</v>
      </c>
      <c r="J5" s="18">
        <f t="shared" ref="J5:J68" si="9">((12.8 /H5 - 1) * (1 - 10 / H5) * (G5 - 0.885) * (G5 - 0.7) * 10000)^2</f>
        <v>8822356.2181824669</v>
      </c>
      <c r="K5" s="20">
        <f t="shared" si="1"/>
        <v>1.0611622823135776</v>
      </c>
      <c r="L5" s="19">
        <f t="shared" si="2"/>
        <v>-2.7506076356201784E-3</v>
      </c>
      <c r="M5" s="19">
        <f t="shared" ref="M5:M68" si="10">IF(OR(OR(H5&gt;12.5,H5&lt;11),OR(G5&lt;0.7,G5&gt;0.885)),0,G5)</f>
        <v>0</v>
      </c>
      <c r="N5" s="20">
        <f t="shared" si="4"/>
        <v>-5.6487000000000001E-8</v>
      </c>
      <c r="O5" s="20">
        <f>($O$2+273.15)*1.8</f>
        <v>536.66999999999996</v>
      </c>
      <c r="P5" s="21">
        <f>4.185*(K5+2*L5*O5+3*N5*O5^2)</f>
        <v>-8.118825400276922</v>
      </c>
      <c r="Q5" s="33">
        <f>DataBase!G2+2*DataBase!H2*($O$2+273.15)+3*DataBase!I2*($O$2+273.15)^2+4*DataBase!J2*($O$2+273.15)^3+5*DataBase!K2*($O$2+273.15)^4</f>
        <v>14.098739666385615</v>
      </c>
      <c r="R5" s="30">
        <f>DataBase!R2+273.15</f>
        <v>33.439998626708984</v>
      </c>
      <c r="S5" s="50">
        <f>189.8 + 450.6 * G5 + (0.4244 + 0.1174 * G5) *  E5  + (0.1441 - 1.0069 * G5) * 100000 / (E5)</f>
        <v>589.01068051094126</v>
      </c>
      <c r="T5" s="30">
        <f>DataBase!S2/100</f>
        <v>13.154999999999999</v>
      </c>
      <c r="U5" s="50">
        <f>(5.689 - 0.0566 / G5 - (0.43639 + 4.1216 / G5 + 0.21343 / G5^2) * 0.001 *E5 + (0.47579 + 1.182 / G5 + 0.15302 / G5^2)* 0.000001 * G5^2 - (2.4505 + 9.9099 / G5 ^2) * 10^-10 * G5^3)*10</f>
        <v>27.58196935517207</v>
      </c>
      <c r="V5" s="50">
        <f>55302700*E5^-2.3125*G5^2.3201</f>
        <v>105.95371424829656</v>
      </c>
      <c r="W5" s="30">
        <f>319580*(EXP(-0.008505*E5-4.8014*G5+0.005749*E5*G5))*E5^-0.4844*G5^4.0846</f>
        <v>0.85056671460948396</v>
      </c>
      <c r="X5" s="30">
        <f>6.9575*(EXP(-0.0135*E5-0.3129*G5+0.009174*E5*G5))*E5^0.6791*G5^-0.6807</f>
        <v>249.17566246926108</v>
      </c>
      <c r="Y5" s="30">
        <f>19.06232*E5^0.58848*G5^0.3596-273.15</f>
        <v>-229.78078758920282</v>
      </c>
      <c r="Z5" s="30">
        <f>9.5233*(EXP(-0.0009314*E5-0.544442*G5+0.00064791*E5*G5))*E5^0.81067*G5^0.53691-273.15</f>
        <v>-248.13789984852281</v>
      </c>
      <c r="AA5" s="55">
        <f>35.9413*EXP(-0.00069*E5-1.4442*G5+0.000491*E5*G5)*E5^0.7293*G5^1.2771-273.15</f>
        <v>-263.43620160736987</v>
      </c>
      <c r="AB5" s="24">
        <f>EXP($AF$7+$AF$8*$I5+$AF$9*$E5+$AF$10*$G5+$AF$11*$E5*$G5)*$I5^$AF$12*$E5^($AF$13+$AF$14*$I5)*$G5^$AF$15</f>
        <v>36.215414443461945</v>
      </c>
      <c r="AC5" s="24">
        <f t="shared" si="5"/>
        <v>422.46699670832879</v>
      </c>
      <c r="AD5" s="63">
        <f>(T5-AC5)/T5</f>
        <v>-31.114556952362513</v>
      </c>
      <c r="AF5" s="35" t="s">
        <v>1329</v>
      </c>
      <c r="AI5" s="20">
        <f t="shared" ref="AI5:AI18" si="11">-12272.6+9486.4*G5+(8.3741-5.9917*G5)*E5+(1-0.77084*G5-0.02058*G5^2)*(0.7465-222.4666/E5)*10^7/E5+(1-0.80882*G5+0.02226*G5^2)*(0.3228-17.335/E5)*10^12/E5^3</f>
        <v>-61210320.240276344</v>
      </c>
      <c r="AJ5" s="18">
        <f t="shared" ref="AJ5:AJ18" si="12">20.486 * (EXP(1.165 / 10000 * F5 - 7.78712 * G5 + 1.1582
                / 1000 *  F5 * G5)) *  F5^(1.26007) * G5^(4.98308)</f>
        <v>1.9727271813894053E-3</v>
      </c>
      <c r="AK5" s="20"/>
      <c r="AL5" s="20"/>
      <c r="AM5" s="20">
        <f>E5/R5</f>
        <v>0.61467705973982711</v>
      </c>
      <c r="AN5" s="20">
        <f t="shared" ref="AN5:AN68" si="13">($AL$2+273.15)/(R5+273.15)</f>
        <v>1.1518640581292428</v>
      </c>
      <c r="AO5" s="10">
        <f>(-LN(T5/1.01325)-5.92714+6.09648/AM5+1.28862*LN(AM5)-0.16934*AM5^6)/(15.2518-15.6875/AM5-13.4721*LN(AM5)+0.43577*AM5^6)</f>
        <v>-0.21440948128391843</v>
      </c>
      <c r="AP5" s="10">
        <f>3 / 7 * (AM5 / (1 - AM5)) *LOG10(T5 / 1.101325) - 1</f>
        <v>-0.26356950721942685</v>
      </c>
      <c r="AQ5" s="20">
        <f t="shared" ref="AQ5:AQ68" si="14">EXP(5.92714-6.09648/AN5-1.28862*LN(AN5)+0.169347*AN5^6+AO5*(15.2518-15.6875/AN5-13.4721*LN(AN5)+0.43577*AN5^6))</f>
        <v>1.989535508854317</v>
      </c>
      <c r="AR5" s="20">
        <f t="shared" ref="AR5:AR68" si="15">AQ5*T5</f>
        <v>26.172339618978537</v>
      </c>
      <c r="AS5" s="20"/>
      <c r="AT5" s="20"/>
      <c r="AU5" s="20"/>
      <c r="AV5" s="20"/>
      <c r="AW5" s="20"/>
      <c r="AX5" s="20"/>
      <c r="AY5" s="20"/>
      <c r="AZ5" s="22"/>
    </row>
    <row r="6" spans="1:52" ht="15" x14ac:dyDescent="0.25">
      <c r="C6" s="27" t="str">
        <f>DataBase!A3</f>
        <v>Refrig-50</v>
      </c>
      <c r="D6" s="27">
        <f>DataBase!E3</f>
        <v>-161.5169967651367</v>
      </c>
      <c r="E6" s="27">
        <f t="shared" ref="E6:E69" si="16">(D6+273.15)</f>
        <v>111.63300323486328</v>
      </c>
      <c r="F6" s="27">
        <f t="shared" ref="F6:F69" si="17">E6*1.8</f>
        <v>200.93940582275391</v>
      </c>
      <c r="G6" s="17">
        <f>DataBase!D3/1000</f>
        <v>0.4222950134277344</v>
      </c>
      <c r="H6" s="16">
        <f t="shared" ref="H6:H69" si="18">((D6+273.15)*9/5)^(1/3)/(G6)</f>
        <v>13.869870879129239</v>
      </c>
      <c r="I6" s="16">
        <f>DataBase!C3</f>
        <v>16.042600631713867</v>
      </c>
      <c r="J6" s="18">
        <f t="shared" si="9"/>
        <v>764.7891651787869</v>
      </c>
      <c r="K6" s="20">
        <f t="shared" si="1"/>
        <v>5.577256252772099E-2</v>
      </c>
      <c r="L6" s="19">
        <f t="shared" si="2"/>
        <v>3.9708053957730727E-4</v>
      </c>
      <c r="M6" s="19">
        <f t="shared" si="10"/>
        <v>0</v>
      </c>
      <c r="N6" s="20">
        <f t="shared" si="4"/>
        <v>-5.6487000000000001E-8</v>
      </c>
      <c r="O6" s="20">
        <f t="shared" ref="O6:O69" si="19">($O$2+273.15)*1.8</f>
        <v>536.66999999999996</v>
      </c>
      <c r="P6" s="21">
        <f t="shared" ref="P6:P69" si="20">4.185*(K6+2*L6*O6+3*N6*O6^2)</f>
        <v>1.8128069570889398</v>
      </c>
      <c r="Q6" s="33">
        <f>DataBase!G3+2*DataBase!H3*($O$2+273.15)+3*DataBase!I3*($O$2+273.15)^2+4*DataBase!J3*($O$2+273.15)^3+5*DataBase!K3*($O$2+273.15)^4</f>
        <v>2.2373896790929102</v>
      </c>
      <c r="R6" s="30">
        <f>DataBase!R3+273.15</f>
        <v>190.53799438476563</v>
      </c>
      <c r="S6" s="50">
        <f>189.8 + 450.6 * G6 + (0.4244 + 0.1174 * G6) *  E6  + (0.1441 - 1.0069 * G6) * 100000 / (E6)</f>
        <v>181.1824766554052</v>
      </c>
      <c r="T6" s="30">
        <f>DataBase!S3/100</f>
        <v>45.9466015625</v>
      </c>
      <c r="U6" s="50">
        <f t="shared" ref="U6:U69" si="21">(5.689 - 0.0566 / G6 - (0.43639 + 4.1216 / G6 + 0.21343 / G6^2) * 0.001 *E6 + (0.47579 + 1.182 / G6 + 0.15302 / G6^2)* 0.000001 * G6^2 - (2.4505 + 9.9099 / G6 ^2) * 10^-10 * G6^3)*10</f>
        <v>42.831144104309367</v>
      </c>
      <c r="V6" s="50">
        <f t="shared" ref="V6:V69" si="22">55302700*E6^-2.3125*G6^2.3201</f>
        <v>137.59970430194528</v>
      </c>
      <c r="W6" s="30">
        <f t="shared" ref="W6:W69" si="23">319580*(EXP(-0.008505*E6-4.8014*G6+0.005749*E6*G6))*E6^-0.4844*G6^4.0846</f>
        <v>64.299485967578192</v>
      </c>
      <c r="X6" s="30">
        <f t="shared" ref="X6:X69" si="24">6.9575*(EXP(-0.0135*E6-0.3129*G6+0.009174*E6*G6))*E6^0.6791*G6^-0.6807</f>
        <v>92.021450740574465</v>
      </c>
      <c r="Y6" s="30">
        <f t="shared" ref="Y6:Y69" si="25">19.06232*E6^0.58848*G6^0.3596-273.15</f>
        <v>-48.951735271644964</v>
      </c>
      <c r="Z6" s="30">
        <f t="shared" ref="Z6:Z69" si="26">9.5233*(EXP(-0.0009314*E6-0.544442*G6+0.00064791*E6*G6))*E6^0.81067*G6^0.53691-273.15</f>
        <v>-70.792487039330581</v>
      </c>
      <c r="AA6" s="55">
        <f t="shared" ref="AA6:AA69" si="27">35.9413*EXP(-0.00069*E6-1.4442*G6+0.000491*E6*G6)*E6^0.7293*G6^1.2771-273.15</f>
        <v>-81.434855994973901</v>
      </c>
      <c r="AB6" s="24">
        <f t="shared" ref="AB6:AB69" si="28">EXP($AF$7+$AF$8*$I6+$AF$9*$E6+$AF$10*$G6+$AF$11*$E6*$G6)*$I6^$AF$12*$E6^($AF$13+$AF$14*$I6)*$G6^$AF$15</f>
        <v>207.2368323252102</v>
      </c>
      <c r="AC6" s="24">
        <f t="shared" si="5"/>
        <v>133.50494366507456</v>
      </c>
      <c r="AD6" s="63">
        <f t="shared" ref="AD6:AD69" si="29">(T6-AC6)/T6</f>
        <v>-1.9056543710522564</v>
      </c>
      <c r="AE6" s="20"/>
      <c r="AF6" s="20" t="s">
        <v>1326</v>
      </c>
      <c r="AG6" s="20" t="s">
        <v>1327</v>
      </c>
      <c r="AH6" s="20"/>
      <c r="AI6" s="20">
        <f t="shared" si="11"/>
        <v>-2744.4524628357321</v>
      </c>
      <c r="AJ6" s="18">
        <f t="shared" si="12"/>
        <v>9.3882121521273234</v>
      </c>
      <c r="AK6" s="20"/>
      <c r="AL6" s="20"/>
      <c r="AM6" s="20">
        <f t="shared" ref="AM6:AM69" si="30">E6/R6</f>
        <v>0.58588316516775951</v>
      </c>
      <c r="AN6" s="20">
        <f t="shared" si="13"/>
        <v>0.76161126506751464</v>
      </c>
      <c r="AO6" s="10">
        <f t="shared" ref="AO6:AO15" si="31">(-LN(T6/1.01325)-5.92714+6.09648/AM6+1.28862*LN(AM6)-0.16934*AM6^6)/(15.2518-15.6875/AM6-13.4721*LN(AM6)+0.43577*AM6^6)</f>
        <v>7.3477900213927373E-3</v>
      </c>
      <c r="AP6" s="10">
        <f t="shared" ref="AP6:AP16" si="32">3 / 7 * (AM6 / (1 - AM6)) *LOG10(T6 / 1.101325) - 1</f>
        <v>-1.7535340313654779E-2</v>
      </c>
      <c r="AQ6" s="20">
        <f t="shared" si="14"/>
        <v>0.18171665168231413</v>
      </c>
      <c r="AR6" s="20">
        <f t="shared" si="15"/>
        <v>8.3492625921188832</v>
      </c>
      <c r="AS6" s="20"/>
      <c r="AT6" s="20"/>
      <c r="AU6" s="20"/>
      <c r="AV6" s="20"/>
      <c r="AW6" s="20"/>
      <c r="AX6" s="20"/>
      <c r="AY6" s="20"/>
      <c r="AZ6" s="22"/>
    </row>
    <row r="7" spans="1:52" ht="15" x14ac:dyDescent="0.25">
      <c r="C7" s="27" t="str">
        <f>DataBase!A4</f>
        <v>Methane</v>
      </c>
      <c r="D7" s="27">
        <f>DataBase!E4</f>
        <v>-161.52500000000001</v>
      </c>
      <c r="E7" s="27">
        <f t="shared" si="16"/>
        <v>111.62499999999997</v>
      </c>
      <c r="F7" s="27">
        <f t="shared" si="17"/>
        <v>200.92499999999995</v>
      </c>
      <c r="G7" s="17">
        <f>DataBase!D4/1000</f>
        <v>0.29939401245117186</v>
      </c>
      <c r="H7" s="16">
        <f t="shared" si="18"/>
        <v>19.56297417640215</v>
      </c>
      <c r="I7" s="16">
        <f>DataBase!C4</f>
        <v>16.042900085449219</v>
      </c>
      <c r="J7" s="18">
        <f t="shared" si="9"/>
        <v>157169.32460760459</v>
      </c>
      <c r="K7" s="20">
        <f t="shared" si="1"/>
        <v>0.22497159252267188</v>
      </c>
      <c r="L7" s="19">
        <f t="shared" si="2"/>
        <v>3.1136605025946254E-4</v>
      </c>
      <c r="M7" s="19">
        <f t="shared" si="10"/>
        <v>0</v>
      </c>
      <c r="N7" s="20">
        <f t="shared" si="4"/>
        <v>-5.6487000000000001E-8</v>
      </c>
      <c r="O7" s="20">
        <f t="shared" si="19"/>
        <v>536.66999999999996</v>
      </c>
      <c r="P7" s="21">
        <f t="shared" si="20"/>
        <v>2.1358815916167306</v>
      </c>
      <c r="Q7" s="33">
        <f>DataBase!G4+2*DataBase!H4*($O$2+273.15)+3*DataBase!I4*($O$2+273.15)^2+4*DataBase!J4*($O$2+273.15)^3+5*DataBase!K4*($O$2+273.15)^4</f>
        <v>2.242024845144583</v>
      </c>
      <c r="R7" s="30">
        <f>DataBase!R4+273.15</f>
        <v>190.69900512695313</v>
      </c>
      <c r="S7" s="50">
        <f t="shared" ref="S7:S70" si="33">189.8 + 450.6 * G7 + (0.4244 + 0.1174 * G7) *  E7  + (0.1441 - 1.0069 * G7) * 100000 / (E7)</f>
        <v>235.03222997770217</v>
      </c>
      <c r="T7" s="30">
        <f>DataBase!S4/100</f>
        <v>46.406801757812502</v>
      </c>
      <c r="U7" s="50">
        <f t="shared" si="21"/>
        <v>36.48772125091439</v>
      </c>
      <c r="V7" s="50">
        <f t="shared" si="22"/>
        <v>61.962591377668801</v>
      </c>
      <c r="W7" s="30">
        <f t="shared" si="23"/>
        <v>26.311076016122229</v>
      </c>
      <c r="X7" s="30">
        <f t="shared" si="24"/>
        <v>106.56677170838968</v>
      </c>
      <c r="Y7" s="30">
        <f t="shared" si="25"/>
        <v>-75.043169684261073</v>
      </c>
      <c r="Z7" s="30">
        <f t="shared" si="26"/>
        <v>-94.872692630505384</v>
      </c>
      <c r="AA7" s="55">
        <f t="shared" si="27"/>
        <v>-126.58493938046175</v>
      </c>
      <c r="AB7" s="24">
        <f t="shared" si="28"/>
        <v>197.67595321800474</v>
      </c>
      <c r="AC7" s="24">
        <f t="shared" si="5"/>
        <v>95.237645855920491</v>
      </c>
      <c r="AD7" s="63">
        <f t="shared" si="29"/>
        <v>-1.0522346347620779</v>
      </c>
      <c r="AE7" s="54" t="s">
        <v>1317</v>
      </c>
      <c r="AF7" s="19">
        <v>1.6019300000000001</v>
      </c>
      <c r="AG7" s="20">
        <v>10.74145</v>
      </c>
      <c r="AH7" s="20"/>
      <c r="AI7" s="20">
        <f t="shared" si="11"/>
        <v>-2879.4556614145258</v>
      </c>
      <c r="AJ7" s="18">
        <f t="shared" si="12"/>
        <v>4.2797787856056697</v>
      </c>
      <c r="AK7" s="20"/>
      <c r="AL7" s="20"/>
      <c r="AM7" s="20">
        <f t="shared" si="30"/>
        <v>0.58534652514672747</v>
      </c>
      <c r="AN7" s="20">
        <f t="shared" si="13"/>
        <v>0.76134689542633516</v>
      </c>
      <c r="AO7" s="10">
        <f t="shared" si="31"/>
        <v>7.6905362028459739E-3</v>
      </c>
      <c r="AP7" s="10">
        <f t="shared" si="32"/>
        <v>-1.7086998535524978E-2</v>
      </c>
      <c r="AQ7" s="20">
        <f t="shared" si="14"/>
        <v>0.18117828486765644</v>
      </c>
      <c r="AR7" s="20">
        <f t="shared" si="15"/>
        <v>8.407904748673813</v>
      </c>
      <c r="AS7" s="20"/>
      <c r="AT7" s="20"/>
      <c r="AU7" s="20"/>
      <c r="AV7" s="20"/>
      <c r="AW7" s="20"/>
      <c r="AX7" s="20"/>
      <c r="AY7" s="20"/>
      <c r="AZ7" s="22"/>
    </row>
    <row r="8" spans="1:52" ht="15" x14ac:dyDescent="0.25">
      <c r="C8" s="27" t="str">
        <f>DataBase!A5</f>
        <v>Acetylene</v>
      </c>
      <c r="D8" s="27">
        <f>DataBase!E5</f>
        <v>-83.799993896484352</v>
      </c>
      <c r="E8" s="27">
        <f t="shared" si="16"/>
        <v>189.35000610351563</v>
      </c>
      <c r="F8" s="27">
        <f t="shared" si="17"/>
        <v>340.83001098632815</v>
      </c>
      <c r="G8" s="17">
        <f>DataBase!D5/1000</f>
        <v>0.41705300903320314</v>
      </c>
      <c r="H8" s="16">
        <f t="shared" si="18"/>
        <v>16.748966626707499</v>
      </c>
      <c r="I8" s="16">
        <f>DataBase!C5</f>
        <v>26.038000106811523</v>
      </c>
      <c r="J8" s="18">
        <f t="shared" si="9"/>
        <v>15823.148235503213</v>
      </c>
      <c r="K8" s="20">
        <f t="shared" si="1"/>
        <v>0.14133928814574687</v>
      </c>
      <c r="L8" s="19">
        <f t="shared" si="2"/>
        <v>3.7619149771561547E-4</v>
      </c>
      <c r="M8" s="19">
        <f t="shared" si="10"/>
        <v>0</v>
      </c>
      <c r="N8" s="20">
        <f t="shared" si="4"/>
        <v>-5.6487000000000001E-8</v>
      </c>
      <c r="O8" s="20">
        <f t="shared" si="19"/>
        <v>536.66999999999996</v>
      </c>
      <c r="P8" s="21">
        <f>4.185*(K8+2*L8*O8+3*N8*O8^2)</f>
        <v>2.0770716338575772</v>
      </c>
      <c r="Q8" s="33">
        <f>DataBase!G5+2*DataBase!H5*($O$2+273.15)+3*DataBase!I5*($O$2+273.15)^2+4*DataBase!J5*($O$2+273.15)^3+5*DataBase!K5*($O$2+273.15)^4</f>
        <v>1.7411666967987529</v>
      </c>
      <c r="R8" s="30">
        <f>DataBase!R5+273.15</f>
        <v>308.32000732421875</v>
      </c>
      <c r="S8" s="50">
        <f t="shared" si="33"/>
        <v>321.68280027246726</v>
      </c>
      <c r="T8" s="30">
        <f>DataBase!S5/100</f>
        <v>61.391000976562502</v>
      </c>
      <c r="U8" s="50">
        <f t="shared" si="21"/>
        <v>33.670236054932168</v>
      </c>
      <c r="V8" s="50">
        <f t="shared" si="22"/>
        <v>39.389096076810326</v>
      </c>
      <c r="W8" s="30">
        <f t="shared" si="23"/>
        <v>30.07646609811594</v>
      </c>
      <c r="X8" s="30">
        <f t="shared" si="24"/>
        <v>62.413918883537669</v>
      </c>
      <c r="Y8" s="30">
        <f t="shared" si="25"/>
        <v>31.444200494513495</v>
      </c>
      <c r="Z8" s="30">
        <f t="shared" si="26"/>
        <v>20.609401765513383</v>
      </c>
      <c r="AA8" s="55">
        <f t="shared" si="27"/>
        <v>-4.0779261898078403</v>
      </c>
      <c r="AB8" s="24">
        <f t="shared" si="28"/>
        <v>313.58270607395627</v>
      </c>
      <c r="AC8" s="24">
        <f t="shared" si="5"/>
        <v>61.749814939300379</v>
      </c>
      <c r="AD8" s="63">
        <f t="shared" si="29"/>
        <v>-5.8447322413730067E-3</v>
      </c>
      <c r="AE8" s="54" t="s">
        <v>1318</v>
      </c>
      <c r="AF8" s="19">
        <v>5.5799999999999999E-3</v>
      </c>
      <c r="AG8" s="20">
        <v>7.4340000000000003E-2</v>
      </c>
      <c r="AH8" s="20"/>
      <c r="AI8" s="20">
        <f t="shared" si="11"/>
        <v>230.87088898129514</v>
      </c>
      <c r="AJ8" s="18">
        <f t="shared" si="12"/>
        <v>19.423377353504819</v>
      </c>
      <c r="AK8" s="20"/>
      <c r="AL8" s="20"/>
      <c r="AM8" s="20">
        <f t="shared" si="30"/>
        <v>0.61413467048994208</v>
      </c>
      <c r="AN8" s="20">
        <f t="shared" si="13"/>
        <v>0.60734000989166925</v>
      </c>
      <c r="AO8" s="10">
        <f t="shared" si="31"/>
        <v>0.20040519238804444</v>
      </c>
      <c r="AP8" s="10">
        <f t="shared" si="32"/>
        <v>0.19108395441295323</v>
      </c>
      <c r="AQ8" s="20">
        <f>EXP(5.92714-6.09648/AN8-1.28862*LN(AN8)+0.169347*AN8^6+AO8*(15.2518-15.6875/AN8-13.4721*LN(AN8)+0.43577*AN8^6))</f>
        <v>1.4567755606795843E-2</v>
      </c>
      <c r="AR8" s="20">
        <f t="shared" si="15"/>
        <v>0.89432909868312749</v>
      </c>
      <c r="AS8" s="20"/>
      <c r="AT8" s="20"/>
      <c r="AU8" s="20"/>
      <c r="AV8" s="20"/>
      <c r="AW8" s="20"/>
      <c r="AX8" s="20"/>
      <c r="AY8" s="20"/>
      <c r="AZ8" s="22"/>
    </row>
    <row r="9" spans="1:52" ht="15" x14ac:dyDescent="0.25">
      <c r="C9" s="27" t="str">
        <f>DataBase!A6</f>
        <v>Refrig-1150</v>
      </c>
      <c r="D9" s="27">
        <f>DataBase!E6</f>
        <v>-103.73900451660154</v>
      </c>
      <c r="E9" s="27">
        <f t="shared" si="16"/>
        <v>169.41099548339844</v>
      </c>
      <c r="F9" s="27">
        <f t="shared" si="17"/>
        <v>304.93979187011718</v>
      </c>
      <c r="G9" s="17">
        <f>DataBase!D6/1000</f>
        <v>0.56795001220703123</v>
      </c>
      <c r="H9" s="16">
        <f t="shared" si="18"/>
        <v>11.851170692098542</v>
      </c>
      <c r="I9" s="16">
        <f>DataBase!C6</f>
        <v>28.053600311279297</v>
      </c>
      <c r="J9" s="18">
        <f t="shared" si="9"/>
        <v>27.412984012248991</v>
      </c>
      <c r="K9" s="20">
        <f t="shared" si="1"/>
        <v>-4.2232070308313606E-3</v>
      </c>
      <c r="L9" s="19">
        <f t="shared" si="2"/>
        <v>3.8431978506522479E-4</v>
      </c>
      <c r="M9" s="19">
        <f t="shared" si="10"/>
        <v>0</v>
      </c>
      <c r="N9" s="20">
        <f t="shared" si="4"/>
        <v>-5.6487000000000001E-8</v>
      </c>
      <c r="O9" s="20">
        <f t="shared" si="19"/>
        <v>536.66999999999996</v>
      </c>
      <c r="P9" s="21">
        <f t="shared" si="20"/>
        <v>1.5044042722685242</v>
      </c>
      <c r="Q9" s="33">
        <f>DataBase!G6+2*DataBase!H6*($O$2+273.15)+3*DataBase!I6*($O$2+273.15)^2+4*DataBase!J6*($O$2+273.15)^3+5*DataBase!K6*($O$2+273.15)^4</f>
        <v>1.5682930520452025</v>
      </c>
      <c r="R9" s="30">
        <f>DataBase!R6+273.15</f>
        <v>282.31600952148438</v>
      </c>
      <c r="S9" s="50">
        <f t="shared" si="33"/>
        <v>276.40857218562087</v>
      </c>
      <c r="T9" s="30">
        <f>DataBase!S6/100</f>
        <v>50.400600585937497</v>
      </c>
      <c r="U9" s="50">
        <f t="shared" si="21"/>
        <v>41.739108382523831</v>
      </c>
      <c r="V9" s="50">
        <f t="shared" si="22"/>
        <v>104.30227749133311</v>
      </c>
      <c r="W9" s="30">
        <f t="shared" si="23"/>
        <v>71.042019232776042</v>
      </c>
      <c r="X9" s="30">
        <f t="shared" si="24"/>
        <v>68.594021025365237</v>
      </c>
      <c r="Y9" s="30">
        <f t="shared" si="25"/>
        <v>45.646263104718969</v>
      </c>
      <c r="Z9" s="30">
        <f t="shared" si="26"/>
        <v>27.503513806186277</v>
      </c>
      <c r="AA9" s="55">
        <f t="shared" si="27"/>
        <v>29.484490478056443</v>
      </c>
      <c r="AB9" s="24">
        <f t="shared" si="28"/>
        <v>296.58662240968772</v>
      </c>
      <c r="AC9" s="24">
        <f t="shared" si="5"/>
        <v>83.51514622741837</v>
      </c>
      <c r="AD9" s="63">
        <f t="shared" si="29"/>
        <v>-0.65702680635754795</v>
      </c>
      <c r="AE9" s="54" t="s">
        <v>1319</v>
      </c>
      <c r="AF9" s="53">
        <v>-1.1199999999999999E-3</v>
      </c>
      <c r="AG9">
        <v>-4.6999999999999999E-4</v>
      </c>
      <c r="AI9" s="20">
        <f t="shared" si="11"/>
        <v>214.64886966525955</v>
      </c>
      <c r="AJ9" s="18">
        <f t="shared" si="12"/>
        <v>25.074935733840043</v>
      </c>
      <c r="AK9" s="20"/>
      <c r="AL9" s="20"/>
      <c r="AM9" s="20">
        <f t="shared" si="30"/>
        <v>0.60007576534729312</v>
      </c>
      <c r="AN9" s="20">
        <f t="shared" si="13"/>
        <v>0.63577247562677519</v>
      </c>
      <c r="AO9" s="10">
        <f t="shared" si="31"/>
        <v>8.5325985577643537E-2</v>
      </c>
      <c r="AP9" s="10">
        <f t="shared" si="32"/>
        <v>6.7814334951091571E-2</v>
      </c>
      <c r="AQ9" s="20">
        <f t="shared" si="14"/>
        <v>3.5152439119085332E-2</v>
      </c>
      <c r="AR9" s="20">
        <f t="shared" si="15"/>
        <v>1.7717040436625044</v>
      </c>
      <c r="AS9" s="20"/>
      <c r="AT9" s="20"/>
      <c r="AU9" s="20"/>
      <c r="AV9" s="20"/>
      <c r="AW9" s="20"/>
      <c r="AX9" s="20"/>
      <c r="AY9" s="20"/>
      <c r="AZ9" s="22"/>
    </row>
    <row r="10" spans="1:52" ht="15" x14ac:dyDescent="0.25">
      <c r="C10" s="27" t="str">
        <f>DataBase!A7</f>
        <v>Ethylene</v>
      </c>
      <c r="D10" s="27">
        <f>DataBase!E7</f>
        <v>-103.75099792480466</v>
      </c>
      <c r="E10" s="27">
        <f t="shared" si="16"/>
        <v>169.39900207519531</v>
      </c>
      <c r="F10" s="27">
        <f t="shared" si="17"/>
        <v>304.9182037353516</v>
      </c>
      <c r="G10" s="17">
        <f>DataBase!D7/1000</f>
        <v>0.38322601318359373</v>
      </c>
      <c r="H10" s="16">
        <f t="shared" si="18"/>
        <v>17.563300681967696</v>
      </c>
      <c r="I10" s="16">
        <f>DataBase!C7</f>
        <v>28.053800582885742</v>
      </c>
      <c r="J10" s="18">
        <f t="shared" si="9"/>
        <v>34461.127870968288</v>
      </c>
      <c r="K10" s="20">
        <f t="shared" si="1"/>
        <v>0.16554129626807998</v>
      </c>
      <c r="L10" s="19">
        <f t="shared" si="2"/>
        <v>3.6194585943141912E-4</v>
      </c>
      <c r="M10" s="19">
        <f t="shared" si="10"/>
        <v>0</v>
      </c>
      <c r="N10" s="20">
        <f t="shared" si="4"/>
        <v>-5.6487000000000001E-8</v>
      </c>
      <c r="O10" s="20">
        <f t="shared" si="19"/>
        <v>536.66999999999996</v>
      </c>
      <c r="P10" s="21">
        <f t="shared" si="20"/>
        <v>2.1143666577874511</v>
      </c>
      <c r="Q10" s="33">
        <f>DataBase!G7+2*DataBase!H7*($O$2+273.15)+3*DataBase!I7*($O$2+273.15)^2+4*DataBase!J7*($O$2+273.15)^3+5*DataBase!K7*($O$2+273.15)^4</f>
        <v>1.5658325456490298</v>
      </c>
      <c r="R10" s="30">
        <f>DataBase!R7+273.15</f>
        <v>282.3590087890625</v>
      </c>
      <c r="S10" s="50">
        <f t="shared" si="33"/>
        <v>299.27359218159484</v>
      </c>
      <c r="T10" s="30">
        <f>DataBase!S7/100</f>
        <v>50.317900390624999</v>
      </c>
      <c r="U10" s="50">
        <f t="shared" si="21"/>
        <v>33.993129548965278</v>
      </c>
      <c r="V10" s="50">
        <f t="shared" si="22"/>
        <v>41.875875662245221</v>
      </c>
      <c r="W10" s="30">
        <f t="shared" si="23"/>
        <v>28.889786697280957</v>
      </c>
      <c r="X10" s="30">
        <f t="shared" si="24"/>
        <v>71.291466774901139</v>
      </c>
      <c r="Y10" s="30">
        <f t="shared" si="25"/>
        <v>3.5796046160871811</v>
      </c>
      <c r="Z10" s="30">
        <f t="shared" si="26"/>
        <v>-9.4057282907007789</v>
      </c>
      <c r="AA10" s="55">
        <f t="shared" si="27"/>
        <v>-37.706469062244992</v>
      </c>
      <c r="AB10" s="24">
        <f t="shared" si="28"/>
        <v>282.93958073445498</v>
      </c>
      <c r="AC10" s="24">
        <f t="shared" si="5"/>
        <v>57.533219419684258</v>
      </c>
      <c r="AD10" s="63">
        <f t="shared" si="29"/>
        <v>-0.14339467611020559</v>
      </c>
      <c r="AE10" s="54" t="s">
        <v>1320</v>
      </c>
      <c r="AF10" s="19">
        <v>-0.52398</v>
      </c>
      <c r="AG10" s="20">
        <v>-2.1048200000000001</v>
      </c>
      <c r="AH10" s="20"/>
      <c r="AI10" s="20">
        <f t="shared" si="11"/>
        <v>363.53306211718518</v>
      </c>
      <c r="AJ10" s="18">
        <f t="shared" si="12"/>
        <v>13.937853689857224</v>
      </c>
      <c r="AK10" s="20"/>
      <c r="AL10" s="20"/>
      <c r="AM10" s="20">
        <f t="shared" si="30"/>
        <v>0.5999419065879551</v>
      </c>
      <c r="AN10" s="20">
        <f t="shared" si="13"/>
        <v>0.63572326355214492</v>
      </c>
      <c r="AO10" s="10">
        <f t="shared" si="31"/>
        <v>8.4355385139553582E-2</v>
      </c>
      <c r="AP10" s="10">
        <f t="shared" si="32"/>
        <v>6.6760553572279724E-2</v>
      </c>
      <c r="AQ10" s="20">
        <f t="shared" si="14"/>
        <v>3.5239499598676532E-2</v>
      </c>
      <c r="AR10" s="20">
        <f t="shared" si="15"/>
        <v>1.7731776306216753</v>
      </c>
      <c r="AS10" s="20"/>
      <c r="AT10" s="20"/>
      <c r="AU10" s="20"/>
      <c r="AV10" s="20"/>
      <c r="AW10" s="20"/>
      <c r="AX10" s="20"/>
      <c r="AY10" s="20"/>
      <c r="AZ10" s="22"/>
    </row>
    <row r="11" spans="1:52" ht="15" x14ac:dyDescent="0.25">
      <c r="C11" s="27" t="str">
        <f>DataBase!A8</f>
        <v>Refrig-170</v>
      </c>
      <c r="D11" s="27">
        <f>DataBase!E8</f>
        <v>-88.599996948242165</v>
      </c>
      <c r="E11" s="27">
        <f t="shared" si="16"/>
        <v>184.55000305175781</v>
      </c>
      <c r="F11" s="27">
        <f t="shared" si="17"/>
        <v>332.19000549316405</v>
      </c>
      <c r="G11" s="17">
        <f>DataBase!D8/1000</f>
        <v>0.3558340148925781</v>
      </c>
      <c r="H11" s="16">
        <f t="shared" si="18"/>
        <v>19.463221559061115</v>
      </c>
      <c r="I11" s="16">
        <f>DataBase!C8</f>
        <v>30.069400787353516</v>
      </c>
      <c r="J11" s="18">
        <f t="shared" si="9"/>
        <v>91898.272999237306</v>
      </c>
      <c r="K11" s="20">
        <f t="shared" si="1"/>
        <v>0.22200694473529625</v>
      </c>
      <c r="L11" s="19">
        <f t="shared" si="2"/>
        <v>3.1441455155123882E-4</v>
      </c>
      <c r="M11" s="19">
        <f t="shared" si="10"/>
        <v>0</v>
      </c>
      <c r="N11" s="20">
        <f t="shared" si="4"/>
        <v>-5.6487000000000001E-8</v>
      </c>
      <c r="O11" s="20">
        <f t="shared" si="19"/>
        <v>536.66999999999996</v>
      </c>
      <c r="P11" s="21">
        <f t="shared" si="20"/>
        <v>2.13716818863228</v>
      </c>
      <c r="Q11" s="33">
        <f>DataBase!G8+2*DataBase!H8*($O$2+273.15)+3*DataBase!I8*($O$2+273.15)^2+4*DataBase!J8*($O$2+273.15)^3+5*DataBase!K8*($O$2+273.15)^4</f>
        <v>1.7576120759322826</v>
      </c>
      <c r="R11" s="30">
        <f>DataBase!R8+273.15</f>
        <v>305.31600952148438</v>
      </c>
      <c r="S11" s="50">
        <f t="shared" si="33"/>
        <v>320.11109832653108</v>
      </c>
      <c r="T11" s="30">
        <f>DataBase!S8/100</f>
        <v>48.711401367187499</v>
      </c>
      <c r="U11" s="50">
        <f t="shared" si="21"/>
        <v>30.006906184596946</v>
      </c>
      <c r="V11" s="50">
        <f t="shared" si="22"/>
        <v>28.920567632793201</v>
      </c>
      <c r="W11" s="30">
        <f t="shared" si="23"/>
        <v>20.615743760204587</v>
      </c>
      <c r="X11" s="30">
        <f t="shared" si="24"/>
        <v>65.782546835366588</v>
      </c>
      <c r="Y11" s="30">
        <f t="shared" si="25"/>
        <v>10.228660301102991</v>
      </c>
      <c r="Z11" s="30">
        <f t="shared" si="26"/>
        <v>-1.124549534884693</v>
      </c>
      <c r="AA11" s="55">
        <f t="shared" si="27"/>
        <v>-38.355845690440219</v>
      </c>
      <c r="AB11" s="24">
        <f t="shared" si="28"/>
        <v>298.46165774607459</v>
      </c>
      <c r="AC11" s="24">
        <f t="shared" si="5"/>
        <v>47.190327466180591</v>
      </c>
      <c r="AD11" s="63">
        <f t="shared" si="29"/>
        <v>3.1226239818908569E-2</v>
      </c>
      <c r="AE11" s="54" t="s">
        <v>1321</v>
      </c>
      <c r="AF11" s="19">
        <v>1.0399999999999999E-3</v>
      </c>
      <c r="AG11" s="20">
        <v>5.0800000000000003E-3</v>
      </c>
      <c r="AH11" s="20"/>
      <c r="AI11" s="20">
        <f t="shared" si="11"/>
        <v>307.2661940092039</v>
      </c>
      <c r="AJ11" s="18">
        <f t="shared" si="12"/>
        <v>13.343778536522352</v>
      </c>
      <c r="AK11" s="20"/>
      <c r="AL11" s="20"/>
      <c r="AM11" s="20">
        <f t="shared" si="30"/>
        <v>0.6044557026046532</v>
      </c>
      <c r="AN11" s="20">
        <f t="shared" si="13"/>
        <v>0.61049395156706077</v>
      </c>
      <c r="AO11" s="10">
        <f t="shared" si="31"/>
        <v>9.5174780035792161E-2</v>
      </c>
      <c r="AP11" s="10">
        <f t="shared" si="32"/>
        <v>7.7822454533059693E-2</v>
      </c>
      <c r="AQ11" s="20">
        <f t="shared" si="14"/>
        <v>2.297189706346715E-2</v>
      </c>
      <c r="AR11" s="20">
        <f t="shared" si="15"/>
        <v>1.1189932980242643</v>
      </c>
      <c r="AS11" s="20"/>
      <c r="AT11" s="20"/>
      <c r="AU11" s="20"/>
      <c r="AV11" s="20"/>
      <c r="AW11" s="20"/>
      <c r="AX11" s="20"/>
      <c r="AY11" s="20"/>
      <c r="AZ11" s="22"/>
    </row>
    <row r="12" spans="1:52" ht="15" x14ac:dyDescent="0.25">
      <c r="C12" s="27" t="str">
        <f>DataBase!A9</f>
        <v>Ethane</v>
      </c>
      <c r="D12" s="27">
        <f>DataBase!E9</f>
        <v>-88.599996948242165</v>
      </c>
      <c r="E12" s="27">
        <f t="shared" si="16"/>
        <v>184.55000305175781</v>
      </c>
      <c r="F12" s="27">
        <f t="shared" si="17"/>
        <v>332.19000549316405</v>
      </c>
      <c r="G12" s="17">
        <f>DataBase!D9/1000</f>
        <v>0.35568301391601564</v>
      </c>
      <c r="H12" s="16">
        <f t="shared" si="18"/>
        <v>19.471484437375466</v>
      </c>
      <c r="I12" s="16">
        <f>DataBase!C9</f>
        <v>30.069900512695313</v>
      </c>
      <c r="J12" s="18">
        <f t="shared" si="9"/>
        <v>92264.230790796239</v>
      </c>
      <c r="K12" s="20">
        <f t="shared" si="1"/>
        <v>0.22225251747879879</v>
      </c>
      <c r="L12" s="19">
        <f t="shared" si="2"/>
        <v>3.1416412845666867E-4</v>
      </c>
      <c r="M12" s="19">
        <f t="shared" si="10"/>
        <v>0</v>
      </c>
      <c r="N12" s="20">
        <f t="shared" si="4"/>
        <v>-5.6487000000000001E-8</v>
      </c>
      <c r="O12" s="20">
        <f t="shared" si="19"/>
        <v>536.66999999999996</v>
      </c>
      <c r="P12" s="21">
        <f t="shared" si="20"/>
        <v>2.1370710280785334</v>
      </c>
      <c r="Q12" s="33">
        <f>DataBase!G9+2*DataBase!H9*($O$2+273.15)+3*DataBase!I9*($O$2+273.15)^2+4*DataBase!J9*($O$2+273.15)^3+5*DataBase!K9*($O$2+273.15)^4</f>
        <v>1.7566166873874245</v>
      </c>
      <c r="R12" s="30">
        <f>DataBase!R9+273.15</f>
        <v>305.42800903320313</v>
      </c>
      <c r="S12" s="50">
        <f t="shared" si="33"/>
        <v>320.12217141231798</v>
      </c>
      <c r="T12" s="30">
        <f>DataBase!S9/100</f>
        <v>48.8385009765625</v>
      </c>
      <c r="U12" s="50">
        <f t="shared" si="21"/>
        <v>29.994513966851841</v>
      </c>
      <c r="V12" s="50">
        <f t="shared" si="22"/>
        <v>28.892101782847657</v>
      </c>
      <c r="W12" s="30">
        <f t="shared" si="23"/>
        <v>20.59166024415104</v>
      </c>
      <c r="X12" s="30">
        <f t="shared" si="24"/>
        <v>65.787843593749301</v>
      </c>
      <c r="Y12" s="30">
        <f t="shared" si="25"/>
        <v>10.185411094743131</v>
      </c>
      <c r="Z12" s="30">
        <f t="shared" si="26"/>
        <v>-1.1690858514506886</v>
      </c>
      <c r="AA12" s="55">
        <f t="shared" si="27"/>
        <v>-38.43511517809273</v>
      </c>
      <c r="AB12" s="24">
        <f t="shared" si="28"/>
        <v>298.44063819013445</v>
      </c>
      <c r="AC12" s="24">
        <f t="shared" si="5"/>
        <v>47.167373991260824</v>
      </c>
      <c r="AD12" s="63">
        <f t="shared" si="29"/>
        <v>3.4217409459468183E-2</v>
      </c>
      <c r="AE12" s="54" t="s">
        <v>1322</v>
      </c>
      <c r="AF12" s="19">
        <v>-6.4030000000000004E-2</v>
      </c>
      <c r="AG12" s="20">
        <v>-1.18869</v>
      </c>
      <c r="AH12" s="20"/>
      <c r="AI12" s="20">
        <f t="shared" si="11"/>
        <v>307.41105887979211</v>
      </c>
      <c r="AJ12" s="18">
        <f t="shared" si="12"/>
        <v>13.330477527233073</v>
      </c>
      <c r="AK12" s="20"/>
      <c r="AL12" s="20"/>
      <c r="AM12" s="20">
        <f t="shared" si="30"/>
        <v>0.60423405055721446</v>
      </c>
      <c r="AN12" s="20">
        <f t="shared" si="13"/>
        <v>0.61037577385650965</v>
      </c>
      <c r="AO12" s="10">
        <f t="shared" si="31"/>
        <v>9.4898081124086681E-2</v>
      </c>
      <c r="AP12" s="10">
        <f t="shared" si="32"/>
        <v>7.7564292810541335E-2</v>
      </c>
      <c r="AQ12" s="20">
        <f t="shared" si="14"/>
        <v>2.2951757358489228E-2</v>
      </c>
      <c r="AR12" s="20">
        <f t="shared" si="15"/>
        <v>1.1209294241664016</v>
      </c>
      <c r="AS12" s="20"/>
      <c r="AT12" s="20"/>
      <c r="AU12" s="20"/>
      <c r="AV12" s="20"/>
      <c r="AW12" s="20"/>
      <c r="AX12" s="20"/>
      <c r="AY12" s="20"/>
      <c r="AZ12" s="22"/>
    </row>
    <row r="13" spans="1:52" ht="15" x14ac:dyDescent="0.25">
      <c r="C13" s="27" t="str">
        <f>DataBase!A10</f>
        <v>Propadiene</v>
      </c>
      <c r="D13" s="31">
        <f>DataBase!E10</f>
        <v>-34.450994873046852</v>
      </c>
      <c r="E13" s="27">
        <f t="shared" si="16"/>
        <v>238.69900512695313</v>
      </c>
      <c r="F13" s="27">
        <f t="shared" si="17"/>
        <v>429.65820922851566</v>
      </c>
      <c r="G13" s="17">
        <f>DataBase!D10/1000</f>
        <v>0.65559301757812505</v>
      </c>
      <c r="H13" s="16">
        <f t="shared" si="18"/>
        <v>11.509948626970912</v>
      </c>
      <c r="I13" s="16">
        <f>DataBase!C10</f>
        <v>40.064800262451172</v>
      </c>
      <c r="J13" s="18">
        <f t="shared" si="9"/>
        <v>2.2436783781386005</v>
      </c>
      <c r="K13" s="20">
        <f t="shared" si="1"/>
        <v>-1.4364326806424514E-2</v>
      </c>
      <c r="L13" s="19">
        <f t="shared" si="2"/>
        <v>3.7993065340512976E-4</v>
      </c>
      <c r="M13" s="19">
        <f t="shared" si="10"/>
        <v>0</v>
      </c>
      <c r="N13" s="20">
        <f t="shared" si="4"/>
        <v>-5.6487000000000001E-8</v>
      </c>
      <c r="O13" s="20">
        <f t="shared" si="19"/>
        <v>536.66999999999996</v>
      </c>
      <c r="P13" s="21">
        <f t="shared" si="20"/>
        <v>1.4422480230469126</v>
      </c>
      <c r="Q13" s="33">
        <f>DataBase!G10+2*DataBase!H10*($O$2+273.15)+3*DataBase!I10*($O$2+273.15)^2+4*DataBase!J10*($O$2+273.15)^3+5*DataBase!K10*($O$2+273.15)^4</f>
        <v>1.4875255927422926</v>
      </c>
      <c r="R13" s="30">
        <f>DataBase!R10+273.15</f>
        <v>393.14801025390625</v>
      </c>
      <c r="S13" s="50">
        <f t="shared" si="33"/>
        <v>388.70714205210339</v>
      </c>
      <c r="T13" s="30">
        <f>DataBase!S10/100</f>
        <v>54.715400390625</v>
      </c>
      <c r="U13" s="50">
        <f t="shared" si="21"/>
        <v>38.793093335477188</v>
      </c>
      <c r="V13" s="50">
        <f t="shared" si="22"/>
        <v>65.847620615791868</v>
      </c>
      <c r="W13" s="30">
        <f t="shared" si="23"/>
        <v>55.687343204503634</v>
      </c>
      <c r="X13" s="30">
        <f t="shared" si="24"/>
        <v>52.117186394176571</v>
      </c>
      <c r="Y13" s="30">
        <f t="shared" si="25"/>
        <v>137.57863645549355</v>
      </c>
      <c r="Z13" s="30">
        <f t="shared" si="26"/>
        <v>125.3738956653728</v>
      </c>
      <c r="AA13" s="55">
        <f t="shared" si="27"/>
        <v>130.71010003023105</v>
      </c>
      <c r="AB13" s="24">
        <f t="shared" si="28"/>
        <v>393.0889558195592</v>
      </c>
      <c r="AC13" s="24">
        <f t="shared" si="5"/>
        <v>60.605875221961853</v>
      </c>
      <c r="AD13" s="63">
        <f t="shared" si="29"/>
        <v>-0.10765661567462702</v>
      </c>
      <c r="AE13" s="54" t="s">
        <v>1323</v>
      </c>
      <c r="AF13" s="19">
        <v>0.93857000000000002</v>
      </c>
      <c r="AG13" s="20">
        <v>-0.66773000000000005</v>
      </c>
      <c r="AH13" s="20"/>
      <c r="AI13" s="20">
        <f t="shared" si="11"/>
        <v>49.509079148405363</v>
      </c>
      <c r="AJ13" s="18">
        <f t="shared" si="12"/>
        <v>45.911634774142414</v>
      </c>
      <c r="AK13" s="20"/>
      <c r="AL13" s="20"/>
      <c r="AM13" s="20">
        <f t="shared" si="30"/>
        <v>0.60714794149102891</v>
      </c>
      <c r="AN13" s="20">
        <f t="shared" si="13"/>
        <v>0.5300180918526608</v>
      </c>
      <c r="AO13" s="10">
        <f t="shared" si="31"/>
        <v>0.13701739329575702</v>
      </c>
      <c r="AP13" s="10">
        <f t="shared" si="32"/>
        <v>0.12347717240574263</v>
      </c>
      <c r="AQ13" s="20">
        <f t="shared" si="14"/>
        <v>3.9033196357790537E-3</v>
      </c>
      <c r="AR13" s="20">
        <f t="shared" si="15"/>
        <v>0.21357169672423948</v>
      </c>
      <c r="AS13" s="20"/>
      <c r="AT13" s="20"/>
      <c r="AU13" s="20"/>
      <c r="AV13" s="20"/>
      <c r="AW13" s="20"/>
      <c r="AX13" s="20"/>
      <c r="AY13" s="20"/>
      <c r="AZ13" s="22"/>
    </row>
    <row r="14" spans="1:52" ht="15" x14ac:dyDescent="0.25">
      <c r="C14" s="27" t="str">
        <f>DataBase!A11</f>
        <v>M-Acetylene</v>
      </c>
      <c r="D14" s="27">
        <f>DataBase!E11</f>
        <v>-23.209997558593727</v>
      </c>
      <c r="E14" s="27">
        <f t="shared" si="16"/>
        <v>249.94000244140625</v>
      </c>
      <c r="F14" s="27">
        <f t="shared" si="17"/>
        <v>449.89200439453128</v>
      </c>
      <c r="G14" s="17">
        <f>DataBase!D11/1000</f>
        <v>0.62053601074218745</v>
      </c>
      <c r="H14" s="16">
        <f t="shared" si="18"/>
        <v>12.348165327461944</v>
      </c>
      <c r="I14" s="16">
        <f>DataBase!C11</f>
        <v>40.064800262451172</v>
      </c>
      <c r="J14" s="18">
        <f t="shared" si="9"/>
        <v>2.138358541122706</v>
      </c>
      <c r="K14" s="20">
        <f t="shared" si="1"/>
        <v>1.0547473532168965E-2</v>
      </c>
      <c r="L14" s="19">
        <f t="shared" si="2"/>
        <v>3.895578304801842E-4</v>
      </c>
      <c r="M14" s="19">
        <f t="shared" si="10"/>
        <v>0</v>
      </c>
      <c r="N14" s="20">
        <f t="shared" si="4"/>
        <v>-5.6487000000000001E-8</v>
      </c>
      <c r="O14" s="20">
        <f t="shared" si="19"/>
        <v>536.66999999999996</v>
      </c>
      <c r="P14" s="21">
        <f t="shared" si="20"/>
        <v>1.5897484927656036</v>
      </c>
      <c r="Q14" s="33">
        <f>DataBase!G11+2*DataBase!H11*($O$2+273.15)+3*DataBase!I11*($O$2+273.15)^2+4*DataBase!J11*($O$2+273.15)^3+5*DataBase!K11*($O$2+273.15)^4</f>
        <v>1.5151160343033019</v>
      </c>
      <c r="R14" s="30">
        <f>DataBase!R11+273.15</f>
        <v>402.3900146484375</v>
      </c>
      <c r="S14" s="50">
        <f t="shared" si="33"/>
        <v>401.36318272774702</v>
      </c>
      <c r="T14" s="30">
        <f>DataBase!S11/100</f>
        <v>56.2760009765625</v>
      </c>
      <c r="U14" s="50">
        <f t="shared" si="21"/>
        <v>36.900825806974467</v>
      </c>
      <c r="V14" s="50">
        <f t="shared" si="22"/>
        <v>52.113448138819251</v>
      </c>
      <c r="W14" s="30">
        <f t="shared" si="23"/>
        <v>46.418507315457788</v>
      </c>
      <c r="X14" s="30">
        <f t="shared" si="24"/>
        <v>47.875031180971455</v>
      </c>
      <c r="Y14" s="30">
        <f t="shared" si="25"/>
        <v>140.59538152183779</v>
      </c>
      <c r="Z14" s="30">
        <f t="shared" si="26"/>
        <v>131.6042578568543</v>
      </c>
      <c r="AA14" s="55">
        <f t="shared" si="27"/>
        <v>132.96377632122329</v>
      </c>
      <c r="AB14" s="24">
        <f t="shared" si="28"/>
        <v>405.22529295589823</v>
      </c>
      <c r="AC14" s="24">
        <f t="shared" si="5"/>
        <v>56.241071362579049</v>
      </c>
      <c r="AD14" s="63">
        <f t="shared" si="29"/>
        <v>6.2068401054293136E-4</v>
      </c>
      <c r="AE14" s="54" t="s">
        <v>1324</v>
      </c>
      <c r="AF14" s="19">
        <v>-8.4999999999999995E-4</v>
      </c>
      <c r="AG14" s="20">
        <v>-1.154E-2</v>
      </c>
      <c r="AH14" s="20"/>
      <c r="AI14" s="20">
        <f t="shared" si="11"/>
        <v>50.844806853808223</v>
      </c>
      <c r="AJ14" s="18">
        <f t="shared" si="12"/>
        <v>48.584182312857244</v>
      </c>
      <c r="AK14" s="20"/>
      <c r="AL14" s="20"/>
      <c r="AM14" s="20">
        <f t="shared" si="30"/>
        <v>0.62113867974525983</v>
      </c>
      <c r="AN14" s="20">
        <f t="shared" si="13"/>
        <v>0.52276696027219827</v>
      </c>
      <c r="AO14" s="10">
        <f t="shared" si="31"/>
        <v>0.21118180041137405</v>
      </c>
      <c r="AP14" s="10">
        <f t="shared" si="32"/>
        <v>0.20039187985032858</v>
      </c>
      <c r="AQ14" s="20">
        <f>EXP(5.92714-6.09648/AN14-1.28862*LN(AN14)+0.169347*AN14^6+AO14*(15.2518-15.6875/AN14-13.4721*LN(AN14)+0.43577*AN14^6))</f>
        <v>2.1024541961063132E-3</v>
      </c>
      <c r="AR14" s="20">
        <f t="shared" si="15"/>
        <v>0.11831771439325681</v>
      </c>
      <c r="AS14" s="20"/>
      <c r="AT14" s="20"/>
      <c r="AU14" s="20"/>
      <c r="AV14" s="20"/>
      <c r="AW14" s="20"/>
      <c r="AX14" s="20"/>
      <c r="AY14" s="20"/>
      <c r="AZ14" s="22"/>
    </row>
    <row r="15" spans="1:52" ht="15" x14ac:dyDescent="0.25">
      <c r="C15" s="27" t="str">
        <f>DataBase!A12</f>
        <v>Refrig-1270</v>
      </c>
      <c r="D15" s="27">
        <f>DataBase!E12</f>
        <v>-47.69499816894529</v>
      </c>
      <c r="E15" s="27">
        <f t="shared" si="16"/>
        <v>225.45500183105469</v>
      </c>
      <c r="F15" s="27">
        <f t="shared" si="17"/>
        <v>405.81900329589843</v>
      </c>
      <c r="G15" s="17">
        <f>DataBase!D12/1000</f>
        <v>0.52038397216796872</v>
      </c>
      <c r="H15" s="16">
        <f t="shared" si="18"/>
        <v>14.227225490942313</v>
      </c>
      <c r="I15" s="16">
        <f>DataBase!C12</f>
        <v>42.080299377441406</v>
      </c>
      <c r="J15" s="18">
        <f t="shared" si="9"/>
        <v>381.0455066285657</v>
      </c>
      <c r="K15" s="20">
        <f t="shared" si="1"/>
        <v>6.639314159080556E-2</v>
      </c>
      <c r="L15" s="19">
        <f t="shared" si="2"/>
        <v>3.9698578659537329E-4</v>
      </c>
      <c r="M15" s="19">
        <f t="shared" si="10"/>
        <v>0</v>
      </c>
      <c r="N15" s="20">
        <f t="shared" si="4"/>
        <v>-5.6487000000000001E-8</v>
      </c>
      <c r="O15" s="20">
        <f t="shared" si="19"/>
        <v>536.66999999999996</v>
      </c>
      <c r="P15" s="21">
        <f t="shared" si="20"/>
        <v>1.8568284569047913</v>
      </c>
      <c r="Q15" s="33">
        <f>DataBase!G12+2*DataBase!H12*($O$2+273.15)+3*DataBase!I12*($O$2+273.15)^2+4*DataBase!J12*($O$2+273.15)^3+5*DataBase!K12*($O$2+273.15)^4</f>
        <v>1.5252830854338866</v>
      </c>
      <c r="R15" s="30">
        <f>DataBase!R12+273.15</f>
        <v>365.593994140625</v>
      </c>
      <c r="S15" s="50">
        <f t="shared" si="33"/>
        <v>365.24942609522873</v>
      </c>
      <c r="T15" s="30">
        <f>DataBase!S12/100</f>
        <v>46.642998046875</v>
      </c>
      <c r="U15" s="50">
        <f t="shared" si="21"/>
        <v>35.184844201587964</v>
      </c>
      <c r="V15" s="50">
        <f t="shared" si="22"/>
        <v>43.968179333275728</v>
      </c>
      <c r="W15" s="30">
        <f t="shared" si="23"/>
        <v>38.116099217837686</v>
      </c>
      <c r="X15" s="30">
        <f t="shared" si="24"/>
        <v>51.097894429477854</v>
      </c>
      <c r="Y15" s="30">
        <f t="shared" si="25"/>
        <v>92.355999193646142</v>
      </c>
      <c r="Z15" s="30">
        <f t="shared" si="26"/>
        <v>83.963291550942074</v>
      </c>
      <c r="AA15" s="55">
        <f t="shared" si="27"/>
        <v>73.958972520158227</v>
      </c>
      <c r="AB15" s="24">
        <f t="shared" si="28"/>
        <v>365.34065928201744</v>
      </c>
      <c r="AC15" s="24">
        <f t="shared" si="5"/>
        <v>48.060468307750227</v>
      </c>
      <c r="AD15" s="63">
        <f t="shared" si="29"/>
        <v>-3.0389775962743781E-2</v>
      </c>
      <c r="AE15" s="54" t="s">
        <v>1325</v>
      </c>
      <c r="AF15" s="19">
        <v>0.28289999999999998</v>
      </c>
      <c r="AG15" s="20">
        <v>1.5316099999999999</v>
      </c>
      <c r="AH15" s="20"/>
      <c r="AI15" s="20">
        <f t="shared" si="11"/>
        <v>82.847624532438203</v>
      </c>
      <c r="AJ15" s="18">
        <f t="shared" si="12"/>
        <v>35.598079714863353</v>
      </c>
      <c r="AK15" s="20"/>
      <c r="AL15" s="20"/>
      <c r="AM15" s="20">
        <f t="shared" si="30"/>
        <v>0.61668136086593883</v>
      </c>
      <c r="AN15" s="20">
        <f t="shared" si="13"/>
        <v>0.55288191081175309</v>
      </c>
      <c r="AO15" s="10">
        <f t="shared" si="31"/>
        <v>0.13773636086990701</v>
      </c>
      <c r="AP15" s="10">
        <f t="shared" si="32"/>
        <v>0.12170125582125779</v>
      </c>
      <c r="AQ15" s="20">
        <f t="shared" si="14"/>
        <v>6.492205187239892E-3</v>
      </c>
      <c r="AR15" s="20">
        <f t="shared" si="15"/>
        <v>0.302815913868342</v>
      </c>
      <c r="AS15" s="20"/>
      <c r="AT15" s="20"/>
      <c r="AU15" s="20"/>
      <c r="AV15" s="20"/>
      <c r="AW15" s="20"/>
      <c r="AX15" s="20"/>
      <c r="AY15" s="20"/>
      <c r="AZ15" s="22"/>
    </row>
    <row r="16" spans="1:52" ht="15" x14ac:dyDescent="0.25">
      <c r="C16" s="27" t="str">
        <f>DataBase!A13</f>
        <v>Cyclopropane</v>
      </c>
      <c r="D16" s="27">
        <f>DataBase!E13</f>
        <v>-32.778997802734352</v>
      </c>
      <c r="E16" s="27">
        <f t="shared" si="16"/>
        <v>240.37100219726563</v>
      </c>
      <c r="F16" s="27">
        <f t="shared" si="17"/>
        <v>432.66780395507811</v>
      </c>
      <c r="G16" s="17">
        <f>DataBase!D13/1000</f>
        <v>0.42054000854492185</v>
      </c>
      <c r="H16" s="16">
        <f t="shared" si="18"/>
        <v>17.985017879941253</v>
      </c>
      <c r="I16" s="16">
        <f>DataBase!C13</f>
        <v>42.080600738525391</v>
      </c>
      <c r="J16" s="18">
        <f t="shared" si="9"/>
        <v>27602.264264372272</v>
      </c>
      <c r="K16" s="20">
        <f t="shared" si="1"/>
        <v>0.17807473139185406</v>
      </c>
      <c r="L16" s="19">
        <f t="shared" si="2"/>
        <v>3.5312356135195239E-4</v>
      </c>
      <c r="M16" s="19">
        <f t="shared" si="10"/>
        <v>0</v>
      </c>
      <c r="N16" s="20">
        <f t="shared" si="4"/>
        <v>-5.6487000000000001E-8</v>
      </c>
      <c r="O16" s="20">
        <f t="shared" si="19"/>
        <v>536.66999999999996</v>
      </c>
      <c r="P16" s="21">
        <f t="shared" si="20"/>
        <v>2.1271899568951724</v>
      </c>
      <c r="Q16" s="33">
        <f>DataBase!G13+2*DataBase!H13*($O$2+273.15)+3*DataBase!I13*($O$2+273.15)^2+4*DataBase!J13*($O$2+273.15)^3+5*DataBase!K13*($O$2+273.15)^4</f>
        <v>1.3124636681067661</v>
      </c>
      <c r="R16" s="30">
        <f>DataBase!R13+273.15</f>
        <v>397.81100463867188</v>
      </c>
      <c r="S16" s="50">
        <f t="shared" si="33"/>
        <v>376.96349053768211</v>
      </c>
      <c r="T16" s="30">
        <f>DataBase!S13/100</f>
        <v>54.950800781250003</v>
      </c>
      <c r="U16" s="50">
        <f t="shared" si="21"/>
        <v>28.036211380976003</v>
      </c>
      <c r="V16" s="50">
        <f t="shared" si="22"/>
        <v>23.128736039353566</v>
      </c>
      <c r="W16" s="30">
        <f t="shared" si="23"/>
        <v>20.058515716556453</v>
      </c>
      <c r="X16" s="30">
        <f t="shared" si="24"/>
        <v>44.843026315045435</v>
      </c>
      <c r="Y16" s="30">
        <f t="shared" si="25"/>
        <v>78.409105509556923</v>
      </c>
      <c r="Z16" s="30">
        <f t="shared" si="26"/>
        <v>72.54487640839227</v>
      </c>
      <c r="AA16" s="55">
        <f t="shared" si="27"/>
        <v>41.113775465960202</v>
      </c>
      <c r="AB16" s="24">
        <f t="shared" si="28"/>
        <v>371.34221977744636</v>
      </c>
      <c r="AC16" s="24">
        <f t="shared" si="5"/>
        <v>36.34112962340221</v>
      </c>
      <c r="AD16" s="63">
        <f t="shared" si="29"/>
        <v>0.33866059990517333</v>
      </c>
      <c r="AE16" s="20"/>
      <c r="AF16" s="20"/>
      <c r="AG16" s="20"/>
      <c r="AH16" s="20"/>
      <c r="AI16" s="20">
        <f t="shared" si="11"/>
        <v>99.479475195077612</v>
      </c>
      <c r="AJ16" s="18">
        <f t="shared" si="12"/>
        <v>28.169976536442391</v>
      </c>
      <c r="AK16" s="20"/>
      <c r="AL16" s="20"/>
      <c r="AM16" s="20">
        <f t="shared" si="30"/>
        <v>0.60423416998127644</v>
      </c>
      <c r="AN16" s="20">
        <f t="shared" si="13"/>
        <v>0.52633461193498043</v>
      </c>
      <c r="AO16" s="10">
        <f t="shared" ref="AO16:AO36" si="34">(-LN(T16/1.01325)-5.92714+6.09648/AM16+1.28862*LN(AM16)-0.16934*AM16^6)/(15.2518-15.6875/AM16-13.4721*LN(AM16)+0.43577*AM16^6)</f>
        <v>0.12511530074455471</v>
      </c>
      <c r="AP16" s="10">
        <f t="shared" si="32"/>
        <v>0.1110736710616449</v>
      </c>
      <c r="AQ16" s="20">
        <f t="shared" si="14"/>
        <v>3.8373898219606129E-3</v>
      </c>
      <c r="AR16" s="20">
        <f t="shared" si="15"/>
        <v>0.21086764362655405</v>
      </c>
      <c r="AS16" s="20"/>
      <c r="AT16" s="20"/>
      <c r="AU16" s="20"/>
      <c r="AV16" s="20"/>
      <c r="AW16" s="20"/>
      <c r="AX16" s="20"/>
      <c r="AY16" s="20"/>
      <c r="AZ16" s="22"/>
    </row>
    <row r="17" spans="3:52" ht="15" x14ac:dyDescent="0.25">
      <c r="C17" s="27" t="str">
        <f>DataBase!A14</f>
        <v>Propene</v>
      </c>
      <c r="D17" s="27">
        <f>DataBase!E14</f>
        <v>-47.750997924804665</v>
      </c>
      <c r="E17" s="27">
        <f t="shared" si="16"/>
        <v>225.39900207519531</v>
      </c>
      <c r="F17" s="27">
        <f t="shared" si="17"/>
        <v>405.71820373535155</v>
      </c>
      <c r="G17" s="17">
        <f>DataBase!D14/1000</f>
        <v>0.52095501708984371</v>
      </c>
      <c r="H17" s="16">
        <f t="shared" si="18"/>
        <v>14.210453563750676</v>
      </c>
      <c r="I17" s="16">
        <f>DataBase!C14</f>
        <v>42.080600738525391</v>
      </c>
      <c r="J17" s="18">
        <f t="shared" si="9"/>
        <v>367.43286750134013</v>
      </c>
      <c r="K17" s="20">
        <f t="shared" si="1"/>
        <v>6.589467991467006E-2</v>
      </c>
      <c r="L17" s="19">
        <f t="shared" si="2"/>
        <v>3.9700606798693795E-4</v>
      </c>
      <c r="M17" s="19">
        <f t="shared" si="10"/>
        <v>0</v>
      </c>
      <c r="N17" s="20">
        <f t="shared" si="4"/>
        <v>-5.6487000000000001E-8</v>
      </c>
      <c r="O17" s="20">
        <f t="shared" si="19"/>
        <v>536.66999999999996</v>
      </c>
      <c r="P17" s="21">
        <f t="shared" si="20"/>
        <v>1.8548334973387843</v>
      </c>
      <c r="Q17" s="33">
        <f>DataBase!G14+2*DataBase!H14*($O$2+273.15)+3*DataBase!I14*($O$2+273.15)^2+4*DataBase!J14*($O$2+273.15)^3+5*DataBase!K14*($O$2+273.15)^4</f>
        <v>1.5184786839788627</v>
      </c>
      <c r="R17" s="30">
        <f>DataBase!R14+273.15</f>
        <v>365</v>
      </c>
      <c r="S17" s="50">
        <f t="shared" si="33"/>
        <v>365.19770429299899</v>
      </c>
      <c r="T17" s="30">
        <f>DataBase!S14/100</f>
        <v>46.2041015625</v>
      </c>
      <c r="U17" s="50">
        <f t="shared" si="21"/>
        <v>35.214618764620546</v>
      </c>
      <c r="V17" s="50">
        <f t="shared" si="22"/>
        <v>44.105531745770875</v>
      </c>
      <c r="W17" s="30">
        <f t="shared" si="23"/>
        <v>38.227064820438102</v>
      </c>
      <c r="X17" s="30">
        <f t="shared" si="24"/>
        <v>51.127311173829007</v>
      </c>
      <c r="Y17" s="30">
        <f t="shared" si="25"/>
        <v>92.446730405119297</v>
      </c>
      <c r="Z17" s="30">
        <f t="shared" si="26"/>
        <v>84.032308162154948</v>
      </c>
      <c r="AA17" s="55">
        <f t="shared" si="27"/>
        <v>74.126429637961223</v>
      </c>
      <c r="AB17" s="24">
        <f t="shared" si="28"/>
        <v>365.32344976819621</v>
      </c>
      <c r="AC17" s="24">
        <f t="shared" si="5"/>
        <v>48.122580828315265</v>
      </c>
      <c r="AD17" s="63">
        <f t="shared" si="29"/>
        <v>-4.1521838991288459E-2</v>
      </c>
      <c r="AE17" s="20"/>
      <c r="AF17" s="20"/>
      <c r="AG17" s="20"/>
      <c r="AH17" s="20"/>
      <c r="AI17" s="20">
        <f t="shared" si="11"/>
        <v>82.753997133078883</v>
      </c>
      <c r="AJ17" s="18">
        <f t="shared" si="12"/>
        <v>35.63017595363479</v>
      </c>
      <c r="AK17" s="20"/>
      <c r="AL17" s="20"/>
      <c r="AM17" s="20">
        <f t="shared" si="30"/>
        <v>0.61753151253478167</v>
      </c>
      <c r="AN17" s="20">
        <f t="shared" si="13"/>
        <v>0.55339653686437351</v>
      </c>
      <c r="AO17" s="10">
        <f t="shared" si="34"/>
        <v>0.13904424262415108</v>
      </c>
      <c r="AP17" s="10">
        <f>3 / 7 * (AM17 / (1 - AM17)) *LOG10(T17 / 1.101325) - 1</f>
        <v>0.12290320554063872</v>
      </c>
      <c r="AQ17" s="20">
        <f t="shared" si="14"/>
        <v>6.5202717966481409E-3</v>
      </c>
      <c r="AR17" s="20">
        <f t="shared" si="15"/>
        <v>0.30126330030743503</v>
      </c>
      <c r="AS17" s="20"/>
      <c r="AT17" s="20"/>
      <c r="AU17" s="20"/>
      <c r="AV17" s="20"/>
      <c r="AW17" s="20"/>
      <c r="AX17" s="20"/>
      <c r="AY17" s="20"/>
      <c r="AZ17" s="22"/>
    </row>
    <row r="18" spans="3:52" ht="15" x14ac:dyDescent="0.25">
      <c r="C18" s="27" t="str">
        <f>DataBase!A15</f>
        <v>Refrig-290</v>
      </c>
      <c r="D18" s="27">
        <f>DataBase!E15</f>
        <v>-42.07799377441404</v>
      </c>
      <c r="E18" s="27">
        <f t="shared" si="16"/>
        <v>231.07200622558594</v>
      </c>
      <c r="F18" s="27">
        <f t="shared" si="17"/>
        <v>415.92961120605469</v>
      </c>
      <c r="G18" s="17">
        <f>DataBase!D15/1000</f>
        <v>0.50648001098632811</v>
      </c>
      <c r="H18" s="16">
        <f t="shared" si="18"/>
        <v>14.738195172906707</v>
      </c>
      <c r="I18" s="16">
        <f>DataBase!C15</f>
        <v>44.096099853515625</v>
      </c>
      <c r="J18" s="18">
        <f t="shared" si="9"/>
        <v>959.12009988980503</v>
      </c>
      <c r="K18" s="20">
        <f t="shared" si="1"/>
        <v>8.1579160538787332E-2</v>
      </c>
      <c r="L18" s="19">
        <f t="shared" si="2"/>
        <v>3.9562040096261636E-4</v>
      </c>
      <c r="M18" s="19">
        <f t="shared" si="10"/>
        <v>0</v>
      </c>
      <c r="N18" s="20">
        <f t="shared" si="4"/>
        <v>-5.6487000000000001E-8</v>
      </c>
      <c r="O18" s="20">
        <f t="shared" si="19"/>
        <v>536.66999999999996</v>
      </c>
      <c r="P18" s="21">
        <f t="shared" si="20"/>
        <v>1.9142487323840549</v>
      </c>
      <c r="Q18" s="33">
        <f>DataBase!G15+2*DataBase!H15*($O$2+273.15)+3*DataBase!I15*($O$2+273.15)^2+4*DataBase!J15*($O$2+273.15)^3+5*DataBase!K15*($O$2+273.15)^4</f>
        <v>1.6751197884787192</v>
      </c>
      <c r="R18" s="30">
        <f>DataBase!R15+273.15</f>
        <v>369.81600952148438</v>
      </c>
      <c r="S18" s="50">
        <f t="shared" si="33"/>
        <v>371.48859830774643</v>
      </c>
      <c r="T18" s="30">
        <f>DataBase!S15/100</f>
        <v>42.423398437499998</v>
      </c>
      <c r="U18" s="50">
        <f t="shared" si="21"/>
        <v>34.037537260908515</v>
      </c>
      <c r="V18" s="50">
        <f t="shared" si="22"/>
        <v>39.006379169573002</v>
      </c>
      <c r="W18" s="30">
        <f t="shared" si="23"/>
        <v>34.309299673449054</v>
      </c>
      <c r="X18" s="30">
        <f t="shared" si="24"/>
        <v>49.14386929221547</v>
      </c>
      <c r="Y18" s="30">
        <f t="shared" si="25"/>
        <v>94.093733716633153</v>
      </c>
      <c r="Z18" s="30">
        <f t="shared" si="26"/>
        <v>86.673085814292676</v>
      </c>
      <c r="AA18" s="55">
        <f t="shared" si="27"/>
        <v>73.758651095482776</v>
      </c>
      <c r="AB18" s="24">
        <f t="shared" si="28"/>
        <v>370.55610566964589</v>
      </c>
      <c r="AC18" s="24">
        <f t="shared" si="5"/>
        <v>44.494912540308988</v>
      </c>
      <c r="AD18" s="63">
        <f t="shared" si="29"/>
        <v>-4.8829518122194646E-2</v>
      </c>
      <c r="AE18" s="20"/>
      <c r="AF18" s="20"/>
      <c r="AG18" s="20"/>
      <c r="AH18" s="20"/>
      <c r="AI18" s="20">
        <f t="shared" si="11"/>
        <v>80.743935162186972</v>
      </c>
      <c r="AJ18" s="18">
        <f t="shared" si="12"/>
        <v>35.773012682467794</v>
      </c>
      <c r="AK18" s="20"/>
      <c r="AL18" s="20"/>
      <c r="AM18" s="20">
        <f t="shared" si="30"/>
        <v>0.62482964575972977</v>
      </c>
      <c r="AN18" s="20">
        <f t="shared" si="13"/>
        <v>0.54925142973393781</v>
      </c>
      <c r="AO18" s="10">
        <f t="shared" si="34"/>
        <v>0.14905780509612385</v>
      </c>
      <c r="AP18" s="10">
        <f t="shared" ref="AP18:AP81" si="35">3 / 7 * (AM18 / (1 - AM18)) *LOG10(T18 / 1.101325) - 1</f>
        <v>0.1318128078484393</v>
      </c>
      <c r="AQ18" s="20">
        <f t="shared" si="14"/>
        <v>5.6586568562090253E-3</v>
      </c>
      <c r="AR18" s="20">
        <f t="shared" si="15"/>
        <v>0.24005945443204663</v>
      </c>
      <c r="AS18" s="20"/>
      <c r="AT18" s="20"/>
      <c r="AU18" s="20"/>
      <c r="AV18" s="20"/>
      <c r="AW18" s="20"/>
      <c r="AX18" s="20"/>
      <c r="AY18" s="20"/>
      <c r="AZ18" s="22"/>
    </row>
    <row r="19" spans="3:52" ht="15" x14ac:dyDescent="0.25">
      <c r="C19" s="27" t="str">
        <f>DataBase!A16</f>
        <v>Propane</v>
      </c>
      <c r="D19" s="27">
        <f>DataBase!E16</f>
        <v>-42.101995849609352</v>
      </c>
      <c r="E19" s="27">
        <f t="shared" si="16"/>
        <v>231.04800415039063</v>
      </c>
      <c r="F19" s="27">
        <f t="shared" si="17"/>
        <v>415.88640747070315</v>
      </c>
      <c r="G19" s="17">
        <f>DataBase!D16/1000</f>
        <v>0.50667800903320315</v>
      </c>
      <c r="H19" s="16">
        <f t="shared" si="18"/>
        <v>14.731925710114474</v>
      </c>
      <c r="I19" s="16">
        <f>DataBase!C16</f>
        <v>44.097000122070313</v>
      </c>
      <c r="J19" s="18">
        <f t="shared" si="9"/>
        <v>949.08321015648869</v>
      </c>
      <c r="K19" s="20">
        <f t="shared" si="1"/>
        <v>8.1392832104602172E-2</v>
      </c>
      <c r="L19" s="19">
        <f t="shared" si="2"/>
        <v>3.9564592504334962E-4</v>
      </c>
      <c r="M19" s="19">
        <f t="shared" si="10"/>
        <v>0</v>
      </c>
      <c r="N19" s="20">
        <f t="shared" si="4"/>
        <v>-5.6487000000000001E-8</v>
      </c>
      <c r="O19" s="20">
        <f t="shared" si="19"/>
        <v>536.66999999999996</v>
      </c>
      <c r="P19" s="21">
        <f t="shared" si="20"/>
        <v>1.9135836002173574</v>
      </c>
      <c r="Q19" s="33">
        <f>DataBase!G16+2*DataBase!H16*($O$2+273.15)+3*DataBase!I16*($O$2+273.15)^2+4*DataBase!J16*($O$2+273.15)^3+5*DataBase!K16*($O$2+273.15)^4</f>
        <v>1.6972718512303226</v>
      </c>
      <c r="R19" s="30">
        <f>DataBase!R16+273.15</f>
        <v>369.89801025390625</v>
      </c>
      <c r="S19" s="50">
        <f t="shared" si="33"/>
        <v>371.46883763556013</v>
      </c>
      <c r="T19" s="30">
        <f>DataBase!S16/100</f>
        <v>42.566601562499997</v>
      </c>
      <c r="U19" s="50">
        <f t="shared" si="21"/>
        <v>34.049081176507308</v>
      </c>
      <c r="V19" s="50">
        <f t="shared" si="22"/>
        <v>39.051146589078748</v>
      </c>
      <c r="W19" s="30">
        <f t="shared" si="23"/>
        <v>34.346833264373046</v>
      </c>
      <c r="X19" s="30">
        <f t="shared" si="24"/>
        <v>49.155352414915633</v>
      </c>
      <c r="Y19" s="30">
        <f t="shared" si="25"/>
        <v>94.122901607243023</v>
      </c>
      <c r="Z19" s="30">
        <f t="shared" si="26"/>
        <v>86.695382166188665</v>
      </c>
      <c r="AA19" s="55">
        <f t="shared" si="27"/>
        <v>73.81780612972193</v>
      </c>
      <c r="AB19" s="24">
        <f t="shared" si="28"/>
        <v>370.54668990936051</v>
      </c>
      <c r="AC19" s="24">
        <f t="shared" si="5"/>
        <v>44.515925411088489</v>
      </c>
      <c r="AD19" s="63">
        <f t="shared" si="29"/>
        <v>-4.5794678856998353E-2</v>
      </c>
      <c r="AE19" s="20"/>
      <c r="AF19" s="35" t="s">
        <v>1287</v>
      </c>
      <c r="AG19">
        <v>356.44</v>
      </c>
      <c r="AI19" s="20">
        <f t="shared" ref="AI19:AI50" si="36">-12272.6+9486.4*G19+(8.3741-5.9917*G19)*E19+(1-0.77084*G19-0.02058*G19^2)*(0.7465-222.4666/E19)*10^7/E19+(1-0.80882*G19+0.02226*G19^2)*(0.3228-17.335/E19)*10^12/E19^3</f>
        <v>80.711459519292475</v>
      </c>
      <c r="AJ19" s="18">
        <f t="shared" ref="AJ19:AJ50" si="37">20.486 * (EXP(1.165 / 10000 * F19 - 7.78712 * G19 + 1.1582
                / 1000 *  F19 * G19)) *  F19^(1.26007) * G19^(4.98308)</f>
        <v>35.785174697870765</v>
      </c>
      <c r="AK19" s="20"/>
      <c r="AL19" s="20"/>
      <c r="AM19" s="20">
        <f t="shared" si="30"/>
        <v>0.62462624222226582</v>
      </c>
      <c r="AN19" s="20">
        <f t="shared" si="13"/>
        <v>0.54918138983208953</v>
      </c>
      <c r="AO19" s="10">
        <f t="shared" si="34"/>
        <v>0.1490635531925881</v>
      </c>
      <c r="AP19" s="10">
        <f t="shared" si="35"/>
        <v>0.13187497659523228</v>
      </c>
      <c r="AQ19" s="20">
        <f t="shared" si="14"/>
        <v>5.6497622582748928E-3</v>
      </c>
      <c r="AR19" s="20">
        <f t="shared" si="15"/>
        <v>0.24049117897083758</v>
      </c>
      <c r="AS19" s="20"/>
      <c r="AT19" s="20"/>
      <c r="AU19" s="20"/>
      <c r="AV19" s="20"/>
      <c r="AW19" s="20"/>
      <c r="AX19" s="20"/>
      <c r="AY19" s="20"/>
      <c r="AZ19" s="22"/>
    </row>
    <row r="20" spans="3:52" ht="15" x14ac:dyDescent="0.25">
      <c r="C20" s="27" t="str">
        <f>DataBase!A17</f>
        <v>Biacetylene</v>
      </c>
      <c r="D20" s="27">
        <f>DataBase!E17</f>
        <v>10.35</v>
      </c>
      <c r="E20" s="27">
        <f t="shared" si="16"/>
        <v>283.5</v>
      </c>
      <c r="F20" s="27">
        <f t="shared" si="17"/>
        <v>510.3</v>
      </c>
      <c r="G20" s="17">
        <f>DataBase!D17/1000</f>
        <v>0.71726000976562498</v>
      </c>
      <c r="H20" s="16">
        <f t="shared" si="18"/>
        <v>11.141198319831918</v>
      </c>
      <c r="I20" s="16">
        <f>DataBase!C17</f>
        <v>50.060001373291016</v>
      </c>
      <c r="J20" s="18">
        <f t="shared" si="9"/>
        <v>0.19495701258816353</v>
      </c>
      <c r="K20" s="20">
        <f t="shared" si="1"/>
        <v>-6.2177537853540694E-2</v>
      </c>
      <c r="L20" s="19">
        <f t="shared" si="2"/>
        <v>4.1213519783673842E-4</v>
      </c>
      <c r="M20" s="19">
        <f t="shared" si="10"/>
        <v>0.71726000976562498</v>
      </c>
      <c r="N20" s="20">
        <f t="shared" si="4"/>
        <v>-5.8602917028808598E-8</v>
      </c>
      <c r="O20" s="20">
        <f>($O$2+273.15)*1.8</f>
        <v>536.66999999999996</v>
      </c>
      <c r="P20" s="21">
        <f t="shared" si="20"/>
        <v>1.379159018808819</v>
      </c>
      <c r="Q20" s="33">
        <f>DataBase!G17+2*DataBase!H17*($O$2+273.15)+3*DataBase!I17*($O$2+273.15)^2+4*DataBase!J17*($O$2+273.15)^3+5*DataBase!K17*($O$2+273.15)^4</f>
        <v>1.4734110693498503</v>
      </c>
      <c r="R20" s="30">
        <f>DataBase!R17+273.15</f>
        <v>476.99700927734375</v>
      </c>
      <c r="S20" s="50">
        <f t="shared" si="33"/>
        <v>453.26869843550082</v>
      </c>
      <c r="T20" s="30">
        <f>DataBase!S17/100</f>
        <v>58.6</v>
      </c>
      <c r="U20" s="50">
        <f t="shared" si="21"/>
        <v>37.39680747123456</v>
      </c>
      <c r="V20" s="50">
        <f t="shared" si="22"/>
        <v>54.497012766780777</v>
      </c>
      <c r="W20" s="30">
        <f t="shared" si="23"/>
        <v>49.1989508274958</v>
      </c>
      <c r="X20" s="30">
        <f t="shared" si="24"/>
        <v>45.369498339007393</v>
      </c>
      <c r="Y20" s="30">
        <f t="shared" si="25"/>
        <v>196.26341218217499</v>
      </c>
      <c r="Z20" s="30">
        <f t="shared" si="26"/>
        <v>186.53080947546476</v>
      </c>
      <c r="AA20" s="55">
        <f t="shared" si="27"/>
        <v>192.9296732619506</v>
      </c>
      <c r="AB20" s="24">
        <f t="shared" si="28"/>
        <v>452.51691108473352</v>
      </c>
      <c r="AC20" s="24">
        <f t="shared" si="5"/>
        <v>52.550692033699221</v>
      </c>
      <c r="AD20" s="63">
        <f t="shared" si="29"/>
        <v>0.10323051137032048</v>
      </c>
      <c r="AE20" s="20"/>
      <c r="AF20" s="35" t="s">
        <v>1288</v>
      </c>
      <c r="AG20">
        <v>29.72</v>
      </c>
      <c r="AI20" s="20">
        <f t="shared" si="36"/>
        <v>51.850456614502946</v>
      </c>
      <c r="AJ20" s="18">
        <f t="shared" si="37"/>
        <v>61.45450143835253</v>
      </c>
      <c r="AK20" s="20"/>
      <c r="AL20" s="20"/>
      <c r="AM20" s="20">
        <f t="shared" si="30"/>
        <v>0.59434334909039777</v>
      </c>
      <c r="AN20" s="20">
        <f t="shared" si="13"/>
        <v>0.47077438906302921</v>
      </c>
      <c r="AO20" s="10">
        <f t="shared" si="34"/>
        <v>9.8473872621140976E-2</v>
      </c>
      <c r="AP20" s="10">
        <f t="shared" si="35"/>
        <v>8.3772964491503732E-2</v>
      </c>
      <c r="AQ20" s="20">
        <f t="shared" si="14"/>
        <v>1.0812026600961176E-3</v>
      </c>
      <c r="AR20" s="20">
        <f t="shared" si="15"/>
        <v>6.3358475881632487E-2</v>
      </c>
      <c r="AS20" s="20"/>
      <c r="AT20" s="20"/>
      <c r="AU20" s="20"/>
      <c r="AV20" s="20"/>
      <c r="AW20" s="20"/>
      <c r="AX20" s="20"/>
      <c r="AY20" s="20"/>
      <c r="AZ20" s="22"/>
    </row>
    <row r="21" spans="3:52" ht="15" x14ac:dyDescent="0.25">
      <c r="C21" s="27" t="str">
        <f>DataBase!A18</f>
        <v>VnylAcetlen</v>
      </c>
      <c r="D21" s="27">
        <f>DataBase!E18</f>
        <v>5.1000000000000227</v>
      </c>
      <c r="E21" s="27">
        <f t="shared" si="16"/>
        <v>278.25</v>
      </c>
      <c r="F21" s="27">
        <f t="shared" si="17"/>
        <v>500.85</v>
      </c>
      <c r="G21" s="17">
        <f>DataBase!D18/1000</f>
        <v>0.68843200683593753</v>
      </c>
      <c r="H21" s="16">
        <f t="shared" si="18"/>
        <v>11.535634995238155</v>
      </c>
      <c r="I21" s="16">
        <f>DataBase!C18</f>
        <v>52.076000213623047</v>
      </c>
      <c r="J21" s="18">
        <f t="shared" si="9"/>
        <v>0.11007699513331513</v>
      </c>
      <c r="K21" s="20">
        <f t="shared" si="1"/>
        <v>-1.3600927941522059E-2</v>
      </c>
      <c r="L21" s="19">
        <f t="shared" si="2"/>
        <v>3.8028352354178287E-4</v>
      </c>
      <c r="M21" s="19">
        <f t="shared" si="10"/>
        <v>0</v>
      </c>
      <c r="N21" s="20">
        <f t="shared" si="4"/>
        <v>-5.6487000000000001E-8</v>
      </c>
      <c r="O21" s="20">
        <f t="shared" si="19"/>
        <v>536.66999999999996</v>
      </c>
      <c r="P21" s="21">
        <f t="shared" si="20"/>
        <v>1.4470279145084384</v>
      </c>
      <c r="Q21" s="33">
        <f>DataBase!G18+2*DataBase!H18*($O$2+273.15)+3*DataBase!I18*($O$2+273.15)^2+4*DataBase!J18*($O$2+273.15)^3+5*DataBase!K18*($O$2+273.15)^4</f>
        <v>1.4076378745126694</v>
      </c>
      <c r="R21" s="30">
        <f>DataBase!R18+273.15</f>
        <v>451.99798583984375</v>
      </c>
      <c r="S21" s="50">
        <f t="shared" si="33"/>
        <v>443.2513412905185</v>
      </c>
      <c r="T21" s="30">
        <f>DataBase!S18/100</f>
        <v>48.6</v>
      </c>
      <c r="U21" s="50">
        <f t="shared" si="21"/>
        <v>36.941892167245875</v>
      </c>
      <c r="V21" s="50">
        <f t="shared" si="22"/>
        <v>51.73821338966831</v>
      </c>
      <c r="W21" s="30">
        <f t="shared" si="23"/>
        <v>47.118769695948508</v>
      </c>
      <c r="X21" s="30">
        <f t="shared" si="24"/>
        <v>44.783110261947364</v>
      </c>
      <c r="Y21" s="30">
        <f t="shared" si="25"/>
        <v>184.32967219406913</v>
      </c>
      <c r="Z21" s="30">
        <f t="shared" si="26"/>
        <v>175.52655816208653</v>
      </c>
      <c r="AA21" s="55">
        <f t="shared" si="27"/>
        <v>180.71685899582678</v>
      </c>
      <c r="AB21" s="24">
        <f t="shared" si="28"/>
        <v>443.31234033300439</v>
      </c>
      <c r="AC21" s="24">
        <f t="shared" si="5"/>
        <v>49.27849954248326</v>
      </c>
      <c r="AD21" s="63">
        <f t="shared" si="29"/>
        <v>-1.396089593586952E-2</v>
      </c>
      <c r="AE21" s="20"/>
      <c r="AF21" s="35" t="s">
        <v>1289</v>
      </c>
      <c r="AG21">
        <v>295.02</v>
      </c>
      <c r="AI21" s="20">
        <f t="shared" si="36"/>
        <v>51.346297879422309</v>
      </c>
      <c r="AJ21" s="18">
        <f t="shared" si="37"/>
        <v>59.688634762777149</v>
      </c>
      <c r="AK21" s="20"/>
      <c r="AL21" s="20"/>
      <c r="AM21" s="20">
        <f t="shared" si="30"/>
        <v>0.61560008831232316</v>
      </c>
      <c r="AN21" s="20">
        <f t="shared" si="13"/>
        <v>0.48700404179016327</v>
      </c>
      <c r="AO21" s="10">
        <f t="shared" si="34"/>
        <v>0.14399182687898254</v>
      </c>
      <c r="AP21" s="10">
        <f t="shared" si="35"/>
        <v>0.12883583110364372</v>
      </c>
      <c r="AQ21" s="20">
        <f t="shared" si="14"/>
        <v>1.2218103413373228E-3</v>
      </c>
      <c r="AR21" s="20">
        <f t="shared" si="15"/>
        <v>5.9379982588993893E-2</v>
      </c>
      <c r="AS21" s="20"/>
      <c r="AT21" s="20"/>
      <c r="AU21" s="20"/>
      <c r="AV21" s="20"/>
      <c r="AW21" s="20"/>
      <c r="AX21" s="20"/>
      <c r="AY21" s="20"/>
      <c r="AZ21" s="22"/>
    </row>
    <row r="22" spans="3:52" ht="15" x14ac:dyDescent="0.25">
      <c r="C22" s="27" t="str">
        <f>DataBase!A19</f>
        <v>Cyclobutene</v>
      </c>
      <c r="D22" s="27">
        <f>DataBase!E19</f>
        <v>2.6490112304687727</v>
      </c>
      <c r="E22" s="27">
        <f t="shared" si="16"/>
        <v>275.79901123046875</v>
      </c>
      <c r="F22" s="27">
        <f t="shared" si="17"/>
        <v>496.43822021484374</v>
      </c>
      <c r="G22" s="17">
        <f>DataBase!D19/1000</f>
        <v>0.71034802246093753</v>
      </c>
      <c r="H22" s="16">
        <f t="shared" si="18"/>
        <v>11.146809033542366</v>
      </c>
      <c r="I22" s="16">
        <f>DataBase!C19</f>
        <v>54.090000152587891</v>
      </c>
      <c r="J22" s="18">
        <f t="shared" si="9"/>
        <v>7.6047992518119875E-2</v>
      </c>
      <c r="K22" s="20">
        <f t="shared" si="1"/>
        <v>-6.4049961936695127E-2</v>
      </c>
      <c r="L22" s="19">
        <f t="shared" si="2"/>
        <v>4.1430746953429717E-4</v>
      </c>
      <c r="M22" s="19">
        <f t="shared" si="10"/>
        <v>0.71034802246093753</v>
      </c>
      <c r="N22" s="20">
        <f t="shared" si="4"/>
        <v>-5.8582526666259768E-8</v>
      </c>
      <c r="O22" s="20">
        <f t="shared" si="19"/>
        <v>536.66999999999996</v>
      </c>
      <c r="P22" s="21">
        <f t="shared" si="20"/>
        <v>1.3811543439143539</v>
      </c>
      <c r="Q22" s="33">
        <f>DataBase!G19+2*DataBase!H19*($O$2+273.15)+3*DataBase!I19*($O$2+273.15)^2+4*DataBase!J19*($O$2+273.15)^3+5*DataBase!K19*($O$2+273.15)^4</f>
        <v>1.238807099131819</v>
      </c>
      <c r="R22" s="30">
        <f>DataBase!R19+273.15</f>
        <v>446.29901123046875</v>
      </c>
      <c r="S22" s="50">
        <f t="shared" si="33"/>
        <v>442.8431351942437</v>
      </c>
      <c r="T22" s="30">
        <f>DataBase!S19/100</f>
        <v>52.7</v>
      </c>
      <c r="U22" s="50">
        <f t="shared" si="21"/>
        <v>37.720621024663799</v>
      </c>
      <c r="V22" s="50">
        <f t="shared" si="22"/>
        <v>56.790276080255175</v>
      </c>
      <c r="W22" s="30">
        <f t="shared" si="23"/>
        <v>50.684960914694173</v>
      </c>
      <c r="X22" s="30">
        <f t="shared" si="24"/>
        <v>46.557737348605933</v>
      </c>
      <c r="Y22" s="30">
        <f t="shared" si="25"/>
        <v>187.11164523663695</v>
      </c>
      <c r="Z22" s="30">
        <f t="shared" si="26"/>
        <v>176.79689096720858</v>
      </c>
      <c r="AA22" s="55">
        <f t="shared" si="27"/>
        <v>183.33374026809537</v>
      </c>
      <c r="AB22" s="24">
        <f t="shared" si="28"/>
        <v>441.51361335589604</v>
      </c>
      <c r="AC22" s="24">
        <f t="shared" si="5"/>
        <v>49.792953301702838</v>
      </c>
      <c r="AD22" s="63">
        <f t="shared" si="29"/>
        <v>5.5162176438276374E-2</v>
      </c>
      <c r="AE22" s="20"/>
      <c r="AF22" s="35" t="s">
        <v>1303</v>
      </c>
      <c r="AG22">
        <v>248.46</v>
      </c>
      <c r="AI22" s="20">
        <f t="shared" si="36"/>
        <v>49.060640067839813</v>
      </c>
      <c r="AJ22" s="18">
        <f t="shared" si="37"/>
        <v>58.677828149227615</v>
      </c>
      <c r="AK22" s="20"/>
      <c r="AL22" s="20"/>
      <c r="AM22" s="20">
        <f t="shared" si="30"/>
        <v>0.61796912897045653</v>
      </c>
      <c r="AN22" s="20">
        <f t="shared" si="13"/>
        <v>0.49086174904321567</v>
      </c>
      <c r="AO22" s="10">
        <f t="shared" si="34"/>
        <v>0.17734710229424269</v>
      </c>
      <c r="AP22" s="10">
        <f t="shared" si="35"/>
        <v>0.1645917361276259</v>
      </c>
      <c r="AQ22" s="20">
        <f t="shared" si="14"/>
        <v>1.0752331722548966E-3</v>
      </c>
      <c r="AR22" s="20">
        <f t="shared" si="15"/>
        <v>5.6664788177833054E-2</v>
      </c>
      <c r="AS22" s="20"/>
      <c r="AT22" s="20"/>
      <c r="AU22" s="20"/>
      <c r="AV22" s="20"/>
      <c r="AW22" s="20"/>
      <c r="AX22" s="20"/>
      <c r="AY22" s="20"/>
      <c r="AZ22" s="22"/>
    </row>
    <row r="23" spans="3:52" ht="15" x14ac:dyDescent="0.25">
      <c r="C23" s="27" t="str">
        <f>DataBase!A20</f>
        <v>DMAcetylene</v>
      </c>
      <c r="D23" s="27">
        <f>DataBase!E20</f>
        <v>26.980004882812523</v>
      </c>
      <c r="E23" s="27">
        <f t="shared" si="16"/>
        <v>300.1300048828125</v>
      </c>
      <c r="F23" s="27">
        <f t="shared" si="17"/>
        <v>540.2340087890625</v>
      </c>
      <c r="G23" s="17">
        <f>DataBase!D20/1000</f>
        <v>0.69584301757812494</v>
      </c>
      <c r="H23" s="16">
        <f t="shared" si="18"/>
        <v>11.704405686315367</v>
      </c>
      <c r="I23" s="16">
        <f>DataBase!C20</f>
        <v>54.091499328613281</v>
      </c>
      <c r="J23" s="18">
        <f t="shared" si="9"/>
        <v>1.1488125006448276E-2</v>
      </c>
      <c r="K23" s="20">
        <f t="shared" si="1"/>
        <v>-8.5850630027073296E-3</v>
      </c>
      <c r="L23" s="19">
        <f t="shared" si="2"/>
        <v>3.8251106160537053E-4</v>
      </c>
      <c r="M23" s="19">
        <f t="shared" si="10"/>
        <v>0</v>
      </c>
      <c r="N23" s="20">
        <f t="shared" si="4"/>
        <v>-5.6487000000000001E-8</v>
      </c>
      <c r="O23" s="20">
        <f t="shared" si="19"/>
        <v>536.66999999999996</v>
      </c>
      <c r="P23" s="21">
        <f t="shared" si="20"/>
        <v>1.4780252496535191</v>
      </c>
      <c r="Q23" s="33">
        <f>DataBase!G20+2*DataBase!H20*($O$2+273.15)+3*DataBase!I20*($O$2+273.15)^2+4*DataBase!J20*($O$2+273.15)^3+5*DataBase!K20*($O$2+273.15)^4</f>
        <v>1.4711524194973578</v>
      </c>
      <c r="R23" s="30">
        <f>DataBase!R20+273.15</f>
        <v>473.20001220703125</v>
      </c>
      <c r="S23" s="50">
        <f t="shared" si="33"/>
        <v>469.80582902751138</v>
      </c>
      <c r="T23" s="30">
        <f>DataBase!S20/100</f>
        <v>48.7</v>
      </c>
      <c r="U23" s="50">
        <f t="shared" si="21"/>
        <v>35.666700650416978</v>
      </c>
      <c r="V23" s="50">
        <f t="shared" si="22"/>
        <v>44.52241548927892</v>
      </c>
      <c r="W23" s="30">
        <f t="shared" si="23"/>
        <v>41.990844555857009</v>
      </c>
      <c r="X23" s="30">
        <f t="shared" si="24"/>
        <v>40.72494828816945</v>
      </c>
      <c r="Y23" s="30">
        <f t="shared" si="25"/>
        <v>207.01428584724715</v>
      </c>
      <c r="Z23" s="30">
        <f t="shared" si="26"/>
        <v>200.37378109744918</v>
      </c>
      <c r="AA23" s="55">
        <f t="shared" si="27"/>
        <v>204.73551310085873</v>
      </c>
      <c r="AB23" s="24">
        <f t="shared" si="28"/>
        <v>470.42259900644962</v>
      </c>
      <c r="AC23" s="24">
        <f t="shared" si="5"/>
        <v>47.078219558585133</v>
      </c>
      <c r="AD23" s="63">
        <f t="shared" si="29"/>
        <v>3.3301446435623619E-2</v>
      </c>
      <c r="AE23" s="20"/>
      <c r="AF23" s="35" t="s">
        <v>1290</v>
      </c>
      <c r="AG23">
        <v>146.24</v>
      </c>
      <c r="AI23" s="20">
        <f t="shared" si="36"/>
        <v>61.719762716581499</v>
      </c>
      <c r="AJ23" s="18">
        <f t="shared" si="37"/>
        <v>68.087757168513988</v>
      </c>
      <c r="AK23" s="20"/>
      <c r="AL23" s="20"/>
      <c r="AM23" s="20">
        <f t="shared" si="30"/>
        <v>0.63425612244384655</v>
      </c>
      <c r="AN23" s="20">
        <f t="shared" si="13"/>
        <v>0.4731694167937377</v>
      </c>
      <c r="AO23" s="10">
        <f t="shared" si="34"/>
        <v>0.2365839935166863</v>
      </c>
      <c r="AP23" s="10">
        <f t="shared" si="35"/>
        <v>0.2230343360113789</v>
      </c>
      <c r="AQ23" s="20">
        <f t="shared" si="14"/>
        <v>3.9358250504044503E-4</v>
      </c>
      <c r="AR23" s="20">
        <f t="shared" si="15"/>
        <v>1.9167467995469673E-2</v>
      </c>
      <c r="AS23" s="20"/>
      <c r="AT23" s="20"/>
      <c r="AU23" s="20"/>
      <c r="AV23" s="20"/>
      <c r="AW23" s="20"/>
      <c r="AX23" s="20"/>
      <c r="AY23" s="20"/>
      <c r="AZ23" s="22"/>
    </row>
    <row r="24" spans="3:52" ht="15" x14ac:dyDescent="0.25">
      <c r="C24" s="27" t="str">
        <f>DataBase!A21</f>
        <v>12-Butadiene</v>
      </c>
      <c r="D24" s="27">
        <f>DataBase!E21</f>
        <v>9.8500000000000227</v>
      </c>
      <c r="E24" s="27">
        <f t="shared" si="16"/>
        <v>283</v>
      </c>
      <c r="F24" s="27">
        <f t="shared" si="17"/>
        <v>509.40000000000003</v>
      </c>
      <c r="G24" s="17">
        <f>DataBase!D21/1000</f>
        <v>0.65070001220703122</v>
      </c>
      <c r="H24" s="16">
        <f t="shared" si="18"/>
        <v>12.273605650115146</v>
      </c>
      <c r="I24" s="16">
        <f>DataBase!C21</f>
        <v>54.091800689697266</v>
      </c>
      <c r="J24" s="18">
        <f t="shared" si="9"/>
        <v>0.84217474158570482</v>
      </c>
      <c r="K24" s="20">
        <f t="shared" si="1"/>
        <v>8.3315599214221266E-3</v>
      </c>
      <c r="L24" s="19">
        <f t="shared" si="2"/>
        <v>3.8885932180755708E-4</v>
      </c>
      <c r="M24" s="19">
        <f t="shared" si="10"/>
        <v>0</v>
      </c>
      <c r="N24" s="20">
        <f t="shared" si="4"/>
        <v>-5.6487000000000001E-8</v>
      </c>
      <c r="O24" s="20">
        <f t="shared" si="19"/>
        <v>536.66999999999996</v>
      </c>
      <c r="P24" s="21">
        <f t="shared" si="20"/>
        <v>1.5773372437096624</v>
      </c>
      <c r="Q24" s="33">
        <f>DataBase!G21+2*DataBase!H21*($O$2+273.15)+3*DataBase!I21*($O$2+273.15)^2+4*DataBase!J21*($O$2+273.15)^3+5*DataBase!K21*($O$2+273.15)^4</f>
        <v>1.4794667352281776</v>
      </c>
      <c r="R24" s="30">
        <f>DataBase!R21+273.15</f>
        <v>443.69900512695313</v>
      </c>
      <c r="S24" s="50">
        <f t="shared" si="33"/>
        <v>444.13249542865083</v>
      </c>
      <c r="T24" s="30">
        <f>DataBase!S21/100</f>
        <v>44.988300781249997</v>
      </c>
      <c r="U24" s="50">
        <f t="shared" si="21"/>
        <v>35.433159578377058</v>
      </c>
      <c r="V24" s="50">
        <f t="shared" si="22"/>
        <v>43.653094087972896</v>
      </c>
      <c r="W24" s="30">
        <f t="shared" si="23"/>
        <v>40.952401542023743</v>
      </c>
      <c r="X24" s="30">
        <f t="shared" si="24"/>
        <v>41.738130897491118</v>
      </c>
      <c r="Y24" s="30">
        <f t="shared" si="25"/>
        <v>179.63786440630588</v>
      </c>
      <c r="Z24" s="30">
        <f t="shared" si="26"/>
        <v>173.18906553430895</v>
      </c>
      <c r="AA24" s="55">
        <f t="shared" si="27"/>
        <v>175.27390249165751</v>
      </c>
      <c r="AB24" s="24">
        <f t="shared" si="28"/>
        <v>445.57057669922028</v>
      </c>
      <c r="AC24" s="24">
        <f t="shared" si="5"/>
        <v>44.818299617374812</v>
      </c>
      <c r="AD24" s="63">
        <f t="shared" si="29"/>
        <v>3.7787860604425595E-3</v>
      </c>
      <c r="AE24" s="20"/>
      <c r="AF24" s="35" t="s">
        <v>1291</v>
      </c>
      <c r="AG24">
        <v>77.62</v>
      </c>
      <c r="AI24" s="20">
        <f t="shared" si="36"/>
        <v>56.503312626438856</v>
      </c>
      <c r="AJ24" s="18">
        <f t="shared" si="37"/>
        <v>60.883416377054729</v>
      </c>
      <c r="AK24" s="20"/>
      <c r="AL24" s="20"/>
      <c r="AM24" s="20">
        <f t="shared" si="30"/>
        <v>0.63781977586140137</v>
      </c>
      <c r="AN24" s="20">
        <f t="shared" si="13"/>
        <v>0.49264210102022465</v>
      </c>
      <c r="AO24" s="10">
        <f t="shared" si="34"/>
        <v>0.23125553041891569</v>
      </c>
      <c r="AP24" s="10">
        <f t="shared" si="35"/>
        <v>0.21602254677080035</v>
      </c>
      <c r="AQ24" s="20">
        <f t="shared" si="14"/>
        <v>7.7471091445677318E-4</v>
      </c>
      <c r="AR24" s="20">
        <f t="shared" si="15"/>
        <v>3.4852927638098545E-2</v>
      </c>
      <c r="AS24" s="20"/>
      <c r="AT24" s="20"/>
      <c r="AU24" s="20"/>
      <c r="AV24" s="20"/>
      <c r="AW24" s="20"/>
      <c r="AX24" s="20"/>
      <c r="AY24" s="20"/>
      <c r="AZ24" s="22"/>
    </row>
    <row r="25" spans="3:52" ht="15" x14ac:dyDescent="0.25">
      <c r="C25" s="27" t="str">
        <f>DataBase!A22</f>
        <v>13-Butadiene</v>
      </c>
      <c r="D25" s="27">
        <f>DataBase!E22</f>
        <v>-4.4499877929687273</v>
      </c>
      <c r="E25" s="27">
        <f t="shared" si="16"/>
        <v>268.70001220703125</v>
      </c>
      <c r="F25" s="27">
        <f t="shared" si="17"/>
        <v>483.66002197265624</v>
      </c>
      <c r="G25" s="17">
        <f>DataBase!D22/1000</f>
        <v>0.61974401855468753</v>
      </c>
      <c r="H25" s="16">
        <f t="shared" si="18"/>
        <v>12.665851344942345</v>
      </c>
      <c r="I25" s="16">
        <f>DataBase!C22</f>
        <v>54.091800689697266</v>
      </c>
      <c r="J25" s="18">
        <f t="shared" si="9"/>
        <v>0.22521232194552707</v>
      </c>
      <c r="K25" s="20">
        <f t="shared" si="1"/>
        <v>1.9989101971686466E-2</v>
      </c>
      <c r="L25" s="19">
        <f t="shared" si="2"/>
        <v>3.9218863470450799E-4</v>
      </c>
      <c r="M25" s="19">
        <f t="shared" si="10"/>
        <v>0</v>
      </c>
      <c r="N25" s="20">
        <f t="shared" si="4"/>
        <v>-5.6487000000000001E-8</v>
      </c>
      <c r="O25" s="20">
        <f t="shared" si="19"/>
        <v>536.66999999999996</v>
      </c>
      <c r="P25" s="21">
        <f t="shared" si="20"/>
        <v>1.6410790906796622</v>
      </c>
      <c r="Q25" s="33">
        <f>DataBase!G22+2*DataBase!H22*($O$2+273.15)+3*DataBase!I22*($O$2+273.15)^2+4*DataBase!J22*($O$2+273.15)^3+5*DataBase!K22*($O$2+273.15)^4</f>
        <v>1.5082798623900742</v>
      </c>
      <c r="R25" s="30">
        <f>DataBase!R22+273.15</f>
        <v>425</v>
      </c>
      <c r="S25" s="50">
        <f t="shared" si="33"/>
        <v>424.03480248432959</v>
      </c>
      <c r="T25" s="30">
        <f>DataBase!S22/100</f>
        <v>43.265600585937499</v>
      </c>
      <c r="U25" s="50">
        <f t="shared" si="21"/>
        <v>35.441156124665191</v>
      </c>
      <c r="V25" s="50">
        <f t="shared" si="22"/>
        <v>43.951800401203521</v>
      </c>
      <c r="W25" s="30">
        <f t="shared" si="23"/>
        <v>40.746681708678615</v>
      </c>
      <c r="X25" s="30">
        <f t="shared" si="24"/>
        <v>43.399389738654669</v>
      </c>
      <c r="Y25" s="30">
        <f t="shared" si="25"/>
        <v>158.39964392248027</v>
      </c>
      <c r="Z25" s="30">
        <f t="shared" si="26"/>
        <v>151.65452071121967</v>
      </c>
      <c r="AA25" s="55">
        <f t="shared" si="27"/>
        <v>151.64043349214938</v>
      </c>
      <c r="AB25" s="24">
        <f t="shared" si="28"/>
        <v>425.46935049548915</v>
      </c>
      <c r="AC25" s="24">
        <f t="shared" si="5"/>
        <v>43.698131775134499</v>
      </c>
      <c r="AD25" s="63">
        <f t="shared" si="29"/>
        <v>-9.9971151062117642E-3</v>
      </c>
      <c r="AE25" s="20"/>
      <c r="AF25" s="35" t="s">
        <v>1292</v>
      </c>
      <c r="AG25">
        <v>2.7719999999999998</v>
      </c>
      <c r="AI25" s="20">
        <f t="shared" si="36"/>
        <v>53.810726089128366</v>
      </c>
      <c r="AJ25" s="18">
        <f t="shared" si="37"/>
        <v>54.710632151091666</v>
      </c>
      <c r="AK25" s="20"/>
      <c r="AL25" s="20"/>
      <c r="AM25" s="20">
        <f t="shared" si="30"/>
        <v>0.63223532284007355</v>
      </c>
      <c r="AN25" s="20">
        <f t="shared" si="13"/>
        <v>0.50583685454415239</v>
      </c>
      <c r="AO25" s="10">
        <f t="shared" si="34"/>
        <v>0.19075903639043387</v>
      </c>
      <c r="AP25" s="10">
        <f t="shared" si="35"/>
        <v>0.17457886484964713</v>
      </c>
      <c r="AQ25" s="20">
        <f t="shared" si="14"/>
        <v>1.5068656174000426E-3</v>
      </c>
      <c r="AR25" s="20">
        <f t="shared" si="15"/>
        <v>6.5195445939112348E-2</v>
      </c>
      <c r="AS25" s="20"/>
      <c r="AT25" s="20"/>
      <c r="AU25" s="20"/>
      <c r="AV25" s="20"/>
      <c r="AW25" s="20"/>
      <c r="AX25" s="20"/>
      <c r="AY25" s="20"/>
      <c r="AZ25" s="22"/>
    </row>
    <row r="26" spans="3:52" ht="15" x14ac:dyDescent="0.25">
      <c r="C26" s="27" t="str">
        <f>DataBase!A23</f>
        <v>EAcetylene</v>
      </c>
      <c r="D26" s="27">
        <f>DataBase!E23</f>
        <v>8.0700012207031477</v>
      </c>
      <c r="E26" s="27">
        <f t="shared" si="16"/>
        <v>281.22000122070313</v>
      </c>
      <c r="F26" s="27">
        <f t="shared" si="17"/>
        <v>506.19600219726561</v>
      </c>
      <c r="G26" s="17">
        <f>DataBase!D23/1000</f>
        <v>0.65928802490234373</v>
      </c>
      <c r="H26" s="16">
        <f t="shared" si="18"/>
        <v>12.088276434092455</v>
      </c>
      <c r="I26" s="16">
        <f>DataBase!C23</f>
        <v>54.091800689697266</v>
      </c>
      <c r="J26" s="18">
        <f t="shared" si="9"/>
        <v>0.87356390750806445</v>
      </c>
      <c r="K26" s="20">
        <f t="shared" si="1"/>
        <v>2.8235756212277464E-3</v>
      </c>
      <c r="L26" s="19">
        <f t="shared" si="2"/>
        <v>3.8698956076267541E-4</v>
      </c>
      <c r="M26" s="19">
        <f t="shared" si="10"/>
        <v>0</v>
      </c>
      <c r="N26" s="20">
        <f t="shared" si="4"/>
        <v>-5.6487000000000001E-8</v>
      </c>
      <c r="O26" s="20">
        <f t="shared" si="19"/>
        <v>536.66999999999996</v>
      </c>
      <c r="P26" s="21">
        <f t="shared" si="20"/>
        <v>1.5458874976095121</v>
      </c>
      <c r="Q26" s="33">
        <f>DataBase!G23+2*DataBase!H23*($O$2+273.15)+3*DataBase!I23*($O$2+273.15)^2+4*DataBase!J23*($O$2+273.15)^3+5*DataBase!K23*($O$2+273.15)^4</f>
        <v>1.5074786916378704</v>
      </c>
      <c r="R26" s="30">
        <f>DataBase!R23+273.15</f>
        <v>443.20001220703125</v>
      </c>
      <c r="S26" s="50">
        <f t="shared" si="33"/>
        <v>443.17636658411141</v>
      </c>
      <c r="T26" s="30">
        <f>DataBase!S23/100</f>
        <v>49.5</v>
      </c>
      <c r="U26" s="50">
        <f t="shared" si="21"/>
        <v>35.842700122140165</v>
      </c>
      <c r="V26" s="50">
        <f t="shared" si="22"/>
        <v>45.662882852809915</v>
      </c>
      <c r="W26" s="30">
        <f t="shared" si="23"/>
        <v>42.527604387384379</v>
      </c>
      <c r="X26" s="30">
        <f t="shared" si="24"/>
        <v>42.56696354162159</v>
      </c>
      <c r="Y26" s="30">
        <f t="shared" si="25"/>
        <v>180.09174650694217</v>
      </c>
      <c r="Z26" s="30">
        <f t="shared" si="26"/>
        <v>173.06472810478846</v>
      </c>
      <c r="AA26" s="55">
        <f t="shared" si="27"/>
        <v>175.98565266757481</v>
      </c>
      <c r="AB26" s="24">
        <f t="shared" si="28"/>
        <v>444.18177013611324</v>
      </c>
      <c r="AC26" s="24">
        <f t="shared" si="5"/>
        <v>45.604010653266741</v>
      </c>
      <c r="AD26" s="63">
        <f t="shared" si="29"/>
        <v>7.8706855489560787E-2</v>
      </c>
      <c r="AE26" s="20"/>
      <c r="AF26" s="35" t="s">
        <v>1299</v>
      </c>
      <c r="AG26">
        <v>301.42</v>
      </c>
      <c r="AI26" s="20">
        <f t="shared" si="36"/>
        <v>54.902083243135166</v>
      </c>
      <c r="AJ26" s="18">
        <f t="shared" si="37"/>
        <v>60.444068151751452</v>
      </c>
      <c r="AK26" s="20"/>
      <c r="AL26" s="20"/>
      <c r="AM26" s="20">
        <f t="shared" si="30"/>
        <v>0.63452164592752158</v>
      </c>
      <c r="AN26" s="20">
        <f t="shared" si="13"/>
        <v>0.49298526416153204</v>
      </c>
      <c r="AO26" s="10">
        <f t="shared" si="34"/>
        <v>0.24289971766116966</v>
      </c>
      <c r="AP26" s="10">
        <f t="shared" si="35"/>
        <v>0.22970040811925885</v>
      </c>
      <c r="AQ26" s="20">
        <f t="shared" si="14"/>
        <v>7.2145068082023504E-4</v>
      </c>
      <c r="AR26" s="20">
        <f t="shared" si="15"/>
        <v>3.5711808700601637E-2</v>
      </c>
      <c r="AS26" s="20"/>
      <c r="AT26" s="20"/>
      <c r="AU26" s="20"/>
      <c r="AV26" s="20"/>
      <c r="AW26" s="20"/>
      <c r="AX26" s="20"/>
      <c r="AY26" s="20"/>
      <c r="AZ26" s="22"/>
    </row>
    <row r="27" spans="3:52" ht="15" x14ac:dyDescent="0.25">
      <c r="C27" s="27" t="str">
        <f>DataBase!A24</f>
        <v>Cyclobutane</v>
      </c>
      <c r="D27" s="27">
        <f>DataBase!E24</f>
        <v>12.511010742187523</v>
      </c>
      <c r="E27" s="27">
        <f t="shared" si="16"/>
        <v>285.6610107421875</v>
      </c>
      <c r="F27" s="27">
        <f t="shared" si="17"/>
        <v>514.1898193359375</v>
      </c>
      <c r="G27" s="17">
        <f>DataBase!D24/1000</f>
        <v>0.69839300537109372</v>
      </c>
      <c r="H27" s="16">
        <f t="shared" si="18"/>
        <v>11.471176008093256</v>
      </c>
      <c r="I27" s="16">
        <f>DataBase!C24</f>
        <v>56.107700347900391</v>
      </c>
      <c r="J27" s="18">
        <f t="shared" si="9"/>
        <v>1.9848016063035477E-3</v>
      </c>
      <c r="K27" s="20">
        <f t="shared" si="1"/>
        <v>-1.5516649039468462E-2</v>
      </c>
      <c r="L27" s="19">
        <f t="shared" si="2"/>
        <v>3.7939108113620889E-4</v>
      </c>
      <c r="M27" s="19">
        <f t="shared" si="10"/>
        <v>0</v>
      </c>
      <c r="N27" s="20">
        <f t="shared" si="4"/>
        <v>-5.6487000000000001E-8</v>
      </c>
      <c r="O27" s="20">
        <f t="shared" si="19"/>
        <v>536.66999999999996</v>
      </c>
      <c r="P27" s="21">
        <f t="shared" si="20"/>
        <v>1.4350018347727915</v>
      </c>
      <c r="Q27" s="33">
        <f>DataBase!G24+2*DataBase!H24*($O$2+273.15)+3*DataBase!I24*($O$2+273.15)^2+4*DataBase!J24*($O$2+273.15)^3+5*DataBase!K24*($O$2+273.15)^4</f>
        <v>1.2598826040252176</v>
      </c>
      <c r="R27" s="30">
        <f>DataBase!R24+273.15</f>
        <v>459.927001953125</v>
      </c>
      <c r="S27" s="50">
        <f t="shared" si="33"/>
        <v>453.42648343582039</v>
      </c>
      <c r="T27" s="30">
        <f>DataBase!S24/100</f>
        <v>49.848901367187501</v>
      </c>
      <c r="U27" s="50">
        <f t="shared" si="21"/>
        <v>36.724571386808044</v>
      </c>
      <c r="V27" s="50">
        <f t="shared" si="22"/>
        <v>50.336974012813563</v>
      </c>
      <c r="W27" s="30">
        <f t="shared" si="23"/>
        <v>46.221640198724799</v>
      </c>
      <c r="X27" s="30">
        <f t="shared" si="24"/>
        <v>43.800606208456607</v>
      </c>
      <c r="Y27" s="30">
        <f t="shared" si="25"/>
        <v>193.86760356755741</v>
      </c>
      <c r="Z27" s="30">
        <f t="shared" si="26"/>
        <v>185.43597244924786</v>
      </c>
      <c r="AA27" s="55">
        <f t="shared" si="27"/>
        <v>190.77512626016158</v>
      </c>
      <c r="AB27" s="24">
        <f t="shared" si="28"/>
        <v>452.5667694172796</v>
      </c>
      <c r="AC27" s="24">
        <f t="shared" si="5"/>
        <v>46.995327775156426</v>
      </c>
      <c r="AD27" s="63">
        <f t="shared" si="29"/>
        <v>5.7244463042658136E-2</v>
      </c>
      <c r="AE27" s="20"/>
      <c r="AF27" s="35" t="s">
        <v>1304</v>
      </c>
      <c r="AG27">
        <v>253.87</v>
      </c>
      <c r="AI27" s="20">
        <f t="shared" si="36"/>
        <v>53.989178086192624</v>
      </c>
      <c r="AJ27" s="18">
        <f t="shared" si="37"/>
        <v>62.452285831774176</v>
      </c>
      <c r="AK27" s="20"/>
      <c r="AL27" s="20"/>
      <c r="AM27" s="20">
        <f t="shared" si="30"/>
        <v>0.62110076061875052</v>
      </c>
      <c r="AN27" s="20">
        <f t="shared" si="13"/>
        <v>0.48173656936325687</v>
      </c>
      <c r="AO27" s="10">
        <f t="shared" si="34"/>
        <v>0.17696961992650317</v>
      </c>
      <c r="AP27" s="10">
        <f t="shared" si="35"/>
        <v>0.16319816291933886</v>
      </c>
      <c r="AQ27" s="20">
        <f t="shared" si="14"/>
        <v>8.1986180769520224E-4</v>
      </c>
      <c r="AR27" s="20">
        <f t="shared" si="15"/>
        <v>4.0869210386522185E-2</v>
      </c>
      <c r="AS27" s="20"/>
      <c r="AT27" s="20"/>
      <c r="AU27" s="20"/>
      <c r="AV27" s="20"/>
      <c r="AW27" s="20"/>
      <c r="AX27" s="20"/>
      <c r="AY27" s="20"/>
      <c r="AZ27" s="22"/>
    </row>
    <row r="28" spans="3:52" ht="15" x14ac:dyDescent="0.25">
      <c r="C28" s="27" t="str">
        <f>DataBase!A25</f>
        <v>1-Butene</v>
      </c>
      <c r="D28" s="27">
        <f>DataBase!E25</f>
        <v>-6.2519897460937273</v>
      </c>
      <c r="E28" s="27">
        <f t="shared" si="16"/>
        <v>266.89801025390625</v>
      </c>
      <c r="F28" s="27">
        <f t="shared" si="17"/>
        <v>480.41641845703128</v>
      </c>
      <c r="G28" s="17">
        <f>DataBase!D25/1000</f>
        <v>0.5937890014648437</v>
      </c>
      <c r="H28" s="16">
        <f t="shared" si="18"/>
        <v>13.189868467387182</v>
      </c>
      <c r="I28" s="16">
        <f>DataBase!C25</f>
        <v>56.107700347900391</v>
      </c>
      <c r="J28" s="18">
        <f t="shared" si="9"/>
        <v>4.8884867753875865</v>
      </c>
      <c r="K28" s="20">
        <f t="shared" si="1"/>
        <v>3.5562890850747007E-2</v>
      </c>
      <c r="L28" s="19">
        <f t="shared" si="2"/>
        <v>3.9530545956029925E-4</v>
      </c>
      <c r="M28" s="19">
        <f t="shared" si="10"/>
        <v>0</v>
      </c>
      <c r="N28" s="20">
        <f t="shared" si="4"/>
        <v>-5.6487000000000001E-8</v>
      </c>
      <c r="O28" s="20">
        <f t="shared" si="19"/>
        <v>536.66999999999996</v>
      </c>
      <c r="P28" s="21">
        <f t="shared" si="20"/>
        <v>1.7202559496676728</v>
      </c>
      <c r="Q28" s="33">
        <f>DataBase!G25+2*DataBase!H25*($O$2+273.15)+3*DataBase!I25*($O$2+273.15)^2+4*DataBase!J25*($O$2+273.15)^3+5*DataBase!K25*($O$2+273.15)^4</f>
        <v>1.5292993709063194</v>
      </c>
      <c r="R28" s="30">
        <f>DataBase!R25+273.15</f>
        <v>419.60000610351563</v>
      </c>
      <c r="S28" s="50">
        <f t="shared" si="33"/>
        <v>419.2162173997865</v>
      </c>
      <c r="T28" s="30">
        <f>DataBase!S25/100</f>
        <v>40.226000976562503</v>
      </c>
      <c r="U28" s="50">
        <f t="shared" si="21"/>
        <v>34.630595806370884</v>
      </c>
      <c r="V28" s="50">
        <f t="shared" si="22"/>
        <v>40.422828060467197</v>
      </c>
      <c r="W28" s="30">
        <f t="shared" si="23"/>
        <v>37.697183522169219</v>
      </c>
      <c r="X28" s="30">
        <f t="shared" si="24"/>
        <v>42.676539790196166</v>
      </c>
      <c r="Y28" s="30">
        <f t="shared" si="25"/>
        <v>150.13178501207756</v>
      </c>
      <c r="Z28" s="30">
        <f t="shared" si="26"/>
        <v>144.14830413232312</v>
      </c>
      <c r="AA28" s="55">
        <f t="shared" si="27"/>
        <v>141.24887143911019</v>
      </c>
      <c r="AB28" s="24">
        <f t="shared" si="28"/>
        <v>420.59419236696709</v>
      </c>
      <c r="AC28" s="24">
        <f t="shared" si="5"/>
        <v>40.914458122868609</v>
      </c>
      <c r="AD28" s="63">
        <f t="shared" si="29"/>
        <v>-1.711473001522654E-2</v>
      </c>
      <c r="AE28" s="20"/>
      <c r="AF28" s="35" t="s">
        <v>1305</v>
      </c>
      <c r="AG28">
        <v>56.487000000000002</v>
      </c>
      <c r="AI28" s="20">
        <f>-12272.6+9486.4*G28+(8.3741-5.9917*G28)*E28+(1-0.77084*G28-0.02058*G28^2)*(0.7465-222.4666/E28)*10^7/E28+(1-0.80882*G28+0.02226*G28^2)*(0.3228-17.335/E28)*10^12/E28^3</f>
        <v>56.397450524455962</v>
      </c>
      <c r="AJ28" s="18">
        <f t="shared" si="37"/>
        <v>52.739118788609609</v>
      </c>
      <c r="AK28" s="20"/>
      <c r="AL28" s="20"/>
      <c r="AM28" s="20">
        <f t="shared" si="30"/>
        <v>0.63607723158150364</v>
      </c>
      <c r="AN28" s="20">
        <f t="shared" si="13"/>
        <v>0.50977985837394535</v>
      </c>
      <c r="AO28" s="10">
        <f t="shared" si="34"/>
        <v>0.18808404161532311</v>
      </c>
      <c r="AP28" s="10">
        <f t="shared" si="35"/>
        <v>0.17049417455143012</v>
      </c>
      <c r="AQ28" s="20">
        <f t="shared" si="14"/>
        <v>1.7099594604201493E-3</v>
      </c>
      <c r="AR28" s="20">
        <f t="shared" si="15"/>
        <v>6.8784830924743218E-2</v>
      </c>
      <c r="AS28" s="20"/>
      <c r="AT28" s="20"/>
      <c r="AU28" s="20"/>
      <c r="AV28" s="20"/>
      <c r="AW28" s="20"/>
      <c r="AX28" s="20"/>
      <c r="AY28" s="20"/>
      <c r="AZ28" s="22"/>
    </row>
    <row r="29" spans="3:52" ht="15" x14ac:dyDescent="0.25">
      <c r="C29" s="27" t="str">
        <f>DataBase!A26</f>
        <v>cis2-Butene</v>
      </c>
      <c r="D29" s="27">
        <f>DataBase!E26</f>
        <v>3.7170043945312727</v>
      </c>
      <c r="E29" s="27">
        <f t="shared" si="16"/>
        <v>276.86700439453125</v>
      </c>
      <c r="F29" s="27">
        <f t="shared" si="17"/>
        <v>498.36060791015626</v>
      </c>
      <c r="G29" s="17">
        <f>DataBase!D26/1000</f>
        <v>0.62595300292968747</v>
      </c>
      <c r="H29" s="16">
        <f t="shared" si="18"/>
        <v>12.666000720467736</v>
      </c>
      <c r="I29" s="16">
        <f>DataBase!C26</f>
        <v>56.107700347900391</v>
      </c>
      <c r="J29" s="18">
        <f t="shared" si="9"/>
        <v>0.18244814146704794</v>
      </c>
      <c r="K29" s="20">
        <f t="shared" si="1"/>
        <v>1.9993541412301113E-2</v>
      </c>
      <c r="L29" s="19">
        <f t="shared" si="2"/>
        <v>3.9218974009924077E-4</v>
      </c>
      <c r="M29" s="19">
        <f t="shared" si="10"/>
        <v>0</v>
      </c>
      <c r="N29" s="20">
        <f t="shared" si="4"/>
        <v>-5.6487000000000001E-8</v>
      </c>
      <c r="O29" s="20">
        <f t="shared" si="19"/>
        <v>536.66999999999996</v>
      </c>
      <c r="P29" s="21">
        <f t="shared" si="20"/>
        <v>1.641102635092075</v>
      </c>
      <c r="Q29" s="33">
        <f>DataBase!G26+2*DataBase!H26*($O$2+273.15)+3*DataBase!I26*($O$2+273.15)^2+4*DataBase!J26*($O$2+273.15)^3+5*DataBase!K26*($O$2+273.15)^4</f>
        <v>1.4154472788422707</v>
      </c>
      <c r="R29" s="30">
        <f>DataBase!R26+273.15</f>
        <v>435.5780029296875</v>
      </c>
      <c r="S29" s="50">
        <f t="shared" si="33"/>
        <v>434.10517755822093</v>
      </c>
      <c r="T29" s="30">
        <f>DataBase!S26/100</f>
        <v>42.057700195312499</v>
      </c>
      <c r="U29" s="50">
        <f t="shared" si="21"/>
        <v>35.039061251887865</v>
      </c>
      <c r="V29" s="50">
        <f t="shared" si="22"/>
        <v>41.971128088880242</v>
      </c>
      <c r="W29" s="30">
        <f t="shared" si="23"/>
        <v>39.38157824510921</v>
      </c>
      <c r="X29" s="30">
        <f t="shared" si="24"/>
        <v>41.84616828996468</v>
      </c>
      <c r="Y29" s="30">
        <f t="shared" si="25"/>
        <v>167.64830692644659</v>
      </c>
      <c r="Z29" s="30">
        <f t="shared" si="26"/>
        <v>161.55179847690408</v>
      </c>
      <c r="AA29" s="55">
        <f t="shared" si="27"/>
        <v>161.65190757905151</v>
      </c>
      <c r="AB29" s="24">
        <f t="shared" si="28"/>
        <v>435.57192367696211</v>
      </c>
      <c r="AC29" s="24">
        <f t="shared" si="5"/>
        <v>42.392539030913944</v>
      </c>
      <c r="AD29" s="63">
        <f t="shared" si="29"/>
        <v>-7.9614157228398447E-3</v>
      </c>
      <c r="AE29" s="20"/>
      <c r="AF29" s="35" t="s">
        <v>1306</v>
      </c>
      <c r="AG29">
        <v>2.95</v>
      </c>
      <c r="AI29" s="20">
        <f t="shared" si="36"/>
        <v>56.185683393978252</v>
      </c>
      <c r="AJ29" s="18">
        <f t="shared" si="37"/>
        <v>57.798344945720558</v>
      </c>
      <c r="AK29" s="20"/>
      <c r="AL29" s="20"/>
      <c r="AM29" s="20">
        <f t="shared" si="30"/>
        <v>0.63563128195714713</v>
      </c>
      <c r="AN29" s="20">
        <f t="shared" si="13"/>
        <v>0.49828706999042593</v>
      </c>
      <c r="AO29" s="10">
        <f t="shared" si="34"/>
        <v>0.19936225564431218</v>
      </c>
      <c r="AP29" s="10">
        <f t="shared" si="35"/>
        <v>0.18270017477237621</v>
      </c>
      <c r="AQ29" s="20">
        <f t="shared" si="14"/>
        <v>1.1463685604032518E-3</v>
      </c>
      <c r="AR29" s="20">
        <f t="shared" si="15"/>
        <v>4.8213625226771951E-2</v>
      </c>
      <c r="AS29" s="20"/>
      <c r="AT29" s="20"/>
      <c r="AU29" s="20"/>
      <c r="AV29" s="20"/>
      <c r="AW29" s="20"/>
      <c r="AX29" s="20"/>
      <c r="AY29" s="20"/>
      <c r="AZ29" s="22"/>
    </row>
    <row r="30" spans="3:52" ht="15" x14ac:dyDescent="0.25">
      <c r="C30" s="27" t="str">
        <f>DataBase!A27</f>
        <v>tr2-Butene</v>
      </c>
      <c r="D30" s="27">
        <f>DataBase!E27</f>
        <v>0.87700805664064774</v>
      </c>
      <c r="E30" s="27">
        <f t="shared" si="16"/>
        <v>274.02700805664063</v>
      </c>
      <c r="F30" s="27">
        <f t="shared" si="17"/>
        <v>493.24861450195311</v>
      </c>
      <c r="G30" s="17">
        <f>DataBase!D27/1000</f>
        <v>0.60868402099609376</v>
      </c>
      <c r="H30" s="16">
        <f t="shared" si="18"/>
        <v>12.980658477973225</v>
      </c>
      <c r="I30" s="16">
        <f>DataBase!C27</f>
        <v>56.107700347900391</v>
      </c>
      <c r="J30" s="18">
        <f t="shared" si="9"/>
        <v>0.65021920725940452</v>
      </c>
      <c r="K30" s="20">
        <f t="shared" si="1"/>
        <v>2.934516996536422E-2</v>
      </c>
      <c r="L30" s="19">
        <f t="shared" si="2"/>
        <v>3.9424365624591271E-4</v>
      </c>
      <c r="M30" s="19">
        <f t="shared" si="10"/>
        <v>0</v>
      </c>
      <c r="N30" s="20">
        <f t="shared" si="4"/>
        <v>-5.6487000000000001E-8</v>
      </c>
      <c r="O30" s="20">
        <f t="shared" si="19"/>
        <v>536.66999999999996</v>
      </c>
      <c r="P30" s="21">
        <f t="shared" si="20"/>
        <v>1.6894652438301407</v>
      </c>
      <c r="Q30" s="33">
        <f>DataBase!G27+2*DataBase!H27*($O$2+273.15)+3*DataBase!I27*($O$2+273.15)^2+4*DataBase!J27*($O$2+273.15)^3+5*DataBase!K27*($O$2+273.15)^4</f>
        <v>1.5736138404556648</v>
      </c>
      <c r="R30" s="30">
        <f>DataBase!R27+273.15</f>
        <v>428.62701416015625</v>
      </c>
      <c r="S30" s="50">
        <f t="shared" si="33"/>
        <v>428.87974921517707</v>
      </c>
      <c r="T30" s="30">
        <f>DataBase!S27/100</f>
        <v>41.023500976562502</v>
      </c>
      <c r="U30" s="50">
        <f t="shared" si="21"/>
        <v>34.630463466351571</v>
      </c>
      <c r="V30" s="50">
        <f t="shared" si="22"/>
        <v>40.282537377365308</v>
      </c>
      <c r="W30" s="30">
        <f t="shared" si="23"/>
        <v>37.851325545776383</v>
      </c>
      <c r="X30" s="30">
        <f t="shared" si="24"/>
        <v>41.681752098767461</v>
      </c>
      <c r="Y30" s="30">
        <f t="shared" si="25"/>
        <v>160.59624204299161</v>
      </c>
      <c r="Z30" s="30">
        <f t="shared" si="26"/>
        <v>154.84457058676969</v>
      </c>
      <c r="AA30" s="55">
        <f t="shared" si="27"/>
        <v>153.23640170698633</v>
      </c>
      <c r="AB30" s="24">
        <f t="shared" si="28"/>
        <v>430.53093024941262</v>
      </c>
      <c r="AC30" s="24">
        <f t="shared" si="5"/>
        <v>41.35930458372701</v>
      </c>
      <c r="AD30" s="63">
        <f t="shared" si="29"/>
        <v>-8.1856399178694746E-3</v>
      </c>
      <c r="AE30" s="20"/>
      <c r="AI30" s="20">
        <f t="shared" si="36"/>
        <v>56.965675799133351</v>
      </c>
      <c r="AJ30" s="18">
        <f t="shared" si="37"/>
        <v>55.973029064492074</v>
      </c>
      <c r="AK30" s="20"/>
      <c r="AL30" s="20"/>
      <c r="AM30" s="20">
        <f t="shared" si="30"/>
        <v>0.63931343336715263</v>
      </c>
      <c r="AN30" s="20">
        <f t="shared" si="13"/>
        <v>0.50322252350004404</v>
      </c>
      <c r="AO30" s="10">
        <f t="shared" si="34"/>
        <v>0.21060853270642457</v>
      </c>
      <c r="AP30" s="10">
        <f t="shared" si="35"/>
        <v>0.19348143102480608</v>
      </c>
      <c r="AQ30" s="20">
        <f t="shared" si="14"/>
        <v>1.2266398559822559E-3</v>
      </c>
      <c r="AR30" s="20">
        <f t="shared" si="15"/>
        <v>5.0321061329778559E-2</v>
      </c>
      <c r="AS30" s="20"/>
      <c r="AT30" s="20"/>
      <c r="AU30" s="20"/>
      <c r="AV30" s="20"/>
      <c r="AW30" s="20"/>
      <c r="AX30" s="20"/>
      <c r="AY30" s="20"/>
      <c r="AZ30" s="22"/>
    </row>
    <row r="31" spans="3:52" ht="15" x14ac:dyDescent="0.25">
      <c r="C31" s="27" t="str">
        <f>DataBase!A28</f>
        <v>i-Butene</v>
      </c>
      <c r="D31" s="27">
        <f>DataBase!E28</f>
        <v>-6.8509887695312273</v>
      </c>
      <c r="E31" s="27">
        <f t="shared" si="16"/>
        <v>266.29901123046875</v>
      </c>
      <c r="F31" s="27">
        <f t="shared" si="17"/>
        <v>479.33822021484377</v>
      </c>
      <c r="G31" s="17">
        <f>DataBase!D28/1000</f>
        <v>0.59279302978515624</v>
      </c>
      <c r="H31" s="16">
        <f t="shared" si="18"/>
        <v>13.202137893405622</v>
      </c>
      <c r="I31" s="16">
        <f>DataBase!C28</f>
        <v>56.107700347900391</v>
      </c>
      <c r="J31" s="18">
        <f t="shared" si="9"/>
        <v>5.356488618425689</v>
      </c>
      <c r="K31" s="20">
        <f t="shared" si="1"/>
        <v>3.5927538192015052E-2</v>
      </c>
      <c r="L31" s="19">
        <f t="shared" si="2"/>
        <v>3.9536019786673578E-4</v>
      </c>
      <c r="M31" s="19">
        <f t="shared" si="10"/>
        <v>0</v>
      </c>
      <c r="N31" s="20">
        <f t="shared" si="4"/>
        <v>-5.6487000000000001E-8</v>
      </c>
      <c r="O31" s="20">
        <f t="shared" si="19"/>
        <v>536.66999999999996</v>
      </c>
      <c r="P31" s="21">
        <f t="shared" si="20"/>
        <v>1.7220278793167607</v>
      </c>
      <c r="Q31" s="33">
        <f>DataBase!G28+2*DataBase!H28*($O$2+273.15)+3*DataBase!I28*($O$2+273.15)^2+4*DataBase!J28*($O$2+273.15)^3+5*DataBase!K28*($O$2+273.15)^4</f>
        <v>1.6075025746870468</v>
      </c>
      <c r="R31" s="30">
        <f>DataBase!R28+273.15</f>
        <v>417.89801025390625</v>
      </c>
      <c r="S31" s="50">
        <f t="shared" si="33"/>
        <v>418.43446950166077</v>
      </c>
      <c r="T31" s="30">
        <f>DataBase!S28/100</f>
        <v>40.023300781250001</v>
      </c>
      <c r="U31" s="50">
        <f t="shared" si="21"/>
        <v>34.640334440935227</v>
      </c>
      <c r="V31" s="50">
        <f t="shared" si="22"/>
        <v>40.475451051508635</v>
      </c>
      <c r="W31" s="30">
        <f t="shared" si="23"/>
        <v>37.717485320068249</v>
      </c>
      <c r="X31" s="30">
        <f t="shared" si="24"/>
        <v>42.775614342988469</v>
      </c>
      <c r="Y31" s="30">
        <f t="shared" si="25"/>
        <v>149.3173801056044</v>
      </c>
      <c r="Z31" s="30">
        <f t="shared" si="26"/>
        <v>143.30417638561551</v>
      </c>
      <c r="AA31" s="55">
        <f t="shared" si="27"/>
        <v>140.32344372037329</v>
      </c>
      <c r="AB31" s="24">
        <f t="shared" si="28"/>
        <v>419.78341759950382</v>
      </c>
      <c r="AC31" s="24">
        <f t="shared" si="5"/>
        <v>40.898405199687495</v>
      </c>
      <c r="AD31" s="63">
        <f t="shared" si="29"/>
        <v>-2.1864873744932629E-2</v>
      </c>
      <c r="AE31" s="20"/>
      <c r="AI31" s="20">
        <f t="shared" si="36"/>
        <v>56.360780261363288</v>
      </c>
      <c r="AJ31" s="18">
        <f t="shared" si="37"/>
        <v>52.483393524477066</v>
      </c>
      <c r="AK31" s="20"/>
      <c r="AL31" s="20"/>
      <c r="AM31" s="20">
        <f t="shared" si="30"/>
        <v>0.63723445600679207</v>
      </c>
      <c r="AN31" s="20">
        <f t="shared" si="13"/>
        <v>0.51103540529730329</v>
      </c>
      <c r="AO31" s="10">
        <f t="shared" si="34"/>
        <v>0.19237389481304482</v>
      </c>
      <c r="AP31" s="10">
        <f t="shared" si="35"/>
        <v>0.17471267355235764</v>
      </c>
      <c r="AQ31" s="20">
        <f t="shared" si="14"/>
        <v>1.7216884573772971E-3</v>
      </c>
      <c r="AR31" s="20">
        <f t="shared" si="15"/>
        <v>6.8907654981217883E-2</v>
      </c>
      <c r="AS31" s="20"/>
      <c r="AT31" s="20"/>
      <c r="AU31" s="20"/>
      <c r="AV31" s="20"/>
      <c r="AW31" s="20"/>
      <c r="AX31" s="20"/>
      <c r="AY31" s="20"/>
      <c r="AZ31" s="22"/>
    </row>
    <row r="32" spans="3:52" ht="15" x14ac:dyDescent="0.25">
      <c r="C32" s="27" t="str">
        <f>DataBase!A29</f>
        <v>Refrig-600</v>
      </c>
      <c r="D32" s="27">
        <f>DataBase!E29</f>
        <v>-0.51199951171872726</v>
      </c>
      <c r="E32" s="27">
        <f t="shared" si="16"/>
        <v>272.63800048828125</v>
      </c>
      <c r="F32" s="27">
        <f t="shared" si="17"/>
        <v>490.74840087890624</v>
      </c>
      <c r="G32" s="17">
        <f>DataBase!D29/1000</f>
        <v>0.58349902343750004</v>
      </c>
      <c r="H32" s="16">
        <f t="shared" si="18"/>
        <v>13.51801209973987</v>
      </c>
      <c r="I32" s="16">
        <f>DataBase!C29</f>
        <v>58.123001098632813</v>
      </c>
      <c r="J32" s="18">
        <f t="shared" si="9"/>
        <v>23.574551442992224</v>
      </c>
      <c r="K32" s="20">
        <f t="shared" si="1"/>
        <v>4.5315319604268947E-2</v>
      </c>
      <c r="L32" s="19">
        <f t="shared" si="2"/>
        <v>3.964821022530149E-4</v>
      </c>
      <c r="M32" s="19">
        <f t="shared" si="10"/>
        <v>0</v>
      </c>
      <c r="N32" s="20">
        <f t="shared" si="4"/>
        <v>-5.6487000000000001E-8</v>
      </c>
      <c r="O32" s="20">
        <f t="shared" si="19"/>
        <v>536.66999999999996</v>
      </c>
      <c r="P32" s="21">
        <f t="shared" si="20"/>
        <v>1.7663552581409028</v>
      </c>
      <c r="Q32" s="33">
        <f>DataBase!G29+2*DataBase!H29*($O$2+273.15)+3*DataBase!I29*($O$2+273.15)^2+4*DataBase!J29*($O$2+273.15)^3+5*DataBase!K29*($O$2+273.15)^4</f>
        <v>1.6929879695493075</v>
      </c>
      <c r="R32" s="30">
        <f>DataBase!R29+273.15</f>
        <v>425.14898681640625</v>
      </c>
      <c r="S32" s="50">
        <f t="shared" si="33"/>
        <v>424.46622399529622</v>
      </c>
      <c r="T32" s="30">
        <f>DataBase!S29/100</f>
        <v>37.962499999999999</v>
      </c>
      <c r="U32" s="50">
        <f t="shared" si="21"/>
        <v>33.763117547372445</v>
      </c>
      <c r="V32" s="50">
        <f t="shared" si="22"/>
        <v>36.952389465890683</v>
      </c>
      <c r="W32" s="30">
        <f t="shared" si="23"/>
        <v>34.880501907032752</v>
      </c>
      <c r="X32" s="30">
        <f t="shared" si="24"/>
        <v>40.905308691966809</v>
      </c>
      <c r="Y32" s="30">
        <f t="shared" si="25"/>
        <v>152.77944600913821</v>
      </c>
      <c r="Z32" s="30">
        <f t="shared" si="26"/>
        <v>147.71488441359054</v>
      </c>
      <c r="AA32" s="55">
        <f t="shared" si="27"/>
        <v>143.07173594195615</v>
      </c>
      <c r="AB32" s="24">
        <f t="shared" si="28"/>
        <v>426.08908495855087</v>
      </c>
      <c r="AC32" s="24">
        <f t="shared" si="5"/>
        <v>38.713612734169544</v>
      </c>
      <c r="AD32" s="63">
        <f t="shared" si="29"/>
        <v>-1.9785649895806272E-2</v>
      </c>
      <c r="AE32" s="20"/>
      <c r="AI32" s="20">
        <f t="shared" si="36"/>
        <v>59.623540442941703</v>
      </c>
      <c r="AJ32" s="18">
        <f t="shared" si="37"/>
        <v>53.927954733401975</v>
      </c>
      <c r="AK32" s="20"/>
      <c r="AL32" s="20"/>
      <c r="AM32" s="20">
        <f t="shared" si="30"/>
        <v>0.64127637355987765</v>
      </c>
      <c r="AN32" s="20">
        <f t="shared" si="13"/>
        <v>0.50572893082665848</v>
      </c>
      <c r="AO32" s="10">
        <f t="shared" si="34"/>
        <v>0.19657025638953488</v>
      </c>
      <c r="AP32" s="10">
        <f t="shared" si="35"/>
        <v>0.17789466093558848</v>
      </c>
      <c r="AQ32" s="20">
        <f t="shared" si="14"/>
        <v>1.4460007166097206E-3</v>
      </c>
      <c r="AR32" s="20">
        <f t="shared" si="15"/>
        <v>5.4893802204296516E-2</v>
      </c>
      <c r="AS32" s="20"/>
      <c r="AT32" s="20"/>
      <c r="AU32" s="20"/>
      <c r="AV32" s="20"/>
      <c r="AW32" s="20"/>
      <c r="AX32" s="20"/>
      <c r="AY32" s="20"/>
      <c r="AZ32" s="22"/>
    </row>
    <row r="33" spans="3:52" ht="15" x14ac:dyDescent="0.25">
      <c r="C33" s="27" t="str">
        <f>DataBase!A30</f>
        <v>Refrig-600a</v>
      </c>
      <c r="D33" s="27">
        <f>DataBase!E30</f>
        <v>-11.789007568359352</v>
      </c>
      <c r="E33" s="27">
        <f t="shared" si="16"/>
        <v>261.36099243164063</v>
      </c>
      <c r="F33" s="27">
        <f t="shared" si="17"/>
        <v>470.44978637695311</v>
      </c>
      <c r="G33" s="17">
        <f>DataBase!D30/1000</f>
        <v>0.56225799560546874</v>
      </c>
      <c r="H33" s="16">
        <f t="shared" si="18"/>
        <v>13.832545852698342</v>
      </c>
      <c r="I33" s="16">
        <f>DataBase!C30</f>
        <v>58.123001098632813</v>
      </c>
      <c r="J33" s="18">
        <f t="shared" si="9"/>
        <v>84.533474333565522</v>
      </c>
      <c r="K33" s="20">
        <f t="shared" si="1"/>
        <v>5.466326274219472E-2</v>
      </c>
      <c r="L33" s="19">
        <f t="shared" si="2"/>
        <v>3.970496008323155E-4</v>
      </c>
      <c r="M33" s="19">
        <f t="shared" si="10"/>
        <v>0</v>
      </c>
      <c r="N33" s="20">
        <f t="shared" si="4"/>
        <v>-5.6487000000000001E-8</v>
      </c>
      <c r="O33" s="20">
        <f t="shared" si="19"/>
        <v>536.66999999999996</v>
      </c>
      <c r="P33" s="21">
        <f t="shared" si="20"/>
        <v>1.8080255628746931</v>
      </c>
      <c r="Q33" s="33">
        <f>DataBase!G30+2*DataBase!H30*($O$2+273.15)+3*DataBase!I30*($O$2+273.15)^2+4*DataBase!J30*($O$2+273.15)^3+5*DataBase!K30*($O$2+273.15)^4</f>
        <v>1.663770215</v>
      </c>
      <c r="R33" s="30">
        <f>DataBase!R30+273.15</f>
        <v>407.98300170898438</v>
      </c>
      <c r="S33" s="50">
        <f t="shared" si="33"/>
        <v>409.85037906607306</v>
      </c>
      <c r="T33" s="30">
        <f>DataBase!S30/100</f>
        <v>36.549099121093747</v>
      </c>
      <c r="U33" s="50">
        <f t="shared" si="21"/>
        <v>33.819370047858627</v>
      </c>
      <c r="V33" s="50">
        <f t="shared" si="22"/>
        <v>37.385460250709073</v>
      </c>
      <c r="W33" s="30">
        <f t="shared" si="23"/>
        <v>34.781222745922527</v>
      </c>
      <c r="X33" s="30">
        <f t="shared" si="24"/>
        <v>42.75150872124879</v>
      </c>
      <c r="Y33" s="30">
        <f t="shared" si="25"/>
        <v>136.81847328720903</v>
      </c>
      <c r="Z33" s="30">
        <f t="shared" si="26"/>
        <v>131.23412289696364</v>
      </c>
      <c r="AA33" s="55">
        <f t="shared" si="27"/>
        <v>124.49282549078549</v>
      </c>
      <c r="AB33" s="24">
        <f t="shared" si="28"/>
        <v>410.64975652792248</v>
      </c>
      <c r="AC33" s="24">
        <f t="shared" si="5"/>
        <v>38.256595123375917</v>
      </c>
      <c r="AD33" s="63">
        <f t="shared" si="29"/>
        <v>-4.6717868383702926E-2</v>
      </c>
      <c r="AE33" s="20"/>
      <c r="AI33" s="20">
        <f t="shared" si="36"/>
        <v>59.691360421610625</v>
      </c>
      <c r="AJ33" s="18">
        <f t="shared" si="37"/>
        <v>48.783309139927177</v>
      </c>
      <c r="AK33" s="20"/>
      <c r="AL33" s="20"/>
      <c r="AM33" s="20">
        <f t="shared" si="30"/>
        <v>0.64061735743115666</v>
      </c>
      <c r="AN33" s="20">
        <f t="shared" si="13"/>
        <v>0.51847436420484017</v>
      </c>
      <c r="AO33" s="10">
        <f t="shared" si="34"/>
        <v>0.18137409800248425</v>
      </c>
      <c r="AP33" s="10">
        <f t="shared" si="35"/>
        <v>0.16193798054177022</v>
      </c>
      <c r="AQ33" s="20">
        <f t="shared" si="14"/>
        <v>2.2504968388840228E-3</v>
      </c>
      <c r="AR33" s="20">
        <f t="shared" si="15"/>
        <v>8.2253632036080299E-2</v>
      </c>
      <c r="AS33" s="20"/>
      <c r="AT33" s="20"/>
      <c r="AU33" s="20"/>
      <c r="AV33" s="20"/>
      <c r="AW33" s="20"/>
      <c r="AX33" s="20"/>
      <c r="AY33" s="20"/>
      <c r="AZ33" s="22"/>
    </row>
    <row r="34" spans="3:52" s="69" customFormat="1" ht="15" x14ac:dyDescent="0.25">
      <c r="C34" s="70" t="str">
        <f>DataBase!A31</f>
        <v>n-Butane</v>
      </c>
      <c r="D34" s="70">
        <f>DataBase!E31</f>
        <v>-0.50198974609372726</v>
      </c>
      <c r="E34" s="70">
        <f t="shared" si="16"/>
        <v>272.64801025390625</v>
      </c>
      <c r="F34" s="70">
        <f t="shared" si="17"/>
        <v>490.76641845703125</v>
      </c>
      <c r="G34" s="78">
        <f>DataBase!D31/1000</f>
        <v>0.58322302246093749</v>
      </c>
      <c r="H34" s="79">
        <f t="shared" si="18"/>
        <v>13.52457479488565</v>
      </c>
      <c r="I34" s="79">
        <f>DataBase!C31</f>
        <v>58.124000549316406</v>
      </c>
      <c r="J34" s="80">
        <f t="shared" si="9"/>
        <v>24.20873505319533</v>
      </c>
      <c r="K34" s="81">
        <f t="shared" si="1"/>
        <v>4.5510362904001511E-2</v>
      </c>
      <c r="L34" s="82">
        <f t="shared" si="2"/>
        <v>3.9649954556285561E-4</v>
      </c>
      <c r="M34" s="82">
        <f t="shared" si="10"/>
        <v>0</v>
      </c>
      <c r="N34" s="81">
        <f t="shared" si="4"/>
        <v>-5.6487000000000001E-8</v>
      </c>
      <c r="O34" s="81">
        <f t="shared" si="19"/>
        <v>536.66999999999996</v>
      </c>
      <c r="P34" s="83">
        <f t="shared" si="20"/>
        <v>1.7672498684404252</v>
      </c>
      <c r="Q34" s="84">
        <f>DataBase!G31+2*DataBase!H31*($O$2+273.15)+3*DataBase!I31*($O$2+273.15)^2+4*DataBase!J31*($O$2+273.15)^3+5*DataBase!K31*($O$2+273.15)^4</f>
        <v>1.6851541229736506</v>
      </c>
      <c r="R34" s="85">
        <f>DataBase!R31+273.15</f>
        <v>425.19900512695313</v>
      </c>
      <c r="S34" s="86">
        <f t="shared" si="33"/>
        <v>424.44585669557398</v>
      </c>
      <c r="T34" s="85">
        <f>DataBase!S31/100</f>
        <v>37.966201171874999</v>
      </c>
      <c r="U34" s="86">
        <f t="shared" si="21"/>
        <v>33.751113098771704</v>
      </c>
      <c r="V34" s="86">
        <f t="shared" si="22"/>
        <v>36.908715722771284</v>
      </c>
      <c r="W34" s="85">
        <f t="shared" si="23"/>
        <v>34.841831076099233</v>
      </c>
      <c r="X34" s="85">
        <f t="shared" si="24"/>
        <v>40.891462304528119</v>
      </c>
      <c r="Y34" s="85">
        <f t="shared" si="25"/>
        <v>152.71618768200278</v>
      </c>
      <c r="Z34" s="85">
        <f t="shared" si="26"/>
        <v>147.66089534416551</v>
      </c>
      <c r="AA34" s="87">
        <f t="shared" si="27"/>
        <v>142.98024569697952</v>
      </c>
      <c r="AB34" s="88">
        <f t="shared" si="28"/>
        <v>426.07192721386599</v>
      </c>
      <c r="AC34" s="88">
        <f t="shared" si="5"/>
        <v>38.691901277524401</v>
      </c>
      <c r="AD34" s="89">
        <f t="shared" si="29"/>
        <v>-1.9114372343024766E-2</v>
      </c>
      <c r="AE34" s="81"/>
      <c r="AF34"/>
      <c r="AG34"/>
      <c r="AI34" s="81">
        <f t="shared" si="36"/>
        <v>59.664426686285879</v>
      </c>
      <c r="AJ34" s="80">
        <f t="shared" si="37"/>
        <v>53.911525630446498</v>
      </c>
      <c r="AK34" s="81"/>
      <c r="AL34" s="81"/>
      <c r="AM34" s="81">
        <f t="shared" si="30"/>
        <v>0.64122447834161977</v>
      </c>
      <c r="AN34" s="81">
        <f t="shared" si="13"/>
        <v>0.50569270867050309</v>
      </c>
      <c r="AO34" s="90">
        <f t="shared" si="34"/>
        <v>0.19633525790548059</v>
      </c>
      <c r="AP34" s="90">
        <f t="shared" si="35"/>
        <v>0.17766140755316684</v>
      </c>
      <c r="AQ34" s="81">
        <f t="shared" si="14"/>
        <v>1.4467608201563444E-3</v>
      </c>
      <c r="AR34" s="81">
        <f t="shared" si="15"/>
        <v>5.4928012345642638E-2</v>
      </c>
      <c r="AS34" s="81"/>
      <c r="AT34" s="81"/>
      <c r="AU34" s="81"/>
      <c r="AV34" s="81"/>
      <c r="AW34" s="81"/>
      <c r="AX34" s="81"/>
      <c r="AY34" s="81"/>
      <c r="AZ34" s="91"/>
    </row>
    <row r="35" spans="3:52" ht="15" x14ac:dyDescent="0.25">
      <c r="C35" s="27" t="str">
        <f>DataBase!A32</f>
        <v>i-Butane</v>
      </c>
      <c r="D35" s="27">
        <f>DataBase!E32</f>
        <v>-11.729986572265602</v>
      </c>
      <c r="E35" s="27">
        <f t="shared" si="16"/>
        <v>261.42001342773438</v>
      </c>
      <c r="F35" s="27">
        <f t="shared" si="17"/>
        <v>470.5560241699219</v>
      </c>
      <c r="G35" s="17">
        <f>DataBase!D32/1000</f>
        <v>0.56196600341796876</v>
      </c>
      <c r="H35" s="16">
        <f t="shared" si="18"/>
        <v>13.840774804385825</v>
      </c>
      <c r="I35" s="16">
        <f>DataBase!C32</f>
        <v>58.124000549316406</v>
      </c>
      <c r="J35" s="18">
        <f t="shared" si="9"/>
        <v>86.572150172176379</v>
      </c>
      <c r="K35" s="20">
        <f t="shared" si="1"/>
        <v>5.4907827186346708E-2</v>
      </c>
      <c r="L35" s="19">
        <f t="shared" si="2"/>
        <v>3.9705708551760789E-4</v>
      </c>
      <c r="M35" s="19">
        <f t="shared" si="10"/>
        <v>0</v>
      </c>
      <c r="N35" s="20">
        <f t="shared" si="4"/>
        <v>-5.6487000000000001E-8</v>
      </c>
      <c r="O35" s="20">
        <f t="shared" si="19"/>
        <v>536.66999999999996</v>
      </c>
      <c r="P35" s="21">
        <f t="shared" si="20"/>
        <v>1.8090826857401565</v>
      </c>
      <c r="Q35" s="33">
        <f>DataBase!G32+2*DataBase!H32*($O$2+273.15)+3*DataBase!I32*($O$2+273.15)^2+4*DataBase!J32*($O$2+273.15)^3+5*DataBase!K32*($O$2+273.15)^4</f>
        <v>1.6760050650322531</v>
      </c>
      <c r="R35" s="30">
        <f>DataBase!R32+273.15</f>
        <v>408.09600830078125</v>
      </c>
      <c r="S35" s="50">
        <f t="shared" si="33"/>
        <v>409.8877124805656</v>
      </c>
      <c r="T35" s="30">
        <f>DataBase!S32/100</f>
        <v>36.476201171874997</v>
      </c>
      <c r="U35" s="50">
        <f t="shared" si="21"/>
        <v>33.802072888231116</v>
      </c>
      <c r="V35" s="50">
        <f t="shared" si="22"/>
        <v>37.320938492631861</v>
      </c>
      <c r="W35" s="30">
        <f t="shared" si="23"/>
        <v>34.726339533798495</v>
      </c>
      <c r="X35" s="30">
        <f t="shared" si="24"/>
        <v>42.726108051628806</v>
      </c>
      <c r="Y35" s="30">
        <f t="shared" si="25"/>
        <v>136.79636853316327</v>
      </c>
      <c r="Z35" s="30">
        <f t="shared" si="26"/>
        <v>131.22611224130583</v>
      </c>
      <c r="AA35" s="55">
        <f t="shared" si="27"/>
        <v>124.43758151219026</v>
      </c>
      <c r="AB35" s="24">
        <f t="shared" si="28"/>
        <v>410.68901021198764</v>
      </c>
      <c r="AC35" s="24">
        <f t="shared" si="5"/>
        <v>38.228276532615688</v>
      </c>
      <c r="AD35" s="63">
        <f t="shared" si="29"/>
        <v>-4.8033383533689612E-2</v>
      </c>
      <c r="AE35" s="20"/>
      <c r="AI35" s="20">
        <f t="shared" si="36"/>
        <v>59.747448858978714</v>
      </c>
      <c r="AJ35" s="18">
        <f t="shared" si="37"/>
        <v>48.77805219844101</v>
      </c>
      <c r="AK35" s="20"/>
      <c r="AL35" s="20"/>
      <c r="AM35" s="20">
        <f t="shared" si="30"/>
        <v>0.64058458821057263</v>
      </c>
      <c r="AN35" s="20">
        <f t="shared" si="13"/>
        <v>0.51838835853270571</v>
      </c>
      <c r="AO35" s="10">
        <f t="shared" si="34"/>
        <v>0.18058686719061881</v>
      </c>
      <c r="AP35" s="10">
        <f t="shared" si="35"/>
        <v>0.16111030460175257</v>
      </c>
      <c r="AQ35" s="20">
        <f t="shared" si="14"/>
        <v>2.2563436736267712E-3</v>
      </c>
      <c r="AR35" s="20">
        <f t="shared" si="15"/>
        <v>8.2302845752097564E-2</v>
      </c>
      <c r="AS35" s="20"/>
      <c r="AT35" s="20"/>
      <c r="AU35" s="20"/>
      <c r="AV35" s="20"/>
      <c r="AW35" s="20"/>
      <c r="AX35" s="20"/>
      <c r="AY35" s="20"/>
      <c r="AZ35" s="22"/>
    </row>
    <row r="36" spans="3:52" ht="15" x14ac:dyDescent="0.25">
      <c r="C36" s="27" t="str">
        <f>DataBase!A33</f>
        <v>13-CC5==</v>
      </c>
      <c r="D36" s="27">
        <f>DataBase!E33</f>
        <v>41.498010253906273</v>
      </c>
      <c r="E36" s="27">
        <f t="shared" si="16"/>
        <v>314.64801025390625</v>
      </c>
      <c r="F36" s="27">
        <f t="shared" si="17"/>
        <v>566.36641845703127</v>
      </c>
      <c r="G36" s="17">
        <f>DataBase!D33/1000</f>
        <v>0.80447100830078122</v>
      </c>
      <c r="H36" s="16">
        <f t="shared" si="18"/>
        <v>10.284632256820666</v>
      </c>
      <c r="I36" s="16">
        <f>DataBase!C33</f>
        <v>66.101600646972656</v>
      </c>
      <c r="J36" s="18">
        <f t="shared" si="9"/>
        <v>0.3242740776429387</v>
      </c>
      <c r="K36" s="20">
        <f t="shared" si="1"/>
        <v>-5.0780729327289803E-2</v>
      </c>
      <c r="L36" s="19">
        <f t="shared" si="2"/>
        <v>3.5884856843034396E-4</v>
      </c>
      <c r="M36" s="19">
        <f t="shared" si="10"/>
        <v>0</v>
      </c>
      <c r="N36" s="20">
        <f t="shared" si="4"/>
        <v>-5.6487000000000001E-8</v>
      </c>
      <c r="O36" s="20">
        <f t="shared" si="19"/>
        <v>536.66999999999996</v>
      </c>
      <c r="P36" s="21">
        <f t="shared" si="20"/>
        <v>1.1951461728086803</v>
      </c>
      <c r="Q36" s="33">
        <f>DataBase!G33+2*DataBase!H33*($O$2+273.15)+3*DataBase!I33*($O$2+273.15)^2+4*DataBase!J33*($O$2+273.15)^3+5*DataBase!K33*($O$2+273.15)^4</f>
        <v>1.1680713142065062</v>
      </c>
      <c r="R36" s="30">
        <f>DataBase!R33+273.15</f>
        <v>507</v>
      </c>
      <c r="S36" s="50">
        <f t="shared" si="33"/>
        <v>503.90789338890335</v>
      </c>
      <c r="T36" s="30">
        <f>DataBase!S33/100</f>
        <v>51.499902343750001</v>
      </c>
      <c r="U36" s="50">
        <f t="shared" si="21"/>
        <v>37.6551113014321</v>
      </c>
      <c r="V36" s="50">
        <f t="shared" si="22"/>
        <v>55.885703149415754</v>
      </c>
      <c r="W36" s="30">
        <f t="shared" si="23"/>
        <v>50.230319538575159</v>
      </c>
      <c r="X36" s="30">
        <f t="shared" si="24"/>
        <v>45.441993665580924</v>
      </c>
      <c r="Y36" s="30">
        <f t="shared" si="25"/>
        <v>246.98651643620087</v>
      </c>
      <c r="Z36" s="30">
        <f t="shared" si="26"/>
        <v>235.83004343600135</v>
      </c>
      <c r="AA36" s="55">
        <f t="shared" si="27"/>
        <v>241.72497525017081</v>
      </c>
      <c r="AB36" s="24">
        <f t="shared" si="28"/>
        <v>495.30381595918914</v>
      </c>
      <c r="AC36" s="24">
        <f t="shared" si="5"/>
        <v>47.455419555063749</v>
      </c>
      <c r="AD36" s="63">
        <f t="shared" si="29"/>
        <v>7.8533795301013593E-2</v>
      </c>
      <c r="AE36" s="20"/>
      <c r="AI36" s="20">
        <f t="shared" si="36"/>
        <v>62.811293428993395</v>
      </c>
      <c r="AJ36" s="18">
        <f t="shared" si="37"/>
        <v>70.290291970987639</v>
      </c>
      <c r="AK36" s="20"/>
      <c r="AL36" s="20"/>
      <c r="AM36" s="20">
        <f t="shared" si="30"/>
        <v>0.62060751529370073</v>
      </c>
      <c r="AN36" s="20">
        <f t="shared" si="13"/>
        <v>0.45266935845670703</v>
      </c>
      <c r="AO36" s="10">
        <f t="shared" si="34"/>
        <v>0.18370725145909395</v>
      </c>
      <c r="AP36" s="10">
        <f t="shared" si="35"/>
        <v>0.17068383439802526</v>
      </c>
      <c r="AQ36" s="20">
        <f t="shared" si="14"/>
        <v>2.9746729378009475E-4</v>
      </c>
      <c r="AR36" s="20">
        <f t="shared" si="15"/>
        <v>1.5319536580134472E-2</v>
      </c>
      <c r="AS36" s="20"/>
      <c r="AT36" s="20"/>
      <c r="AU36" s="20"/>
      <c r="AV36" s="20"/>
      <c r="AW36" s="20"/>
      <c r="AX36" s="20"/>
      <c r="AY36" s="20"/>
      <c r="AZ36" s="22"/>
    </row>
    <row r="37" spans="3:52" ht="15" x14ac:dyDescent="0.25">
      <c r="C37" s="27" t="str">
        <f>DataBase!A34</f>
        <v>2M1Buten3yne</v>
      </c>
      <c r="D37" s="27">
        <f>DataBase!E34</f>
        <v>32.248010253906273</v>
      </c>
      <c r="E37" s="27">
        <f t="shared" si="16"/>
        <v>305.39801025390625</v>
      </c>
      <c r="F37" s="27">
        <f t="shared" si="17"/>
        <v>549.7164184570313</v>
      </c>
      <c r="G37" s="17">
        <f>DataBase!D34/1000</f>
        <v>0.70902600097656254</v>
      </c>
      <c r="H37" s="16">
        <f t="shared" si="18"/>
        <v>11.553602131403494</v>
      </c>
      <c r="I37" s="16">
        <f>DataBase!C34</f>
        <v>66.10260009765625</v>
      </c>
      <c r="J37" s="18">
        <f t="shared" si="9"/>
        <v>5.3089806250591176E-2</v>
      </c>
      <c r="K37" s="20">
        <f t="shared" si="1"/>
        <v>-5.2350093846582658E-2</v>
      </c>
      <c r="L37" s="19">
        <f t="shared" si="2"/>
        <v>4.2068355825692559E-4</v>
      </c>
      <c r="M37" s="19">
        <f t="shared" si="10"/>
        <v>0.70902600097656254</v>
      </c>
      <c r="N37" s="20">
        <f t="shared" si="4"/>
        <v>-5.8578626702880861E-8</v>
      </c>
      <c r="O37" s="20">
        <f t="shared" si="19"/>
        <v>536.66999999999996</v>
      </c>
      <c r="P37" s="21">
        <f t="shared" si="20"/>
        <v>1.4587733250603361</v>
      </c>
      <c r="Q37" s="33">
        <f>DataBase!G34+2*DataBase!H34*($O$2+273.15)+3*DataBase!I34*($O$2+273.15)^2+4*DataBase!J34*($O$2+273.15)^3+5*DataBase!K34*($O$2+273.15)^4</f>
        <v>1.4507566891979853</v>
      </c>
      <c r="R37" s="30">
        <f>DataBase!R34+273.15</f>
        <v>492</v>
      </c>
      <c r="S37" s="50">
        <f t="shared" si="33"/>
        <v>477.73707087509149</v>
      </c>
      <c r="T37" s="30">
        <f>DataBase!S34/100</f>
        <v>43.8</v>
      </c>
      <c r="U37" s="50">
        <f t="shared" si="21"/>
        <v>35.709510060520692</v>
      </c>
      <c r="V37" s="50">
        <f t="shared" si="22"/>
        <v>44.669852808683892</v>
      </c>
      <c r="W37" s="30">
        <f t="shared" si="23"/>
        <v>42.173918590358092</v>
      </c>
      <c r="X37" s="30">
        <f t="shared" si="24"/>
        <v>40.495994314076476</v>
      </c>
      <c r="Y37" s="30">
        <f t="shared" si="25"/>
        <v>215.24131504596659</v>
      </c>
      <c r="Z37" s="30">
        <f t="shared" si="26"/>
        <v>208.53206470440938</v>
      </c>
      <c r="AA37" s="55">
        <f t="shared" si="27"/>
        <v>213.29932934546827</v>
      </c>
      <c r="AB37" s="24">
        <f t="shared" si="28"/>
        <v>476.00639552840681</v>
      </c>
      <c r="AC37" s="24">
        <f t="shared" ref="AC37:AC69" si="38">EXP($AG$7+$AG$8*$I37+$AG$9*$E37+$AG$10*$G37+$AG$11*$E37*$G37)*$I37^$AG$12*$E37^($AG$13+$AG$14*$I37)*$G37^$AG$15*10</f>
        <v>41.612470550539228</v>
      </c>
      <c r="AD37" s="63">
        <f t="shared" si="29"/>
        <v>4.9943594736547234E-2</v>
      </c>
      <c r="AE37" s="20"/>
      <c r="AI37" s="20">
        <f t="shared" si="36"/>
        <v>63.694382038395361</v>
      </c>
      <c r="AJ37" s="18">
        <f t="shared" si="37"/>
        <v>70.156505313881283</v>
      </c>
      <c r="AK37" s="20"/>
      <c r="AL37" s="20"/>
      <c r="AM37" s="20">
        <f t="shared" si="30"/>
        <v>0.62072766311769567</v>
      </c>
      <c r="AN37" s="20">
        <f t="shared" si="13"/>
        <v>0.46154348820492713</v>
      </c>
      <c r="AO37" s="10">
        <f t="shared" ref="AO37:AO68" si="39">(-LN(T37/1.01325)-5.92714+6.09648/AM37+1.28862*LN(AM37)-0.16934*AM37^6)/(15.2518-15.6875/AM37-13.4721*LN(AM37)+0.43577*AM37^6)</f>
        <v>0.13895030380400442</v>
      </c>
      <c r="AP37" s="10">
        <f t="shared" si="35"/>
        <v>0.12194949170117853</v>
      </c>
      <c r="AQ37" s="20">
        <f t="shared" si="14"/>
        <v>5.8762893928896072E-4</v>
      </c>
      <c r="AR37" s="20">
        <f t="shared" si="15"/>
        <v>2.5738147540856477E-2</v>
      </c>
      <c r="AS37" s="20"/>
      <c r="AT37" s="20"/>
      <c r="AU37" s="20"/>
      <c r="AV37" s="20"/>
      <c r="AW37" s="20"/>
      <c r="AX37" s="20"/>
      <c r="AY37" s="20"/>
      <c r="AZ37" s="22"/>
    </row>
    <row r="38" spans="3:52" ht="15" x14ac:dyDescent="0.25">
      <c r="C38" s="27" t="str">
        <f>DataBase!A35</f>
        <v>1Pentene3yne</v>
      </c>
      <c r="D38" s="27">
        <f>DataBase!E35</f>
        <v>59.248010253906273</v>
      </c>
      <c r="E38" s="27">
        <f t="shared" si="16"/>
        <v>332.39801025390625</v>
      </c>
      <c r="F38" s="27">
        <f t="shared" si="17"/>
        <v>598.31641845703132</v>
      </c>
      <c r="G38" s="17">
        <f>DataBase!D35/1000</f>
        <v>0.74568103027343746</v>
      </c>
      <c r="H38" s="16">
        <f t="shared" si="18"/>
        <v>11.30031488051929</v>
      </c>
      <c r="I38" s="16">
        <f>DataBase!C35</f>
        <v>66.10260009765625</v>
      </c>
      <c r="J38" s="18">
        <f t="shared" si="9"/>
        <v>0.94455518808742966</v>
      </c>
      <c r="K38" s="20">
        <f t="shared" si="1"/>
        <v>-4.9063824199697223E-2</v>
      </c>
      <c r="L38" s="19">
        <f t="shared" si="2"/>
        <v>4.0602085822317655E-4</v>
      </c>
      <c r="M38" s="19">
        <f t="shared" si="10"/>
        <v>0.74568103027343746</v>
      </c>
      <c r="N38" s="20">
        <f t="shared" si="4"/>
        <v>-5.8686759039306644E-8</v>
      </c>
      <c r="O38" s="20">
        <f t="shared" si="19"/>
        <v>536.66999999999996</v>
      </c>
      <c r="P38" s="21">
        <f t="shared" si="20"/>
        <v>1.4062715629926095</v>
      </c>
      <c r="Q38" s="33">
        <f>DataBase!G35+2*DataBase!H35*($O$2+273.15)+3*DataBase!I35*($O$2+273.15)^2+4*DataBase!J35*($O$2+273.15)^3+5*DataBase!K35*($O$2+273.15)^4</f>
        <v>1.3892971714759623</v>
      </c>
      <c r="R38" s="30">
        <f>DataBase!R35+273.15</f>
        <v>520</v>
      </c>
      <c r="S38" s="50">
        <f t="shared" si="33"/>
        <v>513.44264866765172</v>
      </c>
      <c r="T38" s="30">
        <f>DataBase!S35/100</f>
        <v>44</v>
      </c>
      <c r="U38" s="50">
        <f t="shared" si="21"/>
        <v>35.031926986361682</v>
      </c>
      <c r="V38" s="50">
        <f t="shared" si="22"/>
        <v>41.278288790187013</v>
      </c>
      <c r="W38" s="30">
        <f t="shared" si="23"/>
        <v>39.691024840576894</v>
      </c>
      <c r="X38" s="30">
        <f t="shared" si="24"/>
        <v>37.934267060300243</v>
      </c>
      <c r="Y38" s="30">
        <f t="shared" si="25"/>
        <v>249.59681216214074</v>
      </c>
      <c r="Z38" s="30">
        <f t="shared" si="26"/>
        <v>243.94083110448003</v>
      </c>
      <c r="AA38" s="55">
        <f t="shared" si="27"/>
        <v>248.5563595524394</v>
      </c>
      <c r="AB38" s="24">
        <f t="shared" si="28"/>
        <v>511.61809619924014</v>
      </c>
      <c r="AC38" s="24">
        <f t="shared" si="38"/>
        <v>42.679217112324032</v>
      </c>
      <c r="AD38" s="63">
        <f t="shared" si="29"/>
        <v>3.0017792901726539E-2</v>
      </c>
      <c r="AE38" s="20"/>
      <c r="AI38" s="20">
        <f t="shared" si="36"/>
        <v>76.833238563169743</v>
      </c>
      <c r="AJ38" s="18">
        <f t="shared" si="37"/>
        <v>80.978979442098023</v>
      </c>
      <c r="AK38" s="20"/>
      <c r="AL38" s="20"/>
      <c r="AM38" s="20">
        <f t="shared" si="30"/>
        <v>0.63922694279597359</v>
      </c>
      <c r="AN38" s="20">
        <f t="shared" si="13"/>
        <v>0.44524995272016643</v>
      </c>
      <c r="AO38" s="10">
        <f t="shared" si="39"/>
        <v>0.23183914848625581</v>
      </c>
      <c r="AP38" s="10">
        <f t="shared" si="35"/>
        <v>0.21613339633137052</v>
      </c>
      <c r="AQ38" s="20">
        <f t="shared" si="14"/>
        <v>1.4691926824381539E-4</v>
      </c>
      <c r="AR38" s="20">
        <f t="shared" si="15"/>
        <v>6.4644478027278771E-3</v>
      </c>
      <c r="AS38" s="20"/>
      <c r="AT38" s="20"/>
      <c r="AU38" s="20"/>
      <c r="AV38" s="20"/>
      <c r="AW38" s="20"/>
      <c r="AX38" s="20"/>
      <c r="AY38" s="20"/>
      <c r="AZ38" s="22"/>
    </row>
    <row r="39" spans="3:52" ht="15" x14ac:dyDescent="0.25">
      <c r="C39" s="27" t="str">
        <f>DataBase!A36</f>
        <v>1Pentene4yne</v>
      </c>
      <c r="D39" s="27">
        <f>DataBase!E36</f>
        <v>42.498010253906273</v>
      </c>
      <c r="E39" s="27">
        <f t="shared" si="16"/>
        <v>315.64801025390625</v>
      </c>
      <c r="F39" s="27">
        <f t="shared" si="17"/>
        <v>568.16641845703123</v>
      </c>
      <c r="G39" s="17">
        <f>DataBase!D36/1000</f>
        <v>0.73404901123046873</v>
      </c>
      <c r="H39" s="16">
        <f t="shared" si="18"/>
        <v>11.283230555379044</v>
      </c>
      <c r="I39" s="16">
        <f>DataBase!C36</f>
        <v>66.10260009765625</v>
      </c>
      <c r="J39" s="18">
        <f t="shared" si="9"/>
        <v>0.61744120798903446</v>
      </c>
      <c r="K39" s="20">
        <f t="shared" si="1"/>
        <v>-5.3003248600921961E-2</v>
      </c>
      <c r="L39" s="19">
        <f t="shared" si="2"/>
        <v>4.0927040196852698E-4</v>
      </c>
      <c r="M39" s="19">
        <f t="shared" si="10"/>
        <v>0.73404901123046873</v>
      </c>
      <c r="N39" s="20">
        <f t="shared" si="4"/>
        <v>-5.8652444583129884E-8</v>
      </c>
      <c r="O39" s="20">
        <f t="shared" si="19"/>
        <v>536.66999999999996</v>
      </c>
      <c r="P39" s="21">
        <f t="shared" si="20"/>
        <v>1.4045058699969586</v>
      </c>
      <c r="Q39" s="33">
        <f>DataBase!G36+2*DataBase!H36*($O$2+273.15)+3*DataBase!I36*($O$2+273.15)^2+4*DataBase!J36*($O$2+273.15)^3+5*DataBase!K36*($O$2+273.15)^4</f>
        <v>1.4237373580746702</v>
      </c>
      <c r="R39" s="30">
        <f>DataBase!R36+273.15</f>
        <v>503</v>
      </c>
      <c r="S39" s="50">
        <f t="shared" si="33"/>
        <v>493.21968197054071</v>
      </c>
      <c r="T39" s="30">
        <f>DataBase!S36/100</f>
        <v>44</v>
      </c>
      <c r="U39" s="50">
        <f t="shared" si="21"/>
        <v>35.76793808886449</v>
      </c>
      <c r="V39" s="50">
        <f t="shared" si="22"/>
        <v>44.854701934513869</v>
      </c>
      <c r="W39" s="30">
        <f t="shared" si="23"/>
        <v>42.408430783206519</v>
      </c>
      <c r="X39" s="30">
        <f t="shared" si="24"/>
        <v>40.162762712135596</v>
      </c>
      <c r="Y39" s="30">
        <f t="shared" si="25"/>
        <v>231.07166371084162</v>
      </c>
      <c r="Z39" s="30">
        <f t="shared" si="26"/>
        <v>224.21477416320897</v>
      </c>
      <c r="AA39" s="55">
        <f t="shared" si="27"/>
        <v>229.42177055874464</v>
      </c>
      <c r="AB39" s="24">
        <f t="shared" si="28"/>
        <v>490.56285126091547</v>
      </c>
      <c r="AC39" s="24">
        <f t="shared" si="38"/>
        <v>42.685240028212505</v>
      </c>
      <c r="AD39" s="63">
        <f t="shared" si="29"/>
        <v>2.9880908449715804E-2</v>
      </c>
      <c r="AE39" s="20"/>
      <c r="AI39" s="20">
        <f t="shared" si="36"/>
        <v>67.758632224682515</v>
      </c>
      <c r="AJ39" s="18">
        <f t="shared" si="37"/>
        <v>74.000109368604413</v>
      </c>
      <c r="AK39" s="20"/>
      <c r="AL39" s="20"/>
      <c r="AM39" s="20">
        <f t="shared" si="30"/>
        <v>0.62753083549484345</v>
      </c>
      <c r="AN39" s="20">
        <f t="shared" si="13"/>
        <v>0.45500225471880434</v>
      </c>
      <c r="AO39" s="10">
        <f t="shared" si="39"/>
        <v>0.17250964788252759</v>
      </c>
      <c r="AP39" s="10">
        <f t="shared" si="35"/>
        <v>0.15639175334764088</v>
      </c>
      <c r="AQ39" s="20">
        <f t="shared" si="14"/>
        <v>3.5572972606836889E-4</v>
      </c>
      <c r="AR39" s="20">
        <f t="shared" si="15"/>
        <v>1.5652107947008231E-2</v>
      </c>
      <c r="AS39" s="20"/>
      <c r="AT39" s="20"/>
      <c r="AU39" s="20"/>
      <c r="AV39" s="20"/>
      <c r="AW39" s="20"/>
      <c r="AX39" s="20"/>
      <c r="AY39" s="20"/>
      <c r="AZ39" s="22"/>
    </row>
    <row r="40" spans="3:52" ht="15" x14ac:dyDescent="0.25">
      <c r="C40" s="27" t="str">
        <f>DataBase!A37</f>
        <v>Cyclopentene</v>
      </c>
      <c r="D40" s="27">
        <f>DataBase!E37</f>
        <v>44.230004882812523</v>
      </c>
      <c r="E40" s="27">
        <f t="shared" si="16"/>
        <v>317.3800048828125</v>
      </c>
      <c r="F40" s="27">
        <f t="shared" si="17"/>
        <v>571.28400878906257</v>
      </c>
      <c r="G40" s="17">
        <f>DataBase!D37/1000</f>
        <v>0.77651599121093751</v>
      </c>
      <c r="H40" s="16">
        <f t="shared" si="18"/>
        <v>10.685633767659878</v>
      </c>
      <c r="I40" s="16">
        <f>DataBase!C37</f>
        <v>68.118400573730469</v>
      </c>
      <c r="J40" s="18">
        <f t="shared" si="9"/>
        <v>1.1106559607563578</v>
      </c>
      <c r="K40" s="20">
        <f t="shared" si="1"/>
        <v>-3.8862964425148451E-2</v>
      </c>
      <c r="L40" s="19">
        <f t="shared" si="2"/>
        <v>3.6666425733187477E-4</v>
      </c>
      <c r="M40" s="19">
        <f t="shared" si="10"/>
        <v>0</v>
      </c>
      <c r="N40" s="20">
        <f t="shared" si="4"/>
        <v>-5.6487000000000001E-8</v>
      </c>
      <c r="O40" s="20">
        <f t="shared" si="19"/>
        <v>536.66999999999996</v>
      </c>
      <c r="P40" s="21">
        <f t="shared" si="20"/>
        <v>1.2801295299586481</v>
      </c>
      <c r="Q40" s="33">
        <f>DataBase!G37+2*DataBase!H37*($O$2+273.15)+3*DataBase!I37*($O$2+273.15)^2+4*DataBase!J37*($O$2+273.15)^3+5*DataBase!K37*($O$2+273.15)^4</f>
        <v>1.2341259055653919</v>
      </c>
      <c r="R40" s="30">
        <f>DataBase!R37+273.15</f>
        <v>507</v>
      </c>
      <c r="S40" s="50">
        <f t="shared" si="33"/>
        <v>502.37785400971768</v>
      </c>
      <c r="T40" s="30">
        <f>DataBase!S37/100</f>
        <v>48.019902343749997</v>
      </c>
      <c r="U40" s="50">
        <f t="shared" si="21"/>
        <v>36.806772389521633</v>
      </c>
      <c r="V40" s="50">
        <f t="shared" si="22"/>
        <v>50.463985711662126</v>
      </c>
      <c r="W40" s="30">
        <f t="shared" si="23"/>
        <v>46.552643747292038</v>
      </c>
      <c r="X40" s="30">
        <f t="shared" si="24"/>
        <v>42.820427030587446</v>
      </c>
      <c r="Y40" s="30">
        <f t="shared" si="25"/>
        <v>243.03262509681906</v>
      </c>
      <c r="Z40" s="30">
        <f t="shared" si="26"/>
        <v>233.98577052942397</v>
      </c>
      <c r="AA40" s="55">
        <f t="shared" si="27"/>
        <v>239.84768872077495</v>
      </c>
      <c r="AB40" s="24">
        <f t="shared" si="28"/>
        <v>496.15861501090711</v>
      </c>
      <c r="AC40" s="24">
        <f t="shared" si="38"/>
        <v>44.569380216351739</v>
      </c>
      <c r="AD40" s="63">
        <f t="shared" si="29"/>
        <v>7.1856083810785995E-2</v>
      </c>
      <c r="AE40" s="20"/>
      <c r="AI40" s="20">
        <f t="shared" si="36"/>
        <v>65.842582470018442</v>
      </c>
      <c r="AJ40" s="18">
        <f t="shared" si="37"/>
        <v>73.085820287549979</v>
      </c>
      <c r="AK40" s="20"/>
      <c r="AL40" s="20"/>
      <c r="AM40" s="20">
        <f t="shared" si="30"/>
        <v>0.62599606485761838</v>
      </c>
      <c r="AN40" s="20">
        <f t="shared" si="13"/>
        <v>0.45266935845670703</v>
      </c>
      <c r="AO40" s="10">
        <f t="shared" si="39"/>
        <v>0.19027197027570972</v>
      </c>
      <c r="AP40" s="10">
        <f t="shared" si="35"/>
        <v>0.17606573489797039</v>
      </c>
      <c r="AQ40" s="20">
        <f t="shared" si="14"/>
        <v>2.809133335734707E-4</v>
      </c>
      <c r="AR40" s="20">
        <f t="shared" si="15"/>
        <v>1.3489430845255331E-2</v>
      </c>
      <c r="AS40" s="20"/>
      <c r="AT40" s="20"/>
      <c r="AU40" s="20"/>
      <c r="AV40" s="20"/>
      <c r="AW40" s="20"/>
      <c r="AX40" s="20"/>
      <c r="AY40" s="20"/>
      <c r="AZ40" s="22"/>
    </row>
    <row r="41" spans="3:52" ht="15" x14ac:dyDescent="0.25">
      <c r="C41" s="27" t="str">
        <f>DataBase!A38</f>
        <v>12Pentadiene</v>
      </c>
      <c r="D41" s="27">
        <f>DataBase!E38</f>
        <v>44.843011474609398</v>
      </c>
      <c r="E41" s="27">
        <f t="shared" si="16"/>
        <v>317.99301147460938</v>
      </c>
      <c r="F41" s="27">
        <f t="shared" si="17"/>
        <v>572.38742065429688</v>
      </c>
      <c r="G41" s="17">
        <f>DataBase!D38/1000</f>
        <v>0.69632702636718746</v>
      </c>
      <c r="H41" s="16">
        <f t="shared" si="18"/>
        <v>11.923857445806846</v>
      </c>
      <c r="I41" s="16">
        <f>DataBase!C38</f>
        <v>68.119003295898438</v>
      </c>
      <c r="J41" s="18">
        <f t="shared" si="9"/>
        <v>6.7496808002798737E-3</v>
      </c>
      <c r="K41" s="20">
        <f t="shared" si="1"/>
        <v>-2.0629567106205402E-3</v>
      </c>
      <c r="L41" s="19">
        <f t="shared" si="2"/>
        <v>3.8517135559620387E-4</v>
      </c>
      <c r="M41" s="19">
        <f t="shared" si="10"/>
        <v>0</v>
      </c>
      <c r="N41" s="20">
        <f t="shared" si="4"/>
        <v>-5.6487000000000001E-8</v>
      </c>
      <c r="O41" s="20">
        <f t="shared" si="19"/>
        <v>536.66999999999996</v>
      </c>
      <c r="P41" s="21">
        <f t="shared" si="20"/>
        <v>1.5172701132855291</v>
      </c>
      <c r="Q41" s="33">
        <f>DataBase!G38+2*DataBase!H38*($O$2+273.15)+3*DataBase!I38*($O$2+273.15)^2+4*DataBase!J38*($O$2+273.15)^3+5*DataBase!K38*($O$2+273.15)^4</f>
        <v>1.5456330570381949</v>
      </c>
      <c r="R41" s="30">
        <f>DataBase!R38+273.15</f>
        <v>503.14801025390625</v>
      </c>
      <c r="S41" s="50">
        <f t="shared" si="33"/>
        <v>489.345691478037</v>
      </c>
      <c r="T41" s="30">
        <f>DataBase!S38/100</f>
        <v>40.733701171874998</v>
      </c>
      <c r="U41" s="50">
        <f t="shared" si="21"/>
        <v>34.467558058159952</v>
      </c>
      <c r="V41" s="50">
        <f t="shared" si="22"/>
        <v>39.013661959563379</v>
      </c>
      <c r="W41" s="30">
        <f t="shared" si="23"/>
        <v>37.727227649735518</v>
      </c>
      <c r="X41" s="30">
        <f t="shared" si="24"/>
        <v>37.328989305456389</v>
      </c>
      <c r="Y41" s="30">
        <f t="shared" si="25"/>
        <v>223.75583435336335</v>
      </c>
      <c r="Z41" s="30">
        <f t="shared" si="26"/>
        <v>218.95657175018084</v>
      </c>
      <c r="AA41" s="55">
        <f t="shared" si="27"/>
        <v>222.35470892477645</v>
      </c>
      <c r="AB41" s="24">
        <f t="shared" si="28"/>
        <v>489.34401348721434</v>
      </c>
      <c r="AC41" s="24">
        <f t="shared" si="38"/>
        <v>39.199719777111433</v>
      </c>
      <c r="AD41" s="63">
        <f t="shared" si="29"/>
        <v>3.7658777636997987E-2</v>
      </c>
      <c r="AE41" s="20"/>
      <c r="AI41" s="20">
        <f t="shared" si="36"/>
        <v>72.229234556144547</v>
      </c>
      <c r="AJ41" s="18">
        <f t="shared" si="37"/>
        <v>75.438861004712521</v>
      </c>
      <c r="AK41" s="20"/>
      <c r="AL41" s="20"/>
      <c r="AM41" s="20">
        <f t="shared" si="30"/>
        <v>0.63200689457986503</v>
      </c>
      <c r="AN41" s="20">
        <f t="shared" si="13"/>
        <v>0.45491550324146018</v>
      </c>
      <c r="AO41" s="10">
        <f t="shared" si="39"/>
        <v>0.17167250239508475</v>
      </c>
      <c r="AP41" s="10">
        <f t="shared" si="35"/>
        <v>0.15414941536109983</v>
      </c>
      <c r="AQ41" s="20">
        <f t="shared" si="14"/>
        <v>3.5723092678552717E-4</v>
      </c>
      <c r="AR41" s="20">
        <f t="shared" si="15"/>
        <v>1.4551337821033619E-2</v>
      </c>
      <c r="AS41" s="20"/>
      <c r="AT41" s="20"/>
      <c r="AU41" s="20"/>
      <c r="AV41" s="20"/>
      <c r="AW41" s="20"/>
      <c r="AX41" s="20"/>
      <c r="AY41" s="20"/>
      <c r="AZ41" s="22"/>
    </row>
    <row r="42" spans="3:52" ht="15" x14ac:dyDescent="0.25">
      <c r="C42" s="27" t="str">
        <f>DataBase!A39</f>
        <v>1-ci3-C5==</v>
      </c>
      <c r="D42" s="27">
        <f>DataBase!E39</f>
        <v>44.054010009765648</v>
      </c>
      <c r="E42" s="27">
        <f t="shared" si="16"/>
        <v>317.20401000976563</v>
      </c>
      <c r="F42" s="27">
        <f t="shared" si="17"/>
        <v>570.96721801757815</v>
      </c>
      <c r="G42" s="17">
        <f>DataBase!D39/1000</f>
        <v>0.69495501708984375</v>
      </c>
      <c r="H42" s="16">
        <f t="shared" si="18"/>
        <v>11.937508580800269</v>
      </c>
      <c r="I42" s="16">
        <f>DataBase!C39</f>
        <v>68.119003295898438</v>
      </c>
      <c r="J42" s="18">
        <f t="shared" si="9"/>
        <v>1.2640791407118938E-2</v>
      </c>
      <c r="K42" s="20">
        <f t="shared" si="1"/>
        <v>-1.6572449786160064E-3</v>
      </c>
      <c r="L42" s="19">
        <f t="shared" si="2"/>
        <v>3.8532802002627989E-4</v>
      </c>
      <c r="M42" s="19">
        <f t="shared" si="10"/>
        <v>0</v>
      </c>
      <c r="N42" s="20">
        <f t="shared" si="4"/>
        <v>-5.6487000000000001E-8</v>
      </c>
      <c r="O42" s="20">
        <f t="shared" si="19"/>
        <v>536.66999999999996</v>
      </c>
      <c r="P42" s="21">
        <f t="shared" si="20"/>
        <v>1.5196717422083641</v>
      </c>
      <c r="Q42" s="33">
        <f>DataBase!G39+2*DataBase!H39*($O$2+273.15)+3*DataBase!I39*($O$2+273.15)^2+4*DataBase!J39*($O$2+273.15)^3+5*DataBase!K39*($O$2+273.15)^4</f>
        <v>1.5488433201719449</v>
      </c>
      <c r="R42" s="30">
        <f>DataBase!R39+273.15</f>
        <v>498.70401000976563</v>
      </c>
      <c r="S42" s="50">
        <f t="shared" si="33"/>
        <v>488.27682133405074</v>
      </c>
      <c r="T42" s="30">
        <f>DataBase!S39/100</f>
        <v>40.126201171875003</v>
      </c>
      <c r="U42" s="50">
        <f t="shared" si="21"/>
        <v>34.476984965035825</v>
      </c>
      <c r="V42" s="50">
        <f t="shared" si="22"/>
        <v>39.059294101886721</v>
      </c>
      <c r="W42" s="30">
        <f t="shared" si="23"/>
        <v>37.756849280388856</v>
      </c>
      <c r="X42" s="30">
        <f t="shared" si="24"/>
        <v>37.392632728633615</v>
      </c>
      <c r="Y42" s="30">
        <f t="shared" si="25"/>
        <v>222.67813105670854</v>
      </c>
      <c r="Z42" s="30">
        <f t="shared" si="26"/>
        <v>217.86090981112244</v>
      </c>
      <c r="AA42" s="55">
        <f t="shared" si="27"/>
        <v>221.22220276787482</v>
      </c>
      <c r="AB42" s="24">
        <f t="shared" si="28"/>
        <v>488.2846590037156</v>
      </c>
      <c r="AC42" s="24">
        <f t="shared" si="38"/>
        <v>39.15457804803318</v>
      </c>
      <c r="AD42" s="63">
        <f t="shared" si="29"/>
        <v>2.421418164356029E-2</v>
      </c>
      <c r="AE42" s="20"/>
      <c r="AI42" s="20">
        <f t="shared" si="36"/>
        <v>71.866132088026461</v>
      </c>
      <c r="AJ42" s="18">
        <f t="shared" si="37"/>
        <v>75.10070496129228</v>
      </c>
      <c r="AK42" s="20"/>
      <c r="AL42" s="20"/>
      <c r="AM42" s="20">
        <f t="shared" si="30"/>
        <v>0.63605666616467382</v>
      </c>
      <c r="AN42" s="20">
        <f t="shared" si="13"/>
        <v>0.45753470918099121</v>
      </c>
      <c r="AO42" s="10">
        <f t="shared" si="39"/>
        <v>0.18722511790814611</v>
      </c>
      <c r="AP42" s="10">
        <f t="shared" si="35"/>
        <v>0.16958215352993489</v>
      </c>
      <c r="AQ42" s="20">
        <f t="shared" si="14"/>
        <v>3.4248697285816092E-4</v>
      </c>
      <c r="AR42" s="20">
        <f t="shared" si="15"/>
        <v>1.3742701171653059E-2</v>
      </c>
      <c r="AS42" s="20"/>
      <c r="AT42" s="20"/>
      <c r="AU42" s="20"/>
      <c r="AV42" s="20"/>
      <c r="AW42" s="20"/>
      <c r="AX42" s="20"/>
      <c r="AY42" s="20"/>
      <c r="AZ42" s="22"/>
    </row>
    <row r="43" spans="3:52" ht="15" x14ac:dyDescent="0.25">
      <c r="C43" s="27" t="str">
        <f>DataBase!A40</f>
        <v>1-tr3-C5==</v>
      </c>
      <c r="D43" s="27">
        <f>DataBase!E40</f>
        <v>42.020013427734398</v>
      </c>
      <c r="E43" s="27">
        <f t="shared" si="16"/>
        <v>315.17001342773438</v>
      </c>
      <c r="F43" s="27">
        <f t="shared" si="17"/>
        <v>567.3060241699219</v>
      </c>
      <c r="G43" s="17">
        <f>DataBase!D40/1000</f>
        <v>0.6799000244140625</v>
      </c>
      <c r="H43" s="16">
        <f t="shared" si="18"/>
        <v>12.175703816566704</v>
      </c>
      <c r="I43" s="16">
        <f>DataBase!C40</f>
        <v>68.119003295898438</v>
      </c>
      <c r="J43" s="18">
        <f t="shared" si="9"/>
        <v>0.14266810217909159</v>
      </c>
      <c r="K43" s="20">
        <f t="shared" si="1"/>
        <v>5.4219174283624627E-3</v>
      </c>
      <c r="L43" s="19">
        <f t="shared" si="2"/>
        <v>3.8789533001739321E-4</v>
      </c>
      <c r="M43" s="19">
        <f t="shared" si="10"/>
        <v>0</v>
      </c>
      <c r="N43" s="20">
        <f t="shared" si="4"/>
        <v>-5.6487000000000001E-8</v>
      </c>
      <c r="O43" s="20">
        <f t="shared" si="19"/>
        <v>536.66999999999996</v>
      </c>
      <c r="P43" s="21">
        <f t="shared" si="20"/>
        <v>1.5608302082585999</v>
      </c>
      <c r="Q43" s="33">
        <f>DataBase!G40+2*DataBase!H40*($O$2+273.15)+3*DataBase!I40*($O$2+273.15)^2+4*DataBase!J40*($O$2+273.15)^3+5*DataBase!K40*($O$2+273.15)^4</f>
        <v>1.6059528631528874</v>
      </c>
      <c r="R43" s="30">
        <f>DataBase!R40+273.15</f>
        <v>496.48300170898438</v>
      </c>
      <c r="S43" s="50">
        <f t="shared" si="33"/>
        <v>483.58606590209365</v>
      </c>
      <c r="T43" s="30">
        <f>DataBase!S40/100</f>
        <v>39.920500488281249</v>
      </c>
      <c r="U43" s="50">
        <f t="shared" si="21"/>
        <v>34.121188012265812</v>
      </c>
      <c r="V43" s="50">
        <f t="shared" si="22"/>
        <v>37.68053432361377</v>
      </c>
      <c r="W43" s="30">
        <f t="shared" si="23"/>
        <v>36.561806579738729</v>
      </c>
      <c r="X43" s="30">
        <f t="shared" si="24"/>
        <v>36.880600878261305</v>
      </c>
      <c r="Y43" s="30">
        <f t="shared" si="25"/>
        <v>216.92967922653628</v>
      </c>
      <c r="Z43" s="30">
        <f t="shared" si="26"/>
        <v>212.55102249332236</v>
      </c>
      <c r="AA43" s="55">
        <f t="shared" si="27"/>
        <v>215.0616546851312</v>
      </c>
      <c r="AB43" s="24">
        <f t="shared" si="28"/>
        <v>484.34585591335934</v>
      </c>
      <c r="AC43" s="24">
        <f t="shared" si="38"/>
        <v>38.270700312468527</v>
      </c>
      <c r="AD43" s="63">
        <f t="shared" si="29"/>
        <v>4.1327141584735994E-2</v>
      </c>
      <c r="AE43" s="20"/>
      <c r="AI43" s="20">
        <f t="shared" si="36"/>
        <v>71.968816636440351</v>
      </c>
      <c r="AJ43" s="18">
        <f t="shared" si="37"/>
        <v>74.110520539692672</v>
      </c>
      <c r="AK43" s="20"/>
      <c r="AL43" s="20"/>
      <c r="AM43" s="20">
        <f t="shared" si="30"/>
        <v>0.63480524477748912</v>
      </c>
      <c r="AN43" s="20">
        <f t="shared" si="13"/>
        <v>0.45885506366777912</v>
      </c>
      <c r="AO43" s="10">
        <f t="shared" si="39"/>
        <v>0.17942171912395768</v>
      </c>
      <c r="AP43" s="10">
        <f t="shared" si="35"/>
        <v>0.16161826267963608</v>
      </c>
      <c r="AQ43" s="20">
        <f t="shared" si="14"/>
        <v>3.8296595363757107E-4</v>
      </c>
      <c r="AR43" s="20">
        <f t="shared" si="15"/>
        <v>1.5288192539183751E-2</v>
      </c>
      <c r="AS43" s="20"/>
      <c r="AT43" s="20"/>
      <c r="AU43" s="20"/>
      <c r="AV43" s="20"/>
      <c r="AW43" s="20"/>
      <c r="AX43" s="20"/>
      <c r="AY43" s="20"/>
      <c r="AZ43" s="22"/>
    </row>
    <row r="44" spans="3:52" ht="15" x14ac:dyDescent="0.25">
      <c r="C44" s="27" t="str">
        <f>DataBase!A41</f>
        <v>14Pentadiene</v>
      </c>
      <c r="D44" s="27">
        <f>DataBase!E41</f>
        <v>25.959008789062523</v>
      </c>
      <c r="E44" s="27">
        <f t="shared" si="16"/>
        <v>299.1090087890625</v>
      </c>
      <c r="F44" s="27">
        <f t="shared" si="17"/>
        <v>538.39621582031248</v>
      </c>
      <c r="G44" s="17">
        <f>DataBase!D41/1000</f>
        <v>0.66454101562500001</v>
      </c>
      <c r="H44" s="16">
        <f t="shared" si="18"/>
        <v>12.241807388061472</v>
      </c>
      <c r="I44" s="16">
        <f>DataBase!C41</f>
        <v>68.119003295898438</v>
      </c>
      <c r="J44" s="18">
        <f t="shared" si="9"/>
        <v>0.42607963907775082</v>
      </c>
      <c r="K44" s="20">
        <f t="shared" si="1"/>
        <v>7.3865155731869551E-3</v>
      </c>
      <c r="L44" s="19">
        <f t="shared" si="2"/>
        <v>3.8855204645496066E-4</v>
      </c>
      <c r="M44" s="19">
        <f t="shared" si="10"/>
        <v>0</v>
      </c>
      <c r="N44" s="20">
        <f t="shared" si="4"/>
        <v>-5.6487000000000001E-8</v>
      </c>
      <c r="O44" s="20">
        <f t="shared" si="19"/>
        <v>536.66999999999996</v>
      </c>
      <c r="P44" s="21">
        <f t="shared" si="20"/>
        <v>1.5720019743829883</v>
      </c>
      <c r="Q44" s="33">
        <f>DataBase!G41+2*DataBase!H41*($O$2+273.15)+3*DataBase!I41*($O$2+273.15)^2+4*DataBase!J41*($O$2+273.15)^3+5*DataBase!K41*($O$2+273.15)^4</f>
        <v>1.6204518378669199</v>
      </c>
      <c r="R44" s="30">
        <f>DataBase!R41+273.15</f>
        <v>477.59201049804688</v>
      </c>
      <c r="S44" s="50">
        <f t="shared" si="33"/>
        <v>463.98956483856722</v>
      </c>
      <c r="T44" s="30">
        <f>DataBase!S41/100</f>
        <v>37.893400878906249</v>
      </c>
      <c r="U44" s="50">
        <f t="shared" si="21"/>
        <v>34.73617087708196</v>
      </c>
      <c r="V44" s="50">
        <f t="shared" si="22"/>
        <v>40.329555742675296</v>
      </c>
      <c r="W44" s="30">
        <f t="shared" si="23"/>
        <v>38.55804586987017</v>
      </c>
      <c r="X44" s="30">
        <f t="shared" si="24"/>
        <v>39.135277610945387</v>
      </c>
      <c r="Y44" s="30">
        <f t="shared" si="25"/>
        <v>198.18613061976237</v>
      </c>
      <c r="Z44" s="30">
        <f t="shared" si="26"/>
        <v>192.85372102400305</v>
      </c>
      <c r="AA44" s="55">
        <f t="shared" si="27"/>
        <v>195.13131201531144</v>
      </c>
      <c r="AB44" s="24">
        <f t="shared" si="28"/>
        <v>464.13444749452958</v>
      </c>
      <c r="AC44" s="24">
        <f t="shared" si="38"/>
        <v>38.351574801449758</v>
      </c>
      <c r="AD44" s="63">
        <f t="shared" si="29"/>
        <v>-1.2091127001444621E-2</v>
      </c>
      <c r="AE44" s="20"/>
      <c r="AI44" s="20">
        <f t="shared" si="36"/>
        <v>63.779197326139183</v>
      </c>
      <c r="AJ44" s="18">
        <f t="shared" si="37"/>
        <v>67.335199301366316</v>
      </c>
      <c r="AK44" s="20"/>
      <c r="AL44" s="20"/>
      <c r="AM44" s="20">
        <f t="shared" si="30"/>
        <v>0.62628562081083161</v>
      </c>
      <c r="AN44" s="20">
        <f t="shared" si="13"/>
        <v>0.47040127641946944</v>
      </c>
      <c r="AO44" s="10">
        <f t="shared" si="39"/>
        <v>0.12337581904123684</v>
      </c>
      <c r="AP44" s="10">
        <f t="shared" si="35"/>
        <v>0.10364720199166522</v>
      </c>
      <c r="AQ44" s="20">
        <f t="shared" si="14"/>
        <v>8.7785790952628145E-4</v>
      </c>
      <c r="AR44" s="20">
        <f t="shared" si="15"/>
        <v>3.3265021680397994E-2</v>
      </c>
      <c r="AS44" s="20"/>
      <c r="AT44" s="20"/>
      <c r="AU44" s="20"/>
      <c r="AV44" s="20"/>
      <c r="AW44" s="20"/>
      <c r="AX44" s="20"/>
      <c r="AY44" s="20"/>
      <c r="AZ44" s="22"/>
    </row>
    <row r="45" spans="3:52" ht="15" x14ac:dyDescent="0.25">
      <c r="C45" s="27" t="str">
        <f>DataBase!A42</f>
        <v>3M-12-C4==</v>
      </c>
      <c r="D45" s="27">
        <f>DataBase!E42</f>
        <v>40.826013183593773</v>
      </c>
      <c r="E45" s="27">
        <f t="shared" si="16"/>
        <v>313.97601318359375</v>
      </c>
      <c r="F45" s="27">
        <f t="shared" si="17"/>
        <v>565.15682373046877</v>
      </c>
      <c r="G45" s="17">
        <f>DataBase!D42/1000</f>
        <v>0.6902000122070312</v>
      </c>
      <c r="H45" s="16">
        <f t="shared" si="18"/>
        <v>11.978838118508262</v>
      </c>
      <c r="I45" s="16">
        <f>DataBase!C42</f>
        <v>68.119003295898438</v>
      </c>
      <c r="J45" s="18">
        <f t="shared" si="9"/>
        <v>4.6735644263436897E-2</v>
      </c>
      <c r="K45" s="20">
        <f t="shared" si="1"/>
        <v>-4.2893111793443952E-4</v>
      </c>
      <c r="L45" s="19">
        <f t="shared" si="2"/>
        <v>3.85796031038961E-4</v>
      </c>
      <c r="M45" s="19">
        <f t="shared" si="10"/>
        <v>0</v>
      </c>
      <c r="N45" s="20">
        <f t="shared" si="4"/>
        <v>-5.6487000000000001E-8</v>
      </c>
      <c r="O45" s="20">
        <f t="shared" si="19"/>
        <v>536.66999999999996</v>
      </c>
      <c r="P45" s="21">
        <f t="shared" si="20"/>
        <v>1.526914507440686</v>
      </c>
      <c r="Q45" s="33">
        <f>DataBase!G42+2*DataBase!H42*($O$2+273.15)+3*DataBase!I42*($O$2+273.15)^2+4*DataBase!J42*($O$2+273.15)^3+5*DataBase!K42*($O$2+273.15)^4</f>
        <v>1.5590716338373951</v>
      </c>
      <c r="R45" s="30">
        <f>DataBase!R42+273.15</f>
        <v>496.48300170898438</v>
      </c>
      <c r="S45" s="50">
        <f t="shared" si="33"/>
        <v>484.04957351371831</v>
      </c>
      <c r="T45" s="30">
        <f>DataBase!S42/100</f>
        <v>39.920500488281249</v>
      </c>
      <c r="U45" s="50">
        <f t="shared" si="21"/>
        <v>34.543699273512381</v>
      </c>
      <c r="V45" s="50">
        <f t="shared" si="22"/>
        <v>39.36217226722404</v>
      </c>
      <c r="W45" s="30">
        <f t="shared" si="23"/>
        <v>37.973288376175148</v>
      </c>
      <c r="X45" s="30">
        <f t="shared" si="24"/>
        <v>37.712448188792912</v>
      </c>
      <c r="Y45" s="30">
        <f t="shared" si="25"/>
        <v>218.48725746324254</v>
      </c>
      <c r="Z45" s="30">
        <f t="shared" si="26"/>
        <v>213.55721072441122</v>
      </c>
      <c r="AA45" s="55">
        <f t="shared" si="27"/>
        <v>216.80856142231329</v>
      </c>
      <c r="AB45" s="24">
        <f t="shared" si="28"/>
        <v>484.04092360362057</v>
      </c>
      <c r="AC45" s="24">
        <f t="shared" si="38"/>
        <v>39.033397086310458</v>
      </c>
      <c r="AD45" s="63">
        <f t="shared" si="29"/>
        <v>2.2221750507141105E-2</v>
      </c>
      <c r="AI45" s="20">
        <f t="shared" si="36"/>
        <v>70.313070362884446</v>
      </c>
      <c r="AJ45" s="18">
        <f t="shared" si="37"/>
        <v>73.721216619332694</v>
      </c>
      <c r="AK45" s="20"/>
      <c r="AL45" s="20"/>
      <c r="AM45" s="20">
        <f t="shared" si="30"/>
        <v>0.63240032811361413</v>
      </c>
      <c r="AN45" s="20">
        <f t="shared" si="13"/>
        <v>0.45885506366777912</v>
      </c>
      <c r="AO45" s="10">
        <f t="shared" si="39"/>
        <v>0.16758791748962418</v>
      </c>
      <c r="AP45" s="10">
        <f t="shared" si="35"/>
        <v>0.14964678275483734</v>
      </c>
      <c r="AQ45" s="20">
        <f t="shared" si="14"/>
        <v>4.2317808377741661E-4</v>
      </c>
      <c r="AR45" s="20">
        <f t="shared" si="15"/>
        <v>1.6893480900066284E-2</v>
      </c>
      <c r="AS45" s="20"/>
      <c r="AT45" s="20"/>
      <c r="AU45" s="20"/>
      <c r="AV45" s="20"/>
      <c r="AW45" s="20"/>
      <c r="AX45" s="20"/>
      <c r="AY45" s="20"/>
      <c r="AZ45" s="22"/>
    </row>
    <row r="46" spans="3:52" ht="15" x14ac:dyDescent="0.25">
      <c r="C46" s="27" t="str">
        <f>DataBase!A43</f>
        <v>2M-13-C4==</v>
      </c>
      <c r="D46" s="27">
        <f>DataBase!E43</f>
        <v>34.054010009765648</v>
      </c>
      <c r="E46" s="27">
        <f t="shared" si="16"/>
        <v>307.20401000976563</v>
      </c>
      <c r="F46" s="27">
        <f t="shared" si="17"/>
        <v>552.96721801757815</v>
      </c>
      <c r="G46" s="17">
        <f>DataBase!D43/1000</f>
        <v>0.68484600830078124</v>
      </c>
      <c r="H46" s="16">
        <f t="shared" si="18"/>
        <v>11.985059645605729</v>
      </c>
      <c r="I46" s="16">
        <f>DataBase!C43</f>
        <v>68.119003295898438</v>
      </c>
      <c r="J46" s="18">
        <f t="shared" si="9"/>
        <v>0.11668648876567977</v>
      </c>
      <c r="K46" s="20">
        <f t="shared" si="1"/>
        <v>-2.4402733259773867E-4</v>
      </c>
      <c r="L46" s="19">
        <f t="shared" si="2"/>
        <v>3.8586566283932563E-4</v>
      </c>
      <c r="M46" s="19">
        <f t="shared" si="10"/>
        <v>0</v>
      </c>
      <c r="N46" s="20">
        <f t="shared" si="4"/>
        <v>-5.6487000000000001E-8</v>
      </c>
      <c r="O46" s="20">
        <f t="shared" si="19"/>
        <v>536.66999999999996</v>
      </c>
      <c r="P46" s="21">
        <f t="shared" si="20"/>
        <v>1.5280011108091052</v>
      </c>
      <c r="Q46" s="33">
        <f>DataBase!G43+2*DataBase!H43*($O$2+273.15)+3*DataBase!I43*($O$2+273.15)^2+4*DataBase!J43*($O$2+273.15)^3+5*DataBase!K43*($O$2+273.15)^4</f>
        <v>1.5603784378553374</v>
      </c>
      <c r="R46" s="30">
        <f>DataBase!R43+273.15</f>
        <v>484.260009765625</v>
      </c>
      <c r="S46" s="50">
        <f t="shared" si="33"/>
        <v>475.90847682528863</v>
      </c>
      <c r="T46" s="30">
        <f>DataBase!S43/100</f>
        <v>38.500100097656251</v>
      </c>
      <c r="U46" s="50">
        <f t="shared" si="21"/>
        <v>34.836555730303409</v>
      </c>
      <c r="V46" s="50">
        <f t="shared" si="22"/>
        <v>40.656578591133965</v>
      </c>
      <c r="W46" s="30">
        <f t="shared" si="23"/>
        <v>38.962995696840125</v>
      </c>
      <c r="X46" s="30">
        <f t="shared" si="24"/>
        <v>38.691201836724616</v>
      </c>
      <c r="Y46" s="30">
        <f t="shared" si="25"/>
        <v>210.8617931351618</v>
      </c>
      <c r="Z46" s="30">
        <f t="shared" si="26"/>
        <v>205.48278420422878</v>
      </c>
      <c r="AA46" s="55">
        <f t="shared" si="27"/>
        <v>208.76890584748656</v>
      </c>
      <c r="AB46" s="24">
        <f t="shared" si="28"/>
        <v>475.60243853203445</v>
      </c>
      <c r="AC46" s="24">
        <f t="shared" si="38"/>
        <v>39.116437638243468</v>
      </c>
      <c r="AD46" s="63">
        <f t="shared" si="29"/>
        <v>-1.6008725666267497E-2</v>
      </c>
      <c r="AE46" s="20"/>
      <c r="AI46" s="20">
        <f t="shared" si="36"/>
        <v>66.708814236846592</v>
      </c>
      <c r="AJ46" s="18">
        <f t="shared" si="37"/>
        <v>70.888557794294186</v>
      </c>
      <c r="AK46" s="20"/>
      <c r="AL46" s="20"/>
      <c r="AM46" s="20">
        <f t="shared" si="30"/>
        <v>0.63437823444981145</v>
      </c>
      <c r="AN46" s="20">
        <f t="shared" si="13"/>
        <v>0.46626001168017267</v>
      </c>
      <c r="AO46" s="10">
        <f t="shared" si="39"/>
        <v>0.16638466645857533</v>
      </c>
      <c r="AP46" s="10">
        <f t="shared" si="35"/>
        <v>0.14778124841442919</v>
      </c>
      <c r="AQ46" s="20">
        <f t="shared" si="14"/>
        <v>5.4621176583641241E-4</v>
      </c>
      <c r="AR46" s="20">
        <f t="shared" si="15"/>
        <v>2.1029207659219454E-2</v>
      </c>
      <c r="AS46" s="20"/>
      <c r="AT46" s="20"/>
      <c r="AU46" s="20"/>
      <c r="AV46" s="20"/>
      <c r="AW46" s="20"/>
      <c r="AX46" s="20"/>
      <c r="AY46" s="20"/>
      <c r="AZ46" s="22"/>
    </row>
    <row r="47" spans="3:52" ht="15" x14ac:dyDescent="0.25">
      <c r="C47" s="27" t="str">
        <f>DataBase!A44</f>
        <v>Spiro-C5</v>
      </c>
      <c r="D47" s="27">
        <f>DataBase!E44</f>
        <v>39.050012207031273</v>
      </c>
      <c r="E47" s="27">
        <f t="shared" si="16"/>
        <v>312.20001220703125</v>
      </c>
      <c r="F47" s="27">
        <f t="shared" si="17"/>
        <v>561.96002197265625</v>
      </c>
      <c r="G47" s="17">
        <f>DataBase!D44/1000</f>
        <v>0.74629901123046871</v>
      </c>
      <c r="H47" s="16">
        <f t="shared" si="18"/>
        <v>11.057465865646197</v>
      </c>
      <c r="I47" s="16">
        <f>DataBase!C44</f>
        <v>68.120002746582031</v>
      </c>
      <c r="J47" s="18">
        <f t="shared" si="9"/>
        <v>0.93664586586413878</v>
      </c>
      <c r="K47" s="20">
        <f t="shared" si="1"/>
        <v>-5.6098980179782147E-2</v>
      </c>
      <c r="L47" s="19">
        <f t="shared" si="2"/>
        <v>4.0203540012892183E-4</v>
      </c>
      <c r="M47" s="19">
        <f t="shared" si="10"/>
        <v>0.74629901123046871</v>
      </c>
      <c r="N47" s="20">
        <f t="shared" si="4"/>
        <v>-5.8688582083129887E-8</v>
      </c>
      <c r="O47" s="20">
        <f t="shared" si="19"/>
        <v>536.66999999999996</v>
      </c>
      <c r="P47" s="21">
        <f t="shared" si="20"/>
        <v>1.3589204526371084</v>
      </c>
      <c r="Q47" s="33">
        <f>DataBase!G44+2*DataBase!H44*($O$2+273.15)+3*DataBase!I44*($O$2+273.15)^2+4*DataBase!J44*($O$2+273.15)^3+5*DataBase!K44*($O$2+273.15)^4</f>
        <v>1.2922497026509112</v>
      </c>
      <c r="R47" s="30">
        <f>DataBase!R44+273.15</f>
        <v>499.70001220703125</v>
      </c>
      <c r="S47" s="50">
        <f t="shared" si="33"/>
        <v>491.39532009208051</v>
      </c>
      <c r="T47" s="30">
        <f>DataBase!S44/100</f>
        <v>52.1</v>
      </c>
      <c r="U47" s="50">
        <f t="shared" si="21"/>
        <v>36.330901578843722</v>
      </c>
      <c r="V47" s="50">
        <f t="shared" si="22"/>
        <v>47.809627325147808</v>
      </c>
      <c r="W47" s="30">
        <f t="shared" si="23"/>
        <v>44.621424804389207</v>
      </c>
      <c r="X47" s="30">
        <f t="shared" si="24"/>
        <v>41.628972450376502</v>
      </c>
      <c r="Y47" s="30">
        <f t="shared" si="25"/>
        <v>230.81352471462566</v>
      </c>
      <c r="Z47" s="30">
        <f t="shared" si="26"/>
        <v>222.90451555721484</v>
      </c>
      <c r="AA47" s="55">
        <f t="shared" si="27"/>
        <v>228.64292043176926</v>
      </c>
      <c r="AB47" s="24">
        <f t="shared" si="28"/>
        <v>487.2683453067753</v>
      </c>
      <c r="AC47" s="24">
        <f t="shared" si="38"/>
        <v>42.855915419620814</v>
      </c>
      <c r="AD47" s="63">
        <f t="shared" si="29"/>
        <v>0.17742964645641435</v>
      </c>
      <c r="AE47" s="20"/>
      <c r="AI47" s="20">
        <f t="shared" si="36"/>
        <v>64.906963701946552</v>
      </c>
      <c r="AJ47" s="18">
        <f t="shared" si="37"/>
        <v>72.18846960214897</v>
      </c>
      <c r="AK47" s="20"/>
      <c r="AL47" s="20"/>
      <c r="AM47" s="20">
        <f t="shared" si="30"/>
        <v>0.62477487408522081</v>
      </c>
      <c r="AN47" s="20">
        <f t="shared" si="13"/>
        <v>0.45694506621214631</v>
      </c>
      <c r="AO47" s="10">
        <f t="shared" si="39"/>
        <v>0.20759577834541246</v>
      </c>
      <c r="AP47" s="10">
        <f t="shared" si="35"/>
        <v>0.19522454685711588</v>
      </c>
      <c r="AQ47" s="20">
        <f t="shared" si="14"/>
        <v>2.8202846193928872E-4</v>
      </c>
      <c r="AR47" s="20">
        <f t="shared" si="15"/>
        <v>1.4693682867036942E-2</v>
      </c>
      <c r="AS47" s="20"/>
      <c r="AT47" s="20"/>
      <c r="AU47" s="20"/>
      <c r="AV47" s="20"/>
      <c r="AW47" s="20"/>
      <c r="AX47" s="20"/>
      <c r="AY47" s="20"/>
      <c r="AZ47" s="22"/>
    </row>
    <row r="48" spans="3:52" ht="15" x14ac:dyDescent="0.25">
      <c r="C48" s="27" t="str">
        <f>DataBase!A45</f>
        <v>23Pentadiene</v>
      </c>
      <c r="D48" s="27">
        <f>DataBase!E45</f>
        <v>48.248010253906273</v>
      </c>
      <c r="E48" s="27">
        <f t="shared" si="16"/>
        <v>321.39801025390625</v>
      </c>
      <c r="F48" s="27">
        <f t="shared" si="17"/>
        <v>578.51641845703125</v>
      </c>
      <c r="G48" s="17">
        <f>DataBase!D45/1000</f>
        <v>0.69980200195312503</v>
      </c>
      <c r="H48" s="16">
        <f t="shared" si="18"/>
        <v>11.906845427562136</v>
      </c>
      <c r="I48" s="16">
        <f>DataBase!C45</f>
        <v>68.120002746582031</v>
      </c>
      <c r="J48" s="18">
        <f t="shared" si="9"/>
        <v>1.9404021910342114E-5</v>
      </c>
      <c r="K48" s="20">
        <f t="shared" si="1"/>
        <v>-2.5685538928533445E-3</v>
      </c>
      <c r="L48" s="19">
        <f t="shared" si="2"/>
        <v>3.849746746919765E-4</v>
      </c>
      <c r="M48" s="19">
        <f t="shared" si="10"/>
        <v>0</v>
      </c>
      <c r="N48" s="20">
        <f t="shared" si="4"/>
        <v>-5.6487000000000001E-8</v>
      </c>
      <c r="O48" s="20">
        <f t="shared" si="19"/>
        <v>536.66999999999996</v>
      </c>
      <c r="P48" s="21">
        <f t="shared" si="20"/>
        <v>1.5142707126367887</v>
      </c>
      <c r="Q48" s="33">
        <f>DataBase!G45+2*DataBase!H45*($O$2+273.15)+3*DataBase!I45*($O$2+273.15)^2+4*DataBase!J45*($O$2+273.15)^3+5*DataBase!K45*($O$2+273.15)^4</f>
        <v>1.4857340612871139</v>
      </c>
      <c r="R48" s="30">
        <f>DataBase!R45+273.15</f>
        <v>505.79901123046875</v>
      </c>
      <c r="S48" s="50">
        <f t="shared" si="33"/>
        <v>493.53322413780694</v>
      </c>
      <c r="T48" s="30">
        <f>DataBase!S45/100</f>
        <v>41.39990234375</v>
      </c>
      <c r="U48" s="50">
        <f t="shared" si="21"/>
        <v>34.348683889518682</v>
      </c>
      <c r="V48" s="50">
        <f t="shared" si="22"/>
        <v>38.506663429905402</v>
      </c>
      <c r="W48" s="30">
        <f t="shared" si="23"/>
        <v>37.336200027868301</v>
      </c>
      <c r="X48" s="30">
        <f t="shared" si="24"/>
        <v>36.912761828476654</v>
      </c>
      <c r="Y48" s="30">
        <f t="shared" si="25"/>
        <v>227.77603420654776</v>
      </c>
      <c r="Z48" s="30">
        <f t="shared" si="26"/>
        <v>223.15906784600435</v>
      </c>
      <c r="AA48" s="55">
        <f t="shared" si="27"/>
        <v>226.56927194898839</v>
      </c>
      <c r="AB48" s="24">
        <f t="shared" si="28"/>
        <v>493.65978254565471</v>
      </c>
      <c r="AC48" s="24">
        <f t="shared" si="38"/>
        <v>39.23634561647453</v>
      </c>
      <c r="AD48" s="63">
        <f t="shared" si="29"/>
        <v>5.2259947603526043E-2</v>
      </c>
      <c r="AE48" s="20"/>
      <c r="AI48" s="20">
        <f t="shared" si="36"/>
        <v>74.018792449671764</v>
      </c>
      <c r="AJ48" s="18">
        <f t="shared" si="37"/>
        <v>76.897591372772965</v>
      </c>
      <c r="AK48" s="20"/>
      <c r="AL48" s="20"/>
      <c r="AM48" s="20">
        <f t="shared" si="30"/>
        <v>0.63542633164116713</v>
      </c>
      <c r="AN48" s="20">
        <f t="shared" si="13"/>
        <v>0.45336728708615431</v>
      </c>
      <c r="AO48" s="10">
        <f t="shared" si="39"/>
        <v>0.19354301102353924</v>
      </c>
      <c r="AP48" s="10">
        <f t="shared" si="35"/>
        <v>0.17654026363820607</v>
      </c>
      <c r="AQ48" s="20">
        <f t="shared" si="14"/>
        <v>2.7994472184894028E-4</v>
      </c>
      <c r="AR48" s="20">
        <f t="shared" si="15"/>
        <v>1.1589684146194384E-2</v>
      </c>
      <c r="AS48" s="20"/>
      <c r="AT48" s="20"/>
      <c r="AU48" s="20"/>
      <c r="AV48" s="20"/>
      <c r="AW48" s="20"/>
      <c r="AX48" s="20"/>
      <c r="AY48" s="20"/>
      <c r="AZ48" s="22"/>
    </row>
    <row r="49" spans="3:58" ht="15" x14ac:dyDescent="0.25">
      <c r="C49" s="27" t="str">
        <f>DataBase!A46</f>
        <v>3-M-1-Butyne</v>
      </c>
      <c r="D49" s="27">
        <f>DataBase!E46</f>
        <v>26.35</v>
      </c>
      <c r="E49" s="27">
        <f t="shared" si="16"/>
        <v>299.5</v>
      </c>
      <c r="F49" s="27">
        <f t="shared" si="17"/>
        <v>539.1</v>
      </c>
      <c r="G49" s="17">
        <f>DataBase!D46/1000</f>
        <v>0.59873687744140625</v>
      </c>
      <c r="H49" s="16">
        <f t="shared" si="18"/>
        <v>13.593160220101513</v>
      </c>
      <c r="I49" s="16">
        <f>DataBase!C46</f>
        <v>68.120002746582031</v>
      </c>
      <c r="J49" s="18">
        <f t="shared" si="9"/>
        <v>19.990640564785423</v>
      </c>
      <c r="K49" s="20">
        <f t="shared" si="1"/>
        <v>4.7548721741416958E-2</v>
      </c>
      <c r="L49" s="19">
        <f t="shared" si="2"/>
        <v>3.9666755506364074E-4</v>
      </c>
      <c r="M49" s="19">
        <f t="shared" si="10"/>
        <v>0</v>
      </c>
      <c r="N49" s="20">
        <f t="shared" si="4"/>
        <v>-5.6487000000000001E-8</v>
      </c>
      <c r="O49" s="20">
        <f t="shared" si="19"/>
        <v>536.66999999999996</v>
      </c>
      <c r="P49" s="21">
        <f t="shared" si="20"/>
        <v>1.7765350867390508</v>
      </c>
      <c r="Q49" s="33">
        <f>DataBase!G46+2*DataBase!H46*($O$2+273.15)+3*DataBase!I46*($O$2+273.15)^2+4*DataBase!J46*($O$2+273.15)^3+5*DataBase!K46*($O$2+273.15)^4</f>
        <v>1.5367770242157144</v>
      </c>
      <c r="R49" s="30">
        <f>DataBase!R46+273.15</f>
        <v>476</v>
      </c>
      <c r="S49" s="50">
        <f t="shared" si="33"/>
        <v>454.57298661641516</v>
      </c>
      <c r="T49" s="30">
        <f>DataBase!S46/100</f>
        <v>42.1</v>
      </c>
      <c r="U49" s="50">
        <f t="shared" si="21"/>
        <v>32.237523591974735</v>
      </c>
      <c r="V49" s="50">
        <f t="shared" si="22"/>
        <v>31.567772315616871</v>
      </c>
      <c r="W49" s="30">
        <f t="shared" si="23"/>
        <v>30.766611036769941</v>
      </c>
      <c r="X49" s="30">
        <f t="shared" si="24"/>
        <v>35.722548484663413</v>
      </c>
      <c r="Y49" s="30">
        <f t="shared" si="25"/>
        <v>181.18880235013256</v>
      </c>
      <c r="Z49" s="30">
        <f t="shared" si="26"/>
        <v>178.14812682644543</v>
      </c>
      <c r="AA49" s="55">
        <f t="shared" si="27"/>
        <v>173.63096178101119</v>
      </c>
      <c r="AB49" s="24">
        <f t="shared" si="28"/>
        <v>457.43782824652311</v>
      </c>
      <c r="AC49" s="24">
        <f t="shared" si="38"/>
        <v>33.943708223484201</v>
      </c>
      <c r="AD49" s="63">
        <f t="shared" si="29"/>
        <v>0.19373614671058909</v>
      </c>
      <c r="AE49" s="20"/>
      <c r="AI49" s="20">
        <f t="shared" si="36"/>
        <v>70.93072846854102</v>
      </c>
      <c r="AJ49" s="18">
        <f t="shared" si="37"/>
        <v>64.307927189278473</v>
      </c>
      <c r="AK49" s="20"/>
      <c r="AL49" s="20"/>
      <c r="AM49" s="20">
        <f t="shared" si="30"/>
        <v>0.62920168067226889</v>
      </c>
      <c r="AN49" s="20">
        <f t="shared" si="13"/>
        <v>0.47140092104384967</v>
      </c>
      <c r="AO49" s="10">
        <f t="shared" si="39"/>
        <v>0.16774458091160005</v>
      </c>
      <c r="AP49" s="10">
        <f t="shared" si="35"/>
        <v>0.15075385539804342</v>
      </c>
      <c r="AQ49" s="20">
        <f t="shared" si="14"/>
        <v>6.3738873780619723E-4</v>
      </c>
      <c r="AR49" s="20">
        <f t="shared" si="15"/>
        <v>2.6834065861640905E-2</v>
      </c>
      <c r="AS49" s="20"/>
      <c r="AT49" s="20"/>
      <c r="AU49" s="20"/>
      <c r="AV49" s="20"/>
      <c r="AW49" s="20"/>
      <c r="AX49" s="20"/>
      <c r="AY49" s="20"/>
      <c r="AZ49" s="22"/>
    </row>
    <row r="50" spans="3:58" ht="15" x14ac:dyDescent="0.25">
      <c r="C50" s="27" t="str">
        <f>DataBase!A47</f>
        <v>1-Pentyne</v>
      </c>
      <c r="D50" s="27">
        <f>DataBase!E47</f>
        <v>40.149011230468773</v>
      </c>
      <c r="E50" s="27">
        <f t="shared" si="16"/>
        <v>313.29901123046875</v>
      </c>
      <c r="F50" s="27">
        <f t="shared" si="17"/>
        <v>563.9382202148438</v>
      </c>
      <c r="G50" s="17">
        <f>DataBase!D47/1000</f>
        <v>0.69489001464843747</v>
      </c>
      <c r="H50" s="16">
        <f t="shared" si="18"/>
        <v>11.889431947017444</v>
      </c>
      <c r="I50" s="16">
        <f>DataBase!C47</f>
        <v>68.120002746582031</v>
      </c>
      <c r="J50" s="18">
        <f t="shared" si="9"/>
        <v>1.3979513965425388E-2</v>
      </c>
      <c r="K50" s="20">
        <f t="shared" si="1"/>
        <v>-3.086082534641548E-3</v>
      </c>
      <c r="L50" s="19">
        <f t="shared" si="2"/>
        <v>3.8477169064040609E-4</v>
      </c>
      <c r="M50" s="19">
        <f t="shared" si="10"/>
        <v>0</v>
      </c>
      <c r="N50" s="20">
        <f t="shared" si="4"/>
        <v>-5.6487000000000001E-8</v>
      </c>
      <c r="O50" s="20">
        <f t="shared" si="19"/>
        <v>536.66999999999996</v>
      </c>
      <c r="P50" s="21">
        <f t="shared" si="20"/>
        <v>1.5111930655464008</v>
      </c>
      <c r="Q50" s="33">
        <f>DataBase!G47+2*DataBase!H47*($O$2+273.15)+3*DataBase!I47*($O$2+273.15)^2+4*DataBase!J47*($O$2+273.15)^3+5*DataBase!K47*($O$2+273.15)^4</f>
        <v>1.5682877122081349</v>
      </c>
      <c r="R50" s="30">
        <f>DataBase!R47+273.15</f>
        <v>493.49700927734375</v>
      </c>
      <c r="S50" s="50">
        <f t="shared" si="33"/>
        <v>484.10679314482104</v>
      </c>
      <c r="T50" s="30">
        <f>DataBase!S47/100</f>
        <v>40.5</v>
      </c>
      <c r="U50" s="50">
        <f t="shared" si="21"/>
        <v>34.740805007195341</v>
      </c>
      <c r="V50" s="50">
        <f t="shared" si="22"/>
        <v>40.185610257073307</v>
      </c>
      <c r="W50" s="30">
        <f t="shared" si="23"/>
        <v>38.651691696097956</v>
      </c>
      <c r="X50" s="30">
        <f t="shared" si="24"/>
        <v>38.121556278760352</v>
      </c>
      <c r="Y50" s="30">
        <f t="shared" si="25"/>
        <v>219.06034988996629</v>
      </c>
      <c r="Z50" s="30">
        <f t="shared" si="26"/>
        <v>213.85544173961409</v>
      </c>
      <c r="AA50" s="55">
        <f t="shared" si="27"/>
        <v>217.42646972541201</v>
      </c>
      <c r="AB50" s="24">
        <f t="shared" si="28"/>
        <v>483.73007300081184</v>
      </c>
      <c r="AC50" s="24">
        <f t="shared" si="38"/>
        <v>39.38779177703875</v>
      </c>
      <c r="AD50" s="63">
        <f t="shared" si="29"/>
        <v>2.7461931431141982E-2</v>
      </c>
      <c r="AE50" s="20"/>
      <c r="AI50" s="20">
        <f t="shared" si="36"/>
        <v>69.495383091246367</v>
      </c>
      <c r="AJ50" s="18">
        <f t="shared" si="37"/>
        <v>73.460104375036607</v>
      </c>
      <c r="AK50" s="20"/>
      <c r="AL50" s="20"/>
      <c r="AM50" s="20">
        <f t="shared" si="30"/>
        <v>0.63485493395238735</v>
      </c>
      <c r="AN50" s="20">
        <f t="shared" si="13"/>
        <v>0.46064224568342865</v>
      </c>
      <c r="AO50" s="10">
        <f t="shared" si="39"/>
        <v>0.18402396305181826</v>
      </c>
      <c r="AP50" s="10">
        <f t="shared" si="35"/>
        <v>0.16653107932244837</v>
      </c>
      <c r="AQ50" s="20">
        <f t="shared" si="14"/>
        <v>3.91693761046529E-4</v>
      </c>
      <c r="AR50" s="20">
        <f t="shared" si="15"/>
        <v>1.5863597322384425E-2</v>
      </c>
      <c r="AS50" s="20"/>
      <c r="AT50" s="20"/>
      <c r="AU50" s="20"/>
      <c r="AV50" s="20"/>
      <c r="AW50" s="20"/>
      <c r="AX50" s="20"/>
      <c r="AY50" s="20"/>
      <c r="AZ50" s="22"/>
    </row>
    <row r="51" spans="3:58" ht="15" x14ac:dyDescent="0.25">
      <c r="C51" s="27" t="str">
        <f>DataBase!A48</f>
        <v>2-Pentyne</v>
      </c>
      <c r="D51" s="27">
        <f>DataBase!E48</f>
        <v>56.050012207031273</v>
      </c>
      <c r="E51" s="27">
        <f t="shared" si="16"/>
        <v>329.20001220703125</v>
      </c>
      <c r="F51" s="27">
        <f t="shared" si="17"/>
        <v>592.56002197265627</v>
      </c>
      <c r="G51" s="17">
        <f>DataBase!D48/1000</f>
        <v>0.7152650146484375</v>
      </c>
      <c r="H51" s="16">
        <f t="shared" si="18"/>
        <v>11.742947864909224</v>
      </c>
      <c r="I51" s="16">
        <f>DataBase!C48</f>
        <v>68.120002746582031</v>
      </c>
      <c r="J51" s="18">
        <f t="shared" si="9"/>
        <v>0.11983681644138332</v>
      </c>
      <c r="K51" s="20">
        <f t="shared" si="1"/>
        <v>-4.4882104833315888E-2</v>
      </c>
      <c r="L51" s="19">
        <f t="shared" si="2"/>
        <v>4.2127243488421218E-4</v>
      </c>
      <c r="M51" s="19">
        <f t="shared" si="10"/>
        <v>0.7152650146484375</v>
      </c>
      <c r="N51" s="20">
        <f t="shared" si="4"/>
        <v>-5.8597031793212889E-8</v>
      </c>
      <c r="O51" s="20">
        <f t="shared" si="19"/>
        <v>536.66999999999996</v>
      </c>
      <c r="P51" s="21">
        <f t="shared" si="20"/>
        <v>1.4926054971765472</v>
      </c>
      <c r="Q51" s="33">
        <f>DataBase!G48+2*DataBase!H48*($O$2+273.15)+3*DataBase!I48*($O$2+273.15)^2+4*DataBase!J48*($O$2+273.15)^3+5*DataBase!K48*($O$2+273.15)^4</f>
        <v>1.4479642312320806</v>
      </c>
      <c r="R51" s="30">
        <f>DataBase!R48+273.15</f>
        <v>522</v>
      </c>
      <c r="S51" s="50">
        <f t="shared" si="33"/>
        <v>504.45442353502085</v>
      </c>
      <c r="T51" s="30">
        <f>DataBase!S48/100</f>
        <v>42.3</v>
      </c>
      <c r="U51" s="50">
        <f t="shared" si="21"/>
        <v>34.319128000387721</v>
      </c>
      <c r="V51" s="50">
        <f t="shared" si="22"/>
        <v>38.323864551434632</v>
      </c>
      <c r="W51" s="30">
        <f t="shared" si="23"/>
        <v>37.250674980133532</v>
      </c>
      <c r="X51" s="30">
        <f t="shared" si="24"/>
        <v>36.473699029531566</v>
      </c>
      <c r="Y51" s="30">
        <f t="shared" si="25"/>
        <v>238.90528290128032</v>
      </c>
      <c r="Z51" s="30">
        <f t="shared" si="26"/>
        <v>234.36569655529684</v>
      </c>
      <c r="AA51" s="55">
        <f t="shared" si="27"/>
        <v>238.12926061222902</v>
      </c>
      <c r="AB51" s="24">
        <f t="shared" si="28"/>
        <v>504.35698955220744</v>
      </c>
      <c r="AC51" s="24">
        <f t="shared" si="38"/>
        <v>39.868595260368778</v>
      </c>
      <c r="AD51" s="63">
        <f t="shared" si="29"/>
        <v>5.7480017485371612E-2</v>
      </c>
      <c r="AE51" s="20"/>
      <c r="AI51" s="20">
        <f t="shared" ref="AI51:AI82" si="40">-12272.6+9486.4*G51+(8.3741-5.9917*G51)*E51+(1-0.77084*G51-0.02058*G51^2)*(0.7465-222.4666/E51)*10^7/E51+(1-0.80882*G51+0.02226*G51^2)*(0.3228-17.335/E51)*10^12/E51^3</f>
        <v>77.481632610573797</v>
      </c>
      <c r="AJ51" s="18">
        <f t="shared" ref="AJ51:AJ82" si="41">20.486 * (EXP(1.165 / 10000 * F51 - 7.78712 * G51 + 1.1582
                / 1000 *  F51 * G51)) *  F51^(1.26007) * G51^(4.98308)</f>
        <v>80.224167134453594</v>
      </c>
      <c r="AK51" s="20"/>
      <c r="AL51" s="20"/>
      <c r="AM51" s="20">
        <f t="shared" si="30"/>
        <v>0.63065136438128588</v>
      </c>
      <c r="AN51" s="20">
        <f t="shared" si="13"/>
        <v>0.44413003835754261</v>
      </c>
      <c r="AO51" s="10">
        <f t="shared" si="39"/>
        <v>0.17621343488381566</v>
      </c>
      <c r="AP51" s="10">
        <f t="shared" si="35"/>
        <v>0.15943846939755857</v>
      </c>
      <c r="AQ51" s="20">
        <f t="shared" si="14"/>
        <v>2.3365068431960048E-4</v>
      </c>
      <c r="AR51" s="20">
        <f t="shared" si="15"/>
        <v>9.8834239467190995E-3</v>
      </c>
      <c r="AS51" s="20"/>
      <c r="AT51" s="20"/>
      <c r="AU51" s="20"/>
      <c r="AV51" s="20"/>
      <c r="AW51" s="20"/>
      <c r="AX51" s="20"/>
      <c r="AY51" s="20"/>
      <c r="AZ51" s="22"/>
    </row>
    <row r="52" spans="3:58" ht="15" x14ac:dyDescent="0.25">
      <c r="C52" s="27" t="str">
        <f>DataBase!A49</f>
        <v>Cyclopentane</v>
      </c>
      <c r="D52" s="27">
        <f>DataBase!E49</f>
        <v>49.248010253906273</v>
      </c>
      <c r="E52" s="27">
        <f t="shared" si="16"/>
        <v>322.39801025390625</v>
      </c>
      <c r="F52" s="27">
        <f t="shared" si="17"/>
        <v>580.31641845703132</v>
      </c>
      <c r="G52" s="17">
        <f>DataBase!D49/1000</f>
        <v>0.74887402343749998</v>
      </c>
      <c r="H52" s="16">
        <f t="shared" si="18"/>
        <v>11.138144632320405</v>
      </c>
      <c r="I52" s="16">
        <f>DataBase!C49</f>
        <v>70.135002136230469</v>
      </c>
      <c r="J52" s="18">
        <f t="shared" si="9"/>
        <v>1.0288881077362841</v>
      </c>
      <c r="K52" s="20">
        <f t="shared" si="1"/>
        <v>-5.2941527132906389E-2</v>
      </c>
      <c r="L52" s="19">
        <f t="shared" si="2"/>
        <v>4.025576652786263E-4</v>
      </c>
      <c r="M52" s="19">
        <f t="shared" si="10"/>
        <v>0.74887402343749998</v>
      </c>
      <c r="N52" s="20">
        <f t="shared" si="4"/>
        <v>-5.8696178369140627E-8</v>
      </c>
      <c r="O52" s="20">
        <f t="shared" si="19"/>
        <v>536.66999999999996</v>
      </c>
      <c r="P52" s="21">
        <f t="shared" si="20"/>
        <v>1.374452902679729</v>
      </c>
      <c r="Q52" s="33">
        <f>DataBase!G49+2*DataBase!H49*($O$2+273.15)+3*DataBase!I49*($O$2+273.15)^2+4*DataBase!J49*($O$2+273.15)^3+5*DataBase!K49*($O$2+273.15)^4</f>
        <v>1.1824591621946106</v>
      </c>
      <c r="R52" s="30">
        <f>DataBase!R49+273.15</f>
        <v>511.60000610351563</v>
      </c>
      <c r="S52" s="50">
        <f t="shared" si="33"/>
        <v>503.22397609187567</v>
      </c>
      <c r="T52" s="30">
        <f>DataBase!S49/100</f>
        <v>45.089501953125001</v>
      </c>
      <c r="U52" s="50">
        <f t="shared" si="21"/>
        <v>35.756425187927476</v>
      </c>
      <c r="V52" s="50">
        <f t="shared" si="22"/>
        <v>44.74090842128679</v>
      </c>
      <c r="W52" s="30">
        <f t="shared" si="23"/>
        <v>42.357376967622443</v>
      </c>
      <c r="X52" s="30">
        <f t="shared" si="24"/>
        <v>39.934410039634109</v>
      </c>
      <c r="Y52" s="30">
        <f t="shared" si="25"/>
        <v>241.07345253286724</v>
      </c>
      <c r="Z52" s="30">
        <f t="shared" si="26"/>
        <v>234.17964851836399</v>
      </c>
      <c r="AA52" s="55">
        <f t="shared" si="27"/>
        <v>239.40970501140544</v>
      </c>
      <c r="AB52" s="24">
        <f t="shared" si="28"/>
        <v>499.49060215861931</v>
      </c>
      <c r="AC52" s="24">
        <f t="shared" si="38"/>
        <v>41.674706978422194</v>
      </c>
      <c r="AD52" s="63">
        <f t="shared" si="29"/>
        <v>7.5733703562590363E-2</v>
      </c>
      <c r="AE52" s="20"/>
      <c r="AI52" s="20">
        <f t="shared" si="40"/>
        <v>70.60784433569961</v>
      </c>
      <c r="AJ52" s="18">
        <f t="shared" si="41"/>
        <v>76.449494470036143</v>
      </c>
      <c r="AK52" s="20"/>
      <c r="AL52" s="20"/>
      <c r="AM52" s="20">
        <f t="shared" si="30"/>
        <v>0.6301759312111368</v>
      </c>
      <c r="AN52" s="20">
        <f t="shared" si="13"/>
        <v>0.45001592513962507</v>
      </c>
      <c r="AO52" s="10">
        <f t="shared" si="39"/>
        <v>0.1927000925144792</v>
      </c>
      <c r="AP52" s="10">
        <f t="shared" si="35"/>
        <v>0.17732937376921365</v>
      </c>
      <c r="AQ52" s="20">
        <f t="shared" si="14"/>
        <v>2.4984571394634275E-4</v>
      </c>
      <c r="AR52" s="20">
        <f t="shared" si="15"/>
        <v>1.1265418806963532E-2</v>
      </c>
      <c r="AS52" s="20"/>
      <c r="AT52" s="20"/>
      <c r="AU52" s="20"/>
      <c r="AV52" s="20"/>
      <c r="AW52" s="20"/>
      <c r="AX52" s="20"/>
      <c r="AY52" s="20"/>
      <c r="AZ52" s="22"/>
    </row>
    <row r="53" spans="3:58" ht="15" x14ac:dyDescent="0.25">
      <c r="C53" s="27" t="str">
        <f>DataBase!A50</f>
        <v>1-Pentene</v>
      </c>
      <c r="D53" s="27">
        <f>DataBase!E50</f>
        <v>29.946008300781273</v>
      </c>
      <c r="E53" s="27">
        <f t="shared" si="16"/>
        <v>303.09600830078125</v>
      </c>
      <c r="F53" s="27">
        <f t="shared" si="17"/>
        <v>545.57281494140625</v>
      </c>
      <c r="G53" s="17">
        <f>DataBase!D50/1000</f>
        <v>0.63872302246093748</v>
      </c>
      <c r="H53" s="16">
        <f t="shared" si="18"/>
        <v>12.792978507986618</v>
      </c>
      <c r="I53" s="16">
        <f>DataBase!C50</f>
        <v>70.135002136230469</v>
      </c>
      <c r="J53" s="18">
        <f t="shared" si="9"/>
        <v>3.2700140636078464E-4</v>
      </c>
      <c r="K53" s="20">
        <f t="shared" si="1"/>
        <v>2.3767321257362254E-2</v>
      </c>
      <c r="L53" s="19">
        <f t="shared" si="2"/>
        <v>3.9308464266862289E-4</v>
      </c>
      <c r="M53" s="19">
        <f t="shared" si="10"/>
        <v>0</v>
      </c>
      <c r="N53" s="20">
        <f t="shared" si="4"/>
        <v>-5.6487000000000001E-8</v>
      </c>
      <c r="O53" s="20">
        <f t="shared" si="19"/>
        <v>536.66999999999996</v>
      </c>
      <c r="P53" s="21">
        <f t="shared" si="20"/>
        <v>1.6609157415628453</v>
      </c>
      <c r="Q53" s="33">
        <f>DataBase!G50+2*DataBase!H50*($O$2+273.15)+3*DataBase!I50*($O$2+273.15)^2+4*DataBase!J50*($O$2+273.15)^3+5*DataBase!K50*($O$2+273.15)^4</f>
        <v>1.5624049836938818</v>
      </c>
      <c r="R53" s="30">
        <f>DataBase!R50+273.15</f>
        <v>464.69900512695313</v>
      </c>
      <c r="S53" s="50">
        <f t="shared" si="33"/>
        <v>464.32625188331963</v>
      </c>
      <c r="T53" s="30">
        <f>DataBase!S50/100</f>
        <v>35.286999511718747</v>
      </c>
      <c r="U53" s="50">
        <f t="shared" si="21"/>
        <v>33.537118144217885</v>
      </c>
      <c r="V53" s="50">
        <f t="shared" si="22"/>
        <v>35.677776295659157</v>
      </c>
      <c r="W53" s="30">
        <f t="shared" si="23"/>
        <v>34.611737371703811</v>
      </c>
      <c r="X53" s="30">
        <f t="shared" si="24"/>
        <v>36.957217011881802</v>
      </c>
      <c r="Y53" s="30">
        <f t="shared" si="25"/>
        <v>195.15250633465945</v>
      </c>
      <c r="Z53" s="30">
        <f t="shared" si="26"/>
        <v>191.20165868501567</v>
      </c>
      <c r="AA53" s="55">
        <f t="shared" si="27"/>
        <v>190.95660486738927</v>
      </c>
      <c r="AB53" s="24">
        <f t="shared" si="28"/>
        <v>465.86486170929254</v>
      </c>
      <c r="AC53" s="24">
        <f t="shared" si="38"/>
        <v>35.705114925257753</v>
      </c>
      <c r="AD53" s="63">
        <f t="shared" si="29"/>
        <v>-1.1848993094472387E-2</v>
      </c>
      <c r="AE53" s="20"/>
      <c r="AI53" s="20">
        <f t="shared" si="40"/>
        <v>68.614823742066619</v>
      </c>
      <c r="AJ53" s="18">
        <f t="shared" si="41"/>
        <v>68.033752365137559</v>
      </c>
      <c r="AK53" s="20"/>
      <c r="AL53" s="20"/>
      <c r="AM53" s="20">
        <f t="shared" si="30"/>
        <v>0.65224156918084464</v>
      </c>
      <c r="AN53" s="20">
        <f t="shared" si="13"/>
        <v>0.47862096112637242</v>
      </c>
      <c r="AO53" s="10">
        <f t="shared" si="39"/>
        <v>0.23071054510929739</v>
      </c>
      <c r="AP53" s="10">
        <f t="shared" si="35"/>
        <v>0.2102978190419047</v>
      </c>
      <c r="AQ53" s="20">
        <f t="shared" si="14"/>
        <v>4.951813993327802E-4</v>
      </c>
      <c r="AR53" s="20">
        <f t="shared" si="15"/>
        <v>1.7473465796468021E-2</v>
      </c>
      <c r="AS53" s="20"/>
      <c r="AT53" s="20"/>
      <c r="AU53" s="20"/>
      <c r="AV53" s="20"/>
      <c r="AW53" s="20"/>
      <c r="AX53" s="20"/>
      <c r="AY53" s="20"/>
      <c r="AZ53" s="22"/>
    </row>
    <row r="54" spans="3:58" ht="15" x14ac:dyDescent="0.25">
      <c r="C54" s="27" t="str">
        <f>DataBase!A51</f>
        <v>cis2-Pentene</v>
      </c>
      <c r="D54" s="27">
        <f>DataBase!E51</f>
        <v>36.933007812500023</v>
      </c>
      <c r="E54" s="27">
        <f t="shared" si="16"/>
        <v>310.0830078125</v>
      </c>
      <c r="F54" s="27">
        <f t="shared" si="17"/>
        <v>558.1494140625</v>
      </c>
      <c r="G54" s="17">
        <f>DataBase!D51/1000</f>
        <v>0.6595750122070313</v>
      </c>
      <c r="H54" s="16">
        <f t="shared" si="18"/>
        <v>12.483009380840958</v>
      </c>
      <c r="I54" s="16">
        <f>DataBase!C51</f>
        <v>70.135002136230469</v>
      </c>
      <c r="J54" s="18">
        <f t="shared" si="9"/>
        <v>0.211873313183052</v>
      </c>
      <c r="K54" s="20">
        <f t="shared" si="1"/>
        <v>1.4555038798593272E-2</v>
      </c>
      <c r="L54" s="19">
        <f t="shared" si="2"/>
        <v>3.9074283782447844E-4</v>
      </c>
      <c r="M54" s="19">
        <f t="shared" si="10"/>
        <v>0</v>
      </c>
      <c r="N54" s="20">
        <f t="shared" si="4"/>
        <v>-5.6487000000000001E-8</v>
      </c>
      <c r="O54" s="20">
        <f t="shared" si="19"/>
        <v>536.66999999999996</v>
      </c>
      <c r="P54" s="21">
        <f t="shared" si="20"/>
        <v>1.6118431209571296</v>
      </c>
      <c r="Q54" s="33">
        <f>DataBase!G51+2*DataBase!H51*($O$2+273.15)+3*DataBase!I51*($O$2+273.15)^2+4*DataBase!J51*($O$2+273.15)^3+5*DataBase!K51*($O$2+273.15)^4</f>
        <v>1.4662061052859001</v>
      </c>
      <c r="R54" s="30">
        <f>DataBase!R51+273.15</f>
        <v>475.92800903320313</v>
      </c>
      <c r="S54" s="50">
        <f t="shared" si="33"/>
        <v>474.90928733256658</v>
      </c>
      <c r="T54" s="30">
        <f>DataBase!S51/100</f>
        <v>36.541201171875002</v>
      </c>
      <c r="U54" s="50">
        <f t="shared" si="21"/>
        <v>33.780755157840439</v>
      </c>
      <c r="V54" s="50">
        <f t="shared" si="22"/>
        <v>36.465182445975906</v>
      </c>
      <c r="W54" s="30">
        <f t="shared" si="23"/>
        <v>35.433422632550609</v>
      </c>
      <c r="X54" s="30">
        <f t="shared" si="24"/>
        <v>36.700137719061303</v>
      </c>
      <c r="Y54" s="30">
        <f t="shared" si="25"/>
        <v>206.9902504427194</v>
      </c>
      <c r="Z54" s="30">
        <f t="shared" si="26"/>
        <v>202.93011295839432</v>
      </c>
      <c r="AA54" s="55">
        <f t="shared" si="27"/>
        <v>204.17250909557572</v>
      </c>
      <c r="AB54" s="24">
        <f t="shared" si="28"/>
        <v>476.10086858256358</v>
      </c>
      <c r="AC54" s="24">
        <f t="shared" si="38"/>
        <v>36.568123328978238</v>
      </c>
      <c r="AD54" s="63">
        <f t="shared" si="29"/>
        <v>-7.3676168926700497E-4</v>
      </c>
      <c r="AE54" s="20"/>
      <c r="AI54" s="20">
        <f t="shared" si="40"/>
        <v>70.759464117955758</v>
      </c>
      <c r="AJ54" s="18">
        <f t="shared" si="41"/>
        <v>71.569832926631847</v>
      </c>
      <c r="AK54" s="20"/>
      <c r="AL54" s="20"/>
      <c r="AM54" s="20">
        <f t="shared" si="30"/>
        <v>0.65153342927305435</v>
      </c>
      <c r="AN54" s="20">
        <f t="shared" si="13"/>
        <v>0.47144622554838145</v>
      </c>
      <c r="AO54" s="10">
        <f t="shared" si="39"/>
        <v>0.23844899284268584</v>
      </c>
      <c r="AP54" s="10">
        <f t="shared" si="35"/>
        <v>0.21868123864129974</v>
      </c>
      <c r="AQ54" s="20">
        <f t="shared" si="14"/>
        <v>3.6543168302761954E-4</v>
      </c>
      <c r="AR54" s="20">
        <f t="shared" si="15"/>
        <v>1.3353312644089106E-2</v>
      </c>
      <c r="AS54" s="20"/>
      <c r="AT54" s="20"/>
      <c r="AU54" s="20"/>
      <c r="AV54" s="20"/>
      <c r="AW54" s="20"/>
      <c r="AX54" s="20"/>
      <c r="AY54" s="20"/>
      <c r="AZ54" s="22"/>
    </row>
    <row r="55" spans="3:58" ht="15" x14ac:dyDescent="0.25">
      <c r="C55" s="27" t="str">
        <f>DataBase!A52</f>
        <v>tr2-Pentene</v>
      </c>
      <c r="D55" s="27">
        <f>DataBase!E52</f>
        <v>36.343011474609398</v>
      </c>
      <c r="E55" s="27">
        <f t="shared" si="16"/>
        <v>309.49301147460938</v>
      </c>
      <c r="F55" s="27">
        <f t="shared" si="17"/>
        <v>557.08742065429692</v>
      </c>
      <c r="G55" s="17">
        <f>DataBase!D52/1000</f>
        <v>0.65226300048828123</v>
      </c>
      <c r="H55" s="16">
        <f t="shared" si="18"/>
        <v>12.614935666459818</v>
      </c>
      <c r="I55" s="16">
        <f>DataBase!C52</f>
        <v>70.135002136230469</v>
      </c>
      <c r="J55" s="18">
        <f t="shared" si="9"/>
        <v>0.1141480273397997</v>
      </c>
      <c r="K55" s="20">
        <f t="shared" si="1"/>
        <v>1.84758880071858E-2</v>
      </c>
      <c r="L55" s="19">
        <f t="shared" si="2"/>
        <v>3.9180464604996482E-4</v>
      </c>
      <c r="M55" s="19">
        <f t="shared" si="10"/>
        <v>0</v>
      </c>
      <c r="N55" s="20">
        <f t="shared" si="4"/>
        <v>-5.6487000000000001E-8</v>
      </c>
      <c r="O55" s="20">
        <f t="shared" si="19"/>
        <v>536.66999999999996</v>
      </c>
      <c r="P55" s="21">
        <f t="shared" si="20"/>
        <v>1.6330214408876012</v>
      </c>
      <c r="Q55" s="33">
        <f>DataBase!G52+2*DataBase!H52*($O$2+273.15)+3*DataBase!I52*($O$2+273.15)^2+4*DataBase!J52*($O$2+273.15)^3+5*DataBase!K52*($O$2+273.15)^4</f>
        <v>1.5612351565080451</v>
      </c>
      <c r="R55" s="30">
        <f>DataBase!R52+273.15</f>
        <v>475.37100219726563</v>
      </c>
      <c r="S55" s="50">
        <f t="shared" si="33"/>
        <v>473.11191333720751</v>
      </c>
      <c r="T55" s="30">
        <f>DataBase!S52/100</f>
        <v>36.541201171875002</v>
      </c>
      <c r="U55" s="50">
        <f t="shared" si="21"/>
        <v>33.562435510573131</v>
      </c>
      <c r="V55" s="50">
        <f t="shared" si="22"/>
        <v>35.690978928052886</v>
      </c>
      <c r="W55" s="30">
        <f t="shared" si="23"/>
        <v>34.741053194604476</v>
      </c>
      <c r="X55" s="30">
        <f t="shared" si="24"/>
        <v>36.415606207036852</v>
      </c>
      <c r="Y55" s="30">
        <f t="shared" si="25"/>
        <v>204.53365904278195</v>
      </c>
      <c r="Z55" s="30">
        <f t="shared" si="26"/>
        <v>200.68963553483206</v>
      </c>
      <c r="AA55" s="55">
        <f t="shared" si="27"/>
        <v>201.3356569106914</v>
      </c>
      <c r="AB55" s="24">
        <f t="shared" si="28"/>
        <v>474.63017517472423</v>
      </c>
      <c r="AC55" s="24">
        <f t="shared" si="38"/>
        <v>36.129534794456667</v>
      </c>
      <c r="AD55" s="63">
        <f t="shared" si="29"/>
        <v>1.1265814045959334E-2</v>
      </c>
      <c r="AE55" s="20"/>
      <c r="AI55" s="20">
        <f t="shared" si="40"/>
        <v>71.11518764343964</v>
      </c>
      <c r="AJ55" s="18">
        <f t="shared" si="41"/>
        <v>71.094491964933994</v>
      </c>
      <c r="AK55" s="20"/>
      <c r="AL55" s="20"/>
      <c r="AM55" s="20">
        <f t="shared" si="30"/>
        <v>0.6510557228860554</v>
      </c>
      <c r="AN55" s="20">
        <f t="shared" si="13"/>
        <v>0.47179704906520531</v>
      </c>
      <c r="AO55" s="10">
        <f t="shared" si="39"/>
        <v>0.23585101793729393</v>
      </c>
      <c r="AP55" s="10">
        <f t="shared" si="35"/>
        <v>0.21612054048081242</v>
      </c>
      <c r="AQ55" s="20">
        <f t="shared" si="14"/>
        <v>3.7755477995986871E-4</v>
      </c>
      <c r="AR55" s="20">
        <f t="shared" si="15"/>
        <v>1.3796305167916563E-2</v>
      </c>
      <c r="AS55" s="20"/>
      <c r="AT55" s="20"/>
      <c r="AU55" s="20"/>
      <c r="AV55" s="20"/>
      <c r="AW55" s="20"/>
      <c r="AX55" s="20"/>
      <c r="AY55" s="20"/>
      <c r="AZ55" s="22"/>
    </row>
    <row r="56" spans="3:58" ht="15" x14ac:dyDescent="0.25">
      <c r="C56" s="27" t="str">
        <f>DataBase!A53</f>
        <v>2M-1-butene</v>
      </c>
      <c r="D56" s="27">
        <f>DataBase!E53</f>
        <v>31.153009033203148</v>
      </c>
      <c r="E56" s="27">
        <f t="shared" si="16"/>
        <v>304.30300903320313</v>
      </c>
      <c r="F56" s="27">
        <f t="shared" si="17"/>
        <v>547.74541625976565</v>
      </c>
      <c r="G56" s="17">
        <f>DataBase!D53/1000</f>
        <v>0.65438000488281245</v>
      </c>
      <c r="H56" s="16">
        <f t="shared" si="18"/>
        <v>12.503441408423578</v>
      </c>
      <c r="I56" s="16">
        <f>DataBase!C53</f>
        <v>70.135002136230469</v>
      </c>
      <c r="J56" s="18">
        <f t="shared" si="9"/>
        <v>0.24962151612968192</v>
      </c>
      <c r="K56" s="20">
        <f t="shared" si="1"/>
        <v>1.5162278658348726E-2</v>
      </c>
      <c r="L56" s="19">
        <f t="shared" si="2"/>
        <v>3.9091359968847905E-4</v>
      </c>
      <c r="M56" s="19">
        <f t="shared" si="10"/>
        <v>0</v>
      </c>
      <c r="N56" s="20">
        <f t="shared" si="4"/>
        <v>-5.6487000000000001E-8</v>
      </c>
      <c r="O56" s="20">
        <f t="shared" si="19"/>
        <v>536.66999999999996</v>
      </c>
      <c r="P56" s="21">
        <f t="shared" si="20"/>
        <v>1.6151514697513667</v>
      </c>
      <c r="Q56" s="33">
        <f>DataBase!G53+2*DataBase!H53*($O$2+273.15)+3*DataBase!I53*($O$2+273.15)^2+4*DataBase!J53*($O$2+273.15)^3+5*DataBase!K53*($O$2+273.15)^4</f>
        <v>1.5685158461246582</v>
      </c>
      <c r="R56" s="30">
        <f>DataBase!R53+273.15</f>
        <v>465.37100219726563</v>
      </c>
      <c r="S56" s="50">
        <f t="shared" si="33"/>
        <v>468.01575157163768</v>
      </c>
      <c r="T56" s="30">
        <f>DataBase!S53/100</f>
        <v>34.473601074218749</v>
      </c>
      <c r="U56" s="50">
        <f t="shared" si="21"/>
        <v>34.013948536361845</v>
      </c>
      <c r="V56" s="50">
        <f t="shared" si="22"/>
        <v>37.39451201380178</v>
      </c>
      <c r="W56" s="30">
        <f t="shared" si="23"/>
        <v>36.146056087348413</v>
      </c>
      <c r="X56" s="30">
        <f t="shared" si="24"/>
        <v>37.545871193200163</v>
      </c>
      <c r="Y56" s="30">
        <f t="shared" si="25"/>
        <v>200.35469691919292</v>
      </c>
      <c r="Z56" s="30">
        <f t="shared" si="26"/>
        <v>195.94460766175143</v>
      </c>
      <c r="AA56" s="55">
        <f t="shared" si="27"/>
        <v>197.07624055138507</v>
      </c>
      <c r="AB56" s="24">
        <f t="shared" si="28"/>
        <v>468.92412336498143</v>
      </c>
      <c r="AC56" s="24">
        <f t="shared" si="38"/>
        <v>36.638971026597709</v>
      </c>
      <c r="AD56" s="63">
        <f t="shared" si="29"/>
        <v>-6.2812409638235978E-2</v>
      </c>
      <c r="AE56" s="20"/>
      <c r="AI56" s="20">
        <f t="shared" si="40"/>
        <v>67.770071560744327</v>
      </c>
      <c r="AJ56" s="18">
        <f t="shared" si="41"/>
        <v>69.100297729651416</v>
      </c>
      <c r="AK56" s="20"/>
      <c r="AL56" s="20"/>
      <c r="AM56" s="20">
        <f t="shared" si="30"/>
        <v>0.65389336163281708</v>
      </c>
      <c r="AN56" s="20">
        <f t="shared" si="13"/>
        <v>0.47818545301934479</v>
      </c>
      <c r="AO56" s="10">
        <f t="shared" si="39"/>
        <v>0.23188586046512699</v>
      </c>
      <c r="AP56" s="10">
        <f t="shared" si="35"/>
        <v>0.21095301808563627</v>
      </c>
      <c r="AQ56" s="20">
        <f t="shared" si="14"/>
        <v>4.8370582104944411E-4</v>
      </c>
      <c r="AR56" s="20">
        <f t="shared" si="15"/>
        <v>1.6675081512135977E-2</v>
      </c>
      <c r="AS56" s="20"/>
      <c r="AT56" s="20"/>
      <c r="AU56" s="20"/>
      <c r="AV56" s="20"/>
      <c r="AW56" s="20"/>
      <c r="AX56" s="20"/>
      <c r="AY56" s="20"/>
      <c r="AZ56" s="22"/>
    </row>
    <row r="57" spans="3:58" ht="15" x14ac:dyDescent="0.25">
      <c r="C57" s="27" t="str">
        <f>DataBase!A54</f>
        <v>3M-1-butene</v>
      </c>
      <c r="D57" s="27">
        <f>DataBase!E54</f>
        <v>20.054010009765648</v>
      </c>
      <c r="E57" s="27">
        <f t="shared" si="16"/>
        <v>293.20401000976563</v>
      </c>
      <c r="F57" s="27">
        <f t="shared" si="17"/>
        <v>527.7672180175781</v>
      </c>
      <c r="G57" s="17">
        <f>DataBase!D54/1000</f>
        <v>0.63127001953124995</v>
      </c>
      <c r="H57" s="16">
        <f t="shared" si="18"/>
        <v>12.801640865094033</v>
      </c>
      <c r="I57" s="16">
        <f>DataBase!C54</f>
        <v>70.135002136230469</v>
      </c>
      <c r="J57" s="18">
        <f t="shared" si="9"/>
        <v>2.3930079154113822E-5</v>
      </c>
      <c r="K57" s="20">
        <f t="shared" si="1"/>
        <v>2.4024766510594646E-2</v>
      </c>
      <c r="L57" s="19">
        <f t="shared" si="2"/>
        <v>3.9314243544731923E-4</v>
      </c>
      <c r="M57" s="19">
        <f t="shared" si="10"/>
        <v>0</v>
      </c>
      <c r="N57" s="20">
        <f t="shared" si="4"/>
        <v>-5.6487000000000001E-8</v>
      </c>
      <c r="O57" s="20">
        <f t="shared" si="19"/>
        <v>536.66999999999996</v>
      </c>
      <c r="P57" s="21">
        <f t="shared" si="20"/>
        <v>1.6622527509426677</v>
      </c>
      <c r="Q57" s="33">
        <f>DataBase!G54+2*DataBase!H54*($O$2+273.15)+3*DataBase!I54*($O$2+273.15)^2+4*DataBase!J54*($O$2+273.15)^3+5*DataBase!K54*($O$2+273.15)^4</f>
        <v>1.5549661985074124</v>
      </c>
      <c r="R57" s="30">
        <f>DataBase!R54+273.15</f>
        <v>450.37100219726563</v>
      </c>
      <c r="S57" s="50">
        <f t="shared" si="33"/>
        <v>452.77620864806516</v>
      </c>
      <c r="T57" s="30">
        <f>DataBase!S54/100</f>
        <v>35.163100585937499</v>
      </c>
      <c r="U57" s="50">
        <f t="shared" si="21"/>
        <v>34.000081289413203</v>
      </c>
      <c r="V57" s="50">
        <f t="shared" si="22"/>
        <v>37.488246819866234</v>
      </c>
      <c r="W57" s="30">
        <f t="shared" si="23"/>
        <v>35.994047901242482</v>
      </c>
      <c r="X57" s="30">
        <f t="shared" si="24"/>
        <v>38.593358720175075</v>
      </c>
      <c r="Y57" s="30">
        <f t="shared" si="25"/>
        <v>184.16271325932081</v>
      </c>
      <c r="Z57" s="30">
        <f t="shared" si="26"/>
        <v>179.53799839106671</v>
      </c>
      <c r="AA57" s="55">
        <f t="shared" si="27"/>
        <v>179.14729389932018</v>
      </c>
      <c r="AB57" s="24">
        <f t="shared" si="28"/>
        <v>453.75217461182558</v>
      </c>
      <c r="AC57" s="24">
        <f t="shared" si="38"/>
        <v>35.998131418944219</v>
      </c>
      <c r="AD57" s="63">
        <f t="shared" si="29"/>
        <v>-2.3747360701765492E-2</v>
      </c>
      <c r="AE57" s="20"/>
      <c r="AI57" s="20">
        <f t="shared" si="40"/>
        <v>63.694347234129054</v>
      </c>
      <c r="AJ57" s="18">
        <f t="shared" si="41"/>
        <v>63.939764413241257</v>
      </c>
      <c r="AK57" s="20"/>
      <c r="AL57" s="20"/>
      <c r="AM57" s="20">
        <f t="shared" si="30"/>
        <v>0.65102772731655634</v>
      </c>
      <c r="AN57" s="20">
        <f t="shared" si="13"/>
        <v>0.48809916910154155</v>
      </c>
      <c r="AO57" s="10">
        <f t="shared" si="39"/>
        <v>0.22300848339888757</v>
      </c>
      <c r="AP57" s="10">
        <f t="shared" si="35"/>
        <v>0.20262210415536708</v>
      </c>
      <c r="AQ57" s="20">
        <f t="shared" si="14"/>
        <v>7.1258804923013798E-4</v>
      </c>
      <c r="AR57" s="20">
        <f t="shared" si="15"/>
        <v>2.5056805251416323E-2</v>
      </c>
      <c r="AS57" s="20"/>
      <c r="AT57" s="20"/>
      <c r="AU57" s="20"/>
      <c r="AV57" s="20"/>
      <c r="AW57" s="20"/>
      <c r="AX57" s="20"/>
      <c r="AY57" s="20"/>
      <c r="AZ57" s="22"/>
    </row>
    <row r="58" spans="3:58" ht="15" x14ac:dyDescent="0.25">
      <c r="C58" s="27" t="str">
        <f>DataBase!A55</f>
        <v>2M-2-butene</v>
      </c>
      <c r="D58" s="27">
        <f>DataBase!E55</f>
        <v>38.554010009765648</v>
      </c>
      <c r="E58" s="27">
        <f t="shared" si="16"/>
        <v>311.70401000976563</v>
      </c>
      <c r="F58" s="27">
        <f t="shared" si="17"/>
        <v>561.06721801757817</v>
      </c>
      <c r="G58" s="17">
        <f>DataBase!D55/1000</f>
        <v>0.66610900878906254</v>
      </c>
      <c r="H58" s="16">
        <f t="shared" si="18"/>
        <v>12.382062472266416</v>
      </c>
      <c r="I58" s="16">
        <f>DataBase!C55</f>
        <v>70.135002136230469</v>
      </c>
      <c r="J58" s="18">
        <f t="shared" si="9"/>
        <v>0.2320499007794572</v>
      </c>
      <c r="K58" s="20">
        <f t="shared" si="1"/>
        <v>1.1554896675757846E-2</v>
      </c>
      <c r="L58" s="19">
        <f t="shared" si="2"/>
        <v>3.8986520329929508E-4</v>
      </c>
      <c r="M58" s="19">
        <f t="shared" si="10"/>
        <v>0</v>
      </c>
      <c r="N58" s="20">
        <f t="shared" si="4"/>
        <v>-5.6487000000000001E-8</v>
      </c>
      <c r="O58" s="20">
        <f t="shared" si="19"/>
        <v>536.66999999999996</v>
      </c>
      <c r="P58" s="21">
        <f t="shared" si="20"/>
        <v>1.5953452551633889</v>
      </c>
      <c r="Q58" s="33">
        <f>DataBase!G55+2*DataBase!H55*($O$2+273.15)+3*DataBase!I55*($O$2+273.15)^2+4*DataBase!J55*($O$2+273.15)^3+5*DataBase!K55*($O$2+273.15)^4</f>
        <v>1.4122045953136992</v>
      </c>
      <c r="R58" s="30">
        <f>DataBase!R55+273.15</f>
        <v>470.37200927734375</v>
      </c>
      <c r="S58" s="50">
        <f t="shared" si="33"/>
        <v>477.66754789912397</v>
      </c>
      <c r="T58" s="30">
        <f>DataBase!S55/100</f>
        <v>34.473601074218749</v>
      </c>
      <c r="U58" s="50">
        <f t="shared" si="21"/>
        <v>33.89376908291743</v>
      </c>
      <c r="V58" s="50">
        <f t="shared" si="22"/>
        <v>36.861629272377527</v>
      </c>
      <c r="W58" s="30">
        <f t="shared" si="23"/>
        <v>35.805118549087297</v>
      </c>
      <c r="X58" s="30">
        <f t="shared" si="24"/>
        <v>36.751398262696938</v>
      </c>
      <c r="Y58" s="30">
        <f t="shared" si="25"/>
        <v>210.17601275405218</v>
      </c>
      <c r="Z58" s="30">
        <f t="shared" si="26"/>
        <v>206.01776680189431</v>
      </c>
      <c r="AA58" s="55">
        <f t="shared" si="27"/>
        <v>207.69944914542538</v>
      </c>
      <c r="AB58" s="24">
        <f t="shared" si="28"/>
        <v>478.66081187962374</v>
      </c>
      <c r="AC58" s="24">
        <f t="shared" si="38"/>
        <v>36.886156617275077</v>
      </c>
      <c r="AD58" s="63">
        <f t="shared" si="29"/>
        <v>-6.9982695972558823E-2</v>
      </c>
      <c r="AE58" s="20"/>
      <c r="AI58" s="20">
        <f t="shared" si="40"/>
        <v>71.125760870401791</v>
      </c>
      <c r="AJ58" s="18">
        <f t="shared" si="41"/>
        <v>72.406703702389805</v>
      </c>
      <c r="AK58" s="20"/>
      <c r="AL58" s="20"/>
      <c r="AM58" s="20">
        <f t="shared" si="30"/>
        <v>0.66267550760227467</v>
      </c>
      <c r="AN58" s="20">
        <f t="shared" si="13"/>
        <v>0.47496912746838443</v>
      </c>
      <c r="AO58" s="10">
        <f t="shared" si="39"/>
        <v>0.28122799927744468</v>
      </c>
      <c r="AP58" s="10">
        <f t="shared" si="35"/>
        <v>0.25916701561986599</v>
      </c>
      <c r="AQ58" s="20">
        <f t="shared" si="14"/>
        <v>2.962767188041746E-4</v>
      </c>
      <c r="AR58" s="20">
        <f t="shared" si="15"/>
        <v>1.02137254116336E-2</v>
      </c>
      <c r="AS58" s="20"/>
      <c r="AT58" s="20"/>
      <c r="AU58" s="20"/>
      <c r="AV58" s="20"/>
      <c r="AW58" s="20"/>
      <c r="AX58" s="20"/>
      <c r="AY58" s="20"/>
      <c r="AZ58" s="22"/>
    </row>
    <row r="59" spans="3:58" ht="15" x14ac:dyDescent="0.25">
      <c r="C59" s="27" t="str">
        <f>DataBase!A56</f>
        <v>n-Pentane</v>
      </c>
      <c r="D59" s="27">
        <f>DataBase!E56</f>
        <v>36.059014892578148</v>
      </c>
      <c r="E59" s="27">
        <f t="shared" si="16"/>
        <v>309.20901489257813</v>
      </c>
      <c r="F59" s="27">
        <f t="shared" si="17"/>
        <v>556.57622680664065</v>
      </c>
      <c r="G59" s="17">
        <f>DataBase!D56/1000</f>
        <v>0.62972900390624997</v>
      </c>
      <c r="H59" s="16">
        <f t="shared" si="18"/>
        <v>13.062346131446128</v>
      </c>
      <c r="I59" s="16">
        <f>DataBase!C56</f>
        <v>72.1510009765625</v>
      </c>
      <c r="J59" s="18">
        <f t="shared" si="9"/>
        <v>0.71339210215330418</v>
      </c>
      <c r="K59" s="20">
        <f t="shared" si="1"/>
        <v>3.177292702657894E-2</v>
      </c>
      <c r="L59" s="19">
        <f t="shared" si="2"/>
        <v>3.9468712146208861E-4</v>
      </c>
      <c r="M59" s="19">
        <f t="shared" si="10"/>
        <v>0</v>
      </c>
      <c r="N59" s="20">
        <f t="shared" si="4"/>
        <v>-5.6487000000000001E-8</v>
      </c>
      <c r="O59" s="20">
        <f t="shared" si="19"/>
        <v>536.66999999999996</v>
      </c>
      <c r="P59" s="21">
        <f t="shared" si="20"/>
        <v>1.7016174209085444</v>
      </c>
      <c r="Q59" s="33">
        <f>DataBase!G56+2*DataBase!H56*($O$2+273.15)+3*DataBase!I56*($O$2+273.15)^2+4*DataBase!J56*($O$2+273.15)^3+5*DataBase!K56*($O$2+273.15)^4</f>
        <v>1.6745402868414303</v>
      </c>
      <c r="R59" s="30">
        <f>DataBase!R56+273.15</f>
        <v>469.60000610351563</v>
      </c>
      <c r="S59" s="50">
        <f t="shared" si="33"/>
        <v>469.18358027470396</v>
      </c>
      <c r="T59" s="30">
        <f>DataBase!S56/100</f>
        <v>33.751201171875003</v>
      </c>
      <c r="U59" s="50">
        <f t="shared" si="21"/>
        <v>32.739828373222331</v>
      </c>
      <c r="V59" s="50">
        <f t="shared" si="22"/>
        <v>32.965125673610224</v>
      </c>
      <c r="W59" s="30">
        <f t="shared" si="23"/>
        <v>32.273518768448447</v>
      </c>
      <c r="X59" s="30">
        <f t="shared" si="24"/>
        <v>35.288948978847117</v>
      </c>
      <c r="Y59" s="30">
        <f t="shared" si="25"/>
        <v>198.27760392746001</v>
      </c>
      <c r="Z59" s="30">
        <f t="shared" si="26"/>
        <v>195.16745087689219</v>
      </c>
      <c r="AA59" s="55">
        <f t="shared" si="27"/>
        <v>193.64429398777207</v>
      </c>
      <c r="AB59" s="24">
        <f t="shared" si="28"/>
        <v>471.57492828764464</v>
      </c>
      <c r="AC59" s="24">
        <f t="shared" si="38"/>
        <v>34.077163900361178</v>
      </c>
      <c r="AD59" s="63">
        <f t="shared" si="29"/>
        <v>-9.6578111939257718E-3</v>
      </c>
      <c r="AE59" s="20"/>
      <c r="AI59" s="20">
        <f t="shared" si="40"/>
        <v>73.269393205413508</v>
      </c>
      <c r="AJ59" s="18">
        <f t="shared" si="41"/>
        <v>69.976517977750802</v>
      </c>
      <c r="AK59" s="20"/>
      <c r="AL59" s="20"/>
      <c r="AM59" s="20">
        <f t="shared" si="30"/>
        <v>0.65845189709051677</v>
      </c>
      <c r="AN59" s="20">
        <f t="shared" si="13"/>
        <v>0.47546280322854978</v>
      </c>
      <c r="AO59" s="10">
        <f t="shared" si="39"/>
        <v>0.24981138826564578</v>
      </c>
      <c r="AP59" s="10">
        <f t="shared" si="35"/>
        <v>0.2280708227733288</v>
      </c>
      <c r="AQ59" s="20">
        <f t="shared" si="14"/>
        <v>3.84363285346578E-4</v>
      </c>
      <c r="AR59" s="20">
        <f t="shared" si="15"/>
        <v>1.2972722566815149E-2</v>
      </c>
      <c r="AS59" s="20"/>
      <c r="AT59" s="20"/>
      <c r="AU59" s="20"/>
      <c r="AV59" s="20"/>
      <c r="AW59" s="20"/>
      <c r="AX59" s="20"/>
      <c r="AY59" s="20"/>
      <c r="AZ59" s="22"/>
    </row>
    <row r="60" spans="3:58" ht="15" x14ac:dyDescent="0.25">
      <c r="C60" s="27" t="str">
        <f>DataBase!A57</f>
        <v>i-Pentane</v>
      </c>
      <c r="D60" s="27">
        <f>DataBase!E57</f>
        <v>27.878015136718773</v>
      </c>
      <c r="E60" s="27">
        <f t="shared" si="16"/>
        <v>301.02801513671875</v>
      </c>
      <c r="F60" s="27">
        <f t="shared" si="17"/>
        <v>541.85042724609377</v>
      </c>
      <c r="G60" s="17">
        <f>DataBase!D57/1000</f>
        <v>0.62344201660156251</v>
      </c>
      <c r="H60" s="16">
        <f t="shared" si="18"/>
        <v>13.076667227444338</v>
      </c>
      <c r="I60" s="16">
        <f>DataBase!C57</f>
        <v>72.1510009765625</v>
      </c>
      <c r="J60" s="18">
        <f t="shared" si="9"/>
        <v>0.99358523643388796</v>
      </c>
      <c r="K60" s="20">
        <f t="shared" si="1"/>
        <v>3.2198549999645706E-2</v>
      </c>
      <c r="L60" s="19">
        <f t="shared" si="2"/>
        <v>3.9476105633950748E-4</v>
      </c>
      <c r="M60" s="19">
        <f t="shared" si="10"/>
        <v>0</v>
      </c>
      <c r="N60" s="20">
        <f t="shared" si="4"/>
        <v>-5.6487000000000001E-8</v>
      </c>
      <c r="O60" s="20">
        <f t="shared" si="19"/>
        <v>536.66999999999996</v>
      </c>
      <c r="P60" s="21">
        <f t="shared" si="20"/>
        <v>1.7037307631894896</v>
      </c>
      <c r="Q60" s="33">
        <f>DataBase!G57+2*DataBase!H57*($O$2+273.15)+3*DataBase!I57*($O$2+273.15)^2+4*DataBase!J57*($O$2+273.15)^3+5*DataBase!K57*($O$2+273.15)^4</f>
        <v>1.6503070805548734</v>
      </c>
      <c r="R60" s="30">
        <f>DataBase!R57+273.15</f>
        <v>460.39801025390625</v>
      </c>
      <c r="S60" s="50">
        <f t="shared" si="33"/>
        <v>459.84809408203927</v>
      </c>
      <c r="T60" s="30">
        <f>DataBase!S57/100</f>
        <v>33.335900878906251</v>
      </c>
      <c r="U60" s="50">
        <f t="shared" si="21"/>
        <v>33.114419460813338</v>
      </c>
      <c r="V60" s="50">
        <f t="shared" si="22"/>
        <v>34.266851413498863</v>
      </c>
      <c r="W60" s="30">
        <f t="shared" si="23"/>
        <v>33.298733305989089</v>
      </c>
      <c r="X60" s="30">
        <f t="shared" si="24"/>
        <v>36.597356588049955</v>
      </c>
      <c r="Y60" s="30">
        <f t="shared" si="25"/>
        <v>189.22571852643944</v>
      </c>
      <c r="Z60" s="30">
        <f t="shared" si="26"/>
        <v>185.59764856897209</v>
      </c>
      <c r="AA60" s="55">
        <f t="shared" si="27"/>
        <v>183.89630844704254</v>
      </c>
      <c r="AB60" s="24">
        <f t="shared" si="28"/>
        <v>461.66881762659153</v>
      </c>
      <c r="AC60" s="24">
        <f t="shared" si="38"/>
        <v>34.287569795500531</v>
      </c>
      <c r="AD60" s="63">
        <f t="shared" si="29"/>
        <v>-2.8547868559222315E-2</v>
      </c>
      <c r="AE60" s="20"/>
      <c r="AI60" s="20">
        <f t="shared" si="40"/>
        <v>69.006589854750018</v>
      </c>
      <c r="AJ60" s="18">
        <f t="shared" si="41"/>
        <v>66.48184498315193</v>
      </c>
      <c r="AK60" s="20"/>
      <c r="AL60" s="20"/>
      <c r="AM60" s="20">
        <f t="shared" si="30"/>
        <v>0.6538429976504545</v>
      </c>
      <c r="AN60" s="20">
        <f t="shared" si="13"/>
        <v>0.48142724820119492</v>
      </c>
      <c r="AO60" s="10">
        <f t="shared" si="39"/>
        <v>0.220361216443829</v>
      </c>
      <c r="AP60" s="10">
        <f t="shared" si="35"/>
        <v>0.19888537056012678</v>
      </c>
      <c r="AQ60" s="20">
        <f t="shared" si="14"/>
        <v>5.8703066301174034E-4</v>
      </c>
      <c r="AR60" s="20">
        <f t="shared" si="15"/>
        <v>1.9569195995037994E-2</v>
      </c>
      <c r="AS60" s="20"/>
      <c r="AT60" s="20"/>
      <c r="AU60" s="20"/>
      <c r="AV60" s="20"/>
      <c r="AW60" s="20"/>
      <c r="AX60" s="20"/>
      <c r="AY60" s="20"/>
      <c r="AZ60" s="22"/>
    </row>
    <row r="61" spans="3:58" ht="15" x14ac:dyDescent="0.25">
      <c r="C61" s="27" t="str">
        <f>DataBase!A58</f>
        <v>22-Mpropane</v>
      </c>
      <c r="D61" s="27">
        <f>DataBase!E58</f>
        <v>9.4980102539062727</v>
      </c>
      <c r="E61" s="27">
        <f t="shared" si="16"/>
        <v>282.64801025390625</v>
      </c>
      <c r="F61" s="27">
        <f t="shared" si="17"/>
        <v>508.76641845703125</v>
      </c>
      <c r="G61" s="17">
        <f>DataBase!D58/1000</f>
        <v>0.59559301757812499</v>
      </c>
      <c r="H61" s="16">
        <f t="shared" si="18"/>
        <v>13.403654196935191</v>
      </c>
      <c r="I61" s="16">
        <f>DataBase!C58</f>
        <v>72.1510009765625</v>
      </c>
      <c r="J61" s="18">
        <f t="shared" si="9"/>
        <v>11.941298315869766</v>
      </c>
      <c r="K61" s="20">
        <f t="shared" si="1"/>
        <v>4.1916602732913873E-2</v>
      </c>
      <c r="L61" s="19">
        <f t="shared" si="2"/>
        <v>3.9613981292252665E-4</v>
      </c>
      <c r="M61" s="19">
        <f t="shared" si="10"/>
        <v>0</v>
      </c>
      <c r="N61" s="20">
        <f t="shared" si="4"/>
        <v>-5.6487000000000001E-8</v>
      </c>
      <c r="O61" s="20">
        <f t="shared" si="19"/>
        <v>536.66999999999996</v>
      </c>
      <c r="P61" s="21">
        <f t="shared" si="20"/>
        <v>1.7505940890407894</v>
      </c>
      <c r="Q61" s="33">
        <f>DataBase!G58+2*DataBase!H58*($O$2+273.15)+3*DataBase!I58*($O$2+273.15)^2+4*DataBase!J58*($O$2+273.15)^3+5*DataBase!K58*($O$2+273.15)^4</f>
        <v>1.6981057844806828</v>
      </c>
      <c r="R61" s="30">
        <f>DataBase!R58+273.15</f>
        <v>433.77801513671875</v>
      </c>
      <c r="S61" s="50">
        <f t="shared" si="33"/>
        <v>436.7027115134681</v>
      </c>
      <c r="T61" s="30">
        <f>DataBase!S58/100</f>
        <v>31.98820068359375</v>
      </c>
      <c r="U61" s="50">
        <f t="shared" si="21"/>
        <v>33.445949733924408</v>
      </c>
      <c r="V61" s="50">
        <f t="shared" si="22"/>
        <v>35.653377508483217</v>
      </c>
      <c r="W61" s="30">
        <f t="shared" si="23"/>
        <v>34.065470410713189</v>
      </c>
      <c r="X61" s="30">
        <f t="shared" si="24"/>
        <v>39.165895420353955</v>
      </c>
      <c r="Y61" s="30">
        <f t="shared" si="25"/>
        <v>165.13523211631997</v>
      </c>
      <c r="Z61" s="30">
        <f t="shared" si="26"/>
        <v>160.67812634889265</v>
      </c>
      <c r="AA61" s="55">
        <f t="shared" si="27"/>
        <v>156.89397697272688</v>
      </c>
      <c r="AB61" s="24">
        <f t="shared" si="28"/>
        <v>437.78462184423859</v>
      </c>
      <c r="AC61" s="24">
        <f t="shared" si="38"/>
        <v>34.068473892156717</v>
      </c>
      <c r="AD61" s="63">
        <f t="shared" si="29"/>
        <v>-6.5032517119035946E-2</v>
      </c>
      <c r="AE61" s="20"/>
      <c r="AI61" s="20">
        <f t="shared" si="40"/>
        <v>62.285357956395274</v>
      </c>
      <c r="AJ61" s="18">
        <f t="shared" si="41"/>
        <v>58.121499152015211</v>
      </c>
      <c r="AK61" s="20"/>
      <c r="AL61" s="20"/>
      <c r="AM61" s="20">
        <f t="shared" si="30"/>
        <v>0.65159597856710383</v>
      </c>
      <c r="AN61" s="20">
        <f t="shared" si="13"/>
        <v>0.49955581394196313</v>
      </c>
      <c r="AO61" s="10">
        <f t="shared" si="39"/>
        <v>0.19472344901414135</v>
      </c>
      <c r="AP61" s="10">
        <f t="shared" si="35"/>
        <v>0.17269436076141997</v>
      </c>
      <c r="AQ61" s="20">
        <f t="shared" si="14"/>
        <v>1.2276277916134007E-3</v>
      </c>
      <c r="AR61" s="20">
        <f t="shared" si="15"/>
        <v>3.9269604162886468E-2</v>
      </c>
      <c r="AS61" s="20"/>
      <c r="AT61" s="20"/>
      <c r="AU61" s="20"/>
      <c r="AV61" s="20"/>
      <c r="AW61" s="20"/>
      <c r="AX61" s="20"/>
      <c r="AY61" s="20"/>
      <c r="AZ61" s="22"/>
      <c r="BA61" s="23"/>
      <c r="BB61" s="23"/>
      <c r="BC61" s="24"/>
      <c r="BD61" s="24"/>
      <c r="BE61" s="24"/>
      <c r="BF61" s="24"/>
    </row>
    <row r="62" spans="3:58" ht="15" x14ac:dyDescent="0.25">
      <c r="C62" s="27" t="str">
        <f>DataBase!A59</f>
        <v>Benzene</v>
      </c>
      <c r="D62" s="27">
        <f>DataBase!E59</f>
        <v>80.089013671875023</v>
      </c>
      <c r="E62" s="27">
        <f t="shared" si="16"/>
        <v>353.239013671875</v>
      </c>
      <c r="F62" s="27">
        <f t="shared" si="17"/>
        <v>635.83022460937502</v>
      </c>
      <c r="G62" s="17">
        <f>DataBase!D59/1000</f>
        <v>0.88219000244140622</v>
      </c>
      <c r="H62" s="16">
        <f t="shared" si="18"/>
        <v>9.7473132766034816</v>
      </c>
      <c r="I62" s="16">
        <f>DataBase!C59</f>
        <v>78.110000610351563</v>
      </c>
      <c r="J62" s="18">
        <f t="shared" si="9"/>
        <v>1.7276294331625133E-3</v>
      </c>
      <c r="K62" s="20">
        <f t="shared" si="1"/>
        <v>-6.6749849419344517E-2</v>
      </c>
      <c r="L62" s="19">
        <f t="shared" si="2"/>
        <v>3.4697841466680389E-4</v>
      </c>
      <c r="M62" s="19">
        <f t="shared" si="10"/>
        <v>0</v>
      </c>
      <c r="N62" s="20">
        <f t="shared" si="4"/>
        <v>-5.6487000000000001E-8</v>
      </c>
      <c r="O62" s="20">
        <f t="shared" si="19"/>
        <v>536.66999999999996</v>
      </c>
      <c r="P62" s="21">
        <f t="shared" si="20"/>
        <v>1.0749955303556955</v>
      </c>
      <c r="Q62" s="33">
        <f>DataBase!G59+2*DataBase!H59*($O$2+273.15)+3*DataBase!I59*($O$2+273.15)^2+4*DataBase!J59*($O$2+273.15)^3+5*DataBase!K59*($O$2+273.15)^4</f>
        <v>1.0499367130288073</v>
      </c>
      <c r="R62" s="30">
        <f>DataBase!R59+273.15</f>
        <v>562.0980224609375</v>
      </c>
      <c r="S62" s="50">
        <f t="shared" si="33"/>
        <v>563.14169986318848</v>
      </c>
      <c r="T62" s="30">
        <f>DataBase!S59/100</f>
        <v>49.243901367187497</v>
      </c>
      <c r="U62" s="50">
        <f t="shared" si="21"/>
        <v>37.234847222081598</v>
      </c>
      <c r="V62" s="50">
        <f t="shared" si="22"/>
        <v>52.970765938483609</v>
      </c>
      <c r="W62" s="30">
        <f t="shared" si="23"/>
        <v>48.048131843453909</v>
      </c>
      <c r="X62" s="30">
        <f t="shared" si="24"/>
        <v>45.76852177896555</v>
      </c>
      <c r="Y62" s="30">
        <f t="shared" si="25"/>
        <v>302.40568162651039</v>
      </c>
      <c r="Z62" s="30">
        <f t="shared" si="26"/>
        <v>291.01990228521845</v>
      </c>
      <c r="AA62" s="55">
        <f t="shared" si="27"/>
        <v>291.34287599272659</v>
      </c>
      <c r="AB62" s="24">
        <f t="shared" si="28"/>
        <v>548.2162311061636</v>
      </c>
      <c r="AC62" s="24">
        <f t="shared" si="38"/>
        <v>46.165014369246329</v>
      </c>
      <c r="AD62" s="63">
        <f t="shared" si="29"/>
        <v>6.2523214295785098E-2</v>
      </c>
      <c r="AE62" s="20"/>
      <c r="AI62" s="20">
        <f t="shared" si="40"/>
        <v>77.99373449798577</v>
      </c>
      <c r="AJ62" s="18">
        <f t="shared" si="41"/>
        <v>80.062296695333117</v>
      </c>
      <c r="AK62" s="20"/>
      <c r="AL62" s="20"/>
      <c r="AM62" s="20">
        <f t="shared" si="30"/>
        <v>0.62842956131627914</v>
      </c>
      <c r="AN62" s="20">
        <f t="shared" si="13"/>
        <v>0.42280854369399712</v>
      </c>
      <c r="AO62" s="10">
        <f t="shared" si="39"/>
        <v>0.20975693258905592</v>
      </c>
      <c r="AP62" s="10">
        <f t="shared" si="35"/>
        <v>0.19629311963412133</v>
      </c>
      <c r="AQ62" s="20">
        <f t="shared" si="14"/>
        <v>7.2498878035726262E-5</v>
      </c>
      <c r="AR62" s="20">
        <f t="shared" si="15"/>
        <v>3.5701275992230603E-3</v>
      </c>
      <c r="AS62" s="20"/>
      <c r="AT62" s="20"/>
      <c r="AU62" s="20"/>
      <c r="AV62" s="20"/>
      <c r="AW62" s="20"/>
      <c r="AX62" s="20"/>
      <c r="AY62" s="20"/>
      <c r="AZ62" s="22"/>
    </row>
    <row r="63" spans="3:58" ht="15" x14ac:dyDescent="0.25">
      <c r="C63" s="27" t="str">
        <f>DataBase!A60</f>
        <v>13CC6==</v>
      </c>
      <c r="D63" s="27">
        <f>DataBase!E60</f>
        <v>80.339013671875023</v>
      </c>
      <c r="E63" s="27">
        <f t="shared" si="16"/>
        <v>353.489013671875</v>
      </c>
      <c r="F63" s="27">
        <f t="shared" si="17"/>
        <v>636.28022460937507</v>
      </c>
      <c r="G63" s="17">
        <f>DataBase!D60/1000</f>
        <v>0.84735601806640626</v>
      </c>
      <c r="H63" s="16">
        <f t="shared" si="18"/>
        <v>10.150409349680324</v>
      </c>
      <c r="I63" s="16">
        <f>DataBase!C60</f>
        <v>80.129501342773438</v>
      </c>
      <c r="J63" s="18">
        <f t="shared" si="9"/>
        <v>4.6036242747143928E-2</v>
      </c>
      <c r="K63" s="20">
        <f t="shared" si="1"/>
        <v>-5.4769834127500812E-2</v>
      </c>
      <c r="L63" s="19">
        <f t="shared" si="2"/>
        <v>3.5603336849621928E-4</v>
      </c>
      <c r="M63" s="19">
        <f t="shared" si="10"/>
        <v>0</v>
      </c>
      <c r="N63" s="20">
        <f t="shared" si="4"/>
        <v>-5.6487000000000001E-8</v>
      </c>
      <c r="O63" s="20">
        <f t="shared" si="19"/>
        <v>536.66999999999996</v>
      </c>
      <c r="P63" s="21">
        <f t="shared" si="20"/>
        <v>1.1658060940916244</v>
      </c>
      <c r="Q63" s="33">
        <f>DataBase!G60+2*DataBase!H60*($O$2+273.15)+3*DataBase!I60*($O$2+273.15)^2+4*DataBase!J60*($O$2+273.15)^3+5*DataBase!K60*($O$2+273.15)^4</f>
        <v>1.1938118074446753</v>
      </c>
      <c r="R63" s="30">
        <f>DataBase!R60+273.15</f>
        <v>558</v>
      </c>
      <c r="S63" s="50">
        <f t="shared" si="33"/>
        <v>556.20322487531803</v>
      </c>
      <c r="T63" s="30">
        <f>DataBase!S60/100</f>
        <v>47.3</v>
      </c>
      <c r="U63" s="50">
        <f t="shared" si="21"/>
        <v>36.434756501413354</v>
      </c>
      <c r="V63" s="50">
        <f t="shared" si="22"/>
        <v>48.165132077430549</v>
      </c>
      <c r="W63" s="30">
        <f t="shared" si="23"/>
        <v>44.831449205825642</v>
      </c>
      <c r="X63" s="30">
        <f t="shared" si="24"/>
        <v>42.439710315695592</v>
      </c>
      <c r="Y63" s="30">
        <f t="shared" si="25"/>
        <v>294.36392439490078</v>
      </c>
      <c r="Z63" s="30">
        <f t="shared" si="26"/>
        <v>285.31719954518201</v>
      </c>
      <c r="AA63" s="55">
        <f t="shared" si="27"/>
        <v>287.55277491625804</v>
      </c>
      <c r="AB63" s="24">
        <f t="shared" si="28"/>
        <v>545.03350617686783</v>
      </c>
      <c r="AC63" s="24">
        <f t="shared" si="38"/>
        <v>43.129855590647864</v>
      </c>
      <c r="AD63" s="63">
        <f t="shared" si="29"/>
        <v>8.8163729584611703E-2</v>
      </c>
      <c r="AE63" s="20"/>
      <c r="AI63" s="20">
        <f t="shared" si="40"/>
        <v>80.864451454428036</v>
      </c>
      <c r="AJ63" s="18">
        <f t="shared" si="41"/>
        <v>83.851187444543797</v>
      </c>
      <c r="AK63" s="20"/>
      <c r="AL63" s="20"/>
      <c r="AM63" s="20">
        <f t="shared" si="30"/>
        <v>0.63349285604278671</v>
      </c>
      <c r="AN63" s="20">
        <f t="shared" si="13"/>
        <v>0.42489322023702097</v>
      </c>
      <c r="AO63" s="10">
        <f t="shared" si="39"/>
        <v>0.22382290068923252</v>
      </c>
      <c r="AP63" s="10">
        <f t="shared" si="35"/>
        <v>0.20963465456788843</v>
      </c>
      <c r="AQ63" s="20">
        <f t="shared" si="14"/>
        <v>6.8699363855521194E-5</v>
      </c>
      <c r="AR63" s="20">
        <f t="shared" si="15"/>
        <v>3.2494799103661523E-3</v>
      </c>
      <c r="AS63" s="20"/>
      <c r="AT63" s="20"/>
      <c r="AU63" s="20"/>
      <c r="AV63" s="20"/>
      <c r="AW63" s="20"/>
      <c r="AX63" s="20"/>
      <c r="AY63" s="20"/>
      <c r="AZ63" s="22"/>
    </row>
    <row r="64" spans="3:58" ht="15" x14ac:dyDescent="0.25">
      <c r="C64" s="27" t="str">
        <f>DataBase!A61</f>
        <v>14CC6==</v>
      </c>
      <c r="D64" s="27">
        <f>DataBase!E61</f>
        <v>86.998010253906273</v>
      </c>
      <c r="E64" s="27">
        <f t="shared" si="16"/>
        <v>360.14801025390625</v>
      </c>
      <c r="F64" s="27">
        <f t="shared" si="17"/>
        <v>648.26641845703125</v>
      </c>
      <c r="G64" s="17">
        <f>DataBase!D61/1000</f>
        <v>0.85968701171874995</v>
      </c>
      <c r="H64" s="16">
        <f t="shared" si="18"/>
        <v>10.06724897920318</v>
      </c>
      <c r="I64" s="16">
        <f>DataBase!C61</f>
        <v>80.129501342773438</v>
      </c>
      <c r="J64" s="18">
        <f t="shared" si="9"/>
        <v>5.3722264271760861E-3</v>
      </c>
      <c r="K64" s="20">
        <f t="shared" si="1"/>
        <v>-5.7241360338081505E-2</v>
      </c>
      <c r="L64" s="19">
        <f t="shared" si="2"/>
        <v>3.5423904619606147E-4</v>
      </c>
      <c r="M64" s="19">
        <f t="shared" si="10"/>
        <v>0</v>
      </c>
      <c r="N64" s="20">
        <f t="shared" si="4"/>
        <v>-5.6487000000000001E-8</v>
      </c>
      <c r="O64" s="20">
        <f t="shared" si="19"/>
        <v>536.66999999999996</v>
      </c>
      <c r="P64" s="21">
        <f t="shared" si="20"/>
        <v>1.147402790498673</v>
      </c>
      <c r="Q64" s="33">
        <f>DataBase!G61+2*DataBase!H61*($O$2+273.15)+3*DataBase!I61*($O$2+273.15)^2+4*DataBase!J61*($O$2+273.15)^3+5*DataBase!K61*($O$2+273.15)^4</f>
        <v>1.20884649201851</v>
      </c>
      <c r="R64" s="30">
        <f>DataBase!R61+273.15</f>
        <v>569</v>
      </c>
      <c r="S64" s="50">
        <f t="shared" si="33"/>
        <v>566.03099731863642</v>
      </c>
      <c r="T64" s="30">
        <f>DataBase!S61/100</f>
        <v>47.3</v>
      </c>
      <c r="U64" s="50">
        <f t="shared" si="21"/>
        <v>36.35334569580499</v>
      </c>
      <c r="V64" s="50">
        <f t="shared" si="22"/>
        <v>47.703150084088158</v>
      </c>
      <c r="W64" s="30">
        <f t="shared" si="23"/>
        <v>44.478730507009573</v>
      </c>
      <c r="X64" s="30">
        <f t="shared" si="24"/>
        <v>42.507280209573381</v>
      </c>
      <c r="Y64" s="30">
        <f t="shared" si="25"/>
        <v>303.61978576851823</v>
      </c>
      <c r="Z64" s="30">
        <f t="shared" si="26"/>
        <v>294.61049013527247</v>
      </c>
      <c r="AA64" s="55">
        <f t="shared" si="27"/>
        <v>295.80444129567911</v>
      </c>
      <c r="AB64" s="24">
        <f t="shared" si="28"/>
        <v>554.32278691362558</v>
      </c>
      <c r="AC64" s="24">
        <f t="shared" si="38"/>
        <v>43.761938703842645</v>
      </c>
      <c r="AD64" s="63">
        <f t="shared" si="29"/>
        <v>7.4800450235884816E-2</v>
      </c>
      <c r="AE64" s="20"/>
      <c r="AI64" s="20">
        <f t="shared" si="40"/>
        <v>83.536708118908564</v>
      </c>
      <c r="AJ64" s="18">
        <f t="shared" si="41"/>
        <v>85.708149651825863</v>
      </c>
      <c r="AK64" s="20"/>
      <c r="AL64" s="20"/>
      <c r="AM64" s="20">
        <f t="shared" si="30"/>
        <v>0.63294905141284052</v>
      </c>
      <c r="AN64" s="20">
        <f t="shared" si="13"/>
        <v>0.41934334738467016</v>
      </c>
      <c r="AO64" s="10">
        <f t="shared" si="39"/>
        <v>0.22100451829744097</v>
      </c>
      <c r="AP64" s="10">
        <f t="shared" si="35"/>
        <v>0.20680567996402521</v>
      </c>
      <c r="AQ64" s="20">
        <f t="shared" si="14"/>
        <v>5.550042821369752E-5</v>
      </c>
      <c r="AR64" s="20">
        <f t="shared" si="15"/>
        <v>2.6251702545078926E-3</v>
      </c>
      <c r="AS64" s="20"/>
      <c r="AT64" s="20"/>
      <c r="AU64" s="20"/>
      <c r="AV64" s="20"/>
      <c r="AW64" s="20"/>
      <c r="AX64" s="20"/>
      <c r="AY64" s="20"/>
      <c r="AZ64" s="22"/>
    </row>
    <row r="65" spans="3:52" ht="15" x14ac:dyDescent="0.25">
      <c r="C65" s="27" t="str">
        <f>DataBase!A62</f>
        <v>MCC5==</v>
      </c>
      <c r="D65" s="27">
        <f>DataBase!E62</f>
        <v>72.778009033203148</v>
      </c>
      <c r="E65" s="27">
        <f t="shared" si="16"/>
        <v>345.92800903320313</v>
      </c>
      <c r="F65" s="27">
        <f t="shared" si="17"/>
        <v>622.6704162597656</v>
      </c>
      <c r="G65" s="17">
        <f>DataBase!D62/1000</f>
        <v>0.8140880126953125</v>
      </c>
      <c r="H65" s="16">
        <f t="shared" si="18"/>
        <v>10.489337297942054</v>
      </c>
      <c r="I65" s="16">
        <f>DataBase!C62</f>
        <v>80.129501342773438</v>
      </c>
      <c r="J65" s="18">
        <f t="shared" si="9"/>
        <v>0.6912209416678462</v>
      </c>
      <c r="K65" s="20">
        <f t="shared" si="1"/>
        <v>-4.4696895505162162E-2</v>
      </c>
      <c r="L65" s="19">
        <f t="shared" si="2"/>
        <v>3.6294974312086703E-4</v>
      </c>
      <c r="M65" s="19">
        <f t="shared" si="10"/>
        <v>0</v>
      </c>
      <c r="N65" s="20">
        <f t="shared" si="4"/>
        <v>-5.6487000000000001E-8</v>
      </c>
      <c r="O65" s="20">
        <f t="shared" si="19"/>
        <v>536.66999999999996</v>
      </c>
      <c r="P65" s="21">
        <f t="shared" si="20"/>
        <v>1.239029198369419</v>
      </c>
      <c r="Q65" s="33">
        <f>DataBase!G62+2*DataBase!H62*($O$2+273.15)+3*DataBase!I62*($O$2+273.15)^2+4*DataBase!J62*($O$2+273.15)^3+5*DataBase!K62*($O$2+273.15)^4</f>
        <v>1.2719202883274339</v>
      </c>
      <c r="R65" s="30">
        <f>DataBase!R62+273.15</f>
        <v>541</v>
      </c>
      <c r="S65" s="50">
        <f t="shared" si="33"/>
        <v>541.19934569887505</v>
      </c>
      <c r="T65" s="30">
        <f>DataBase!S62/100</f>
        <v>44.3</v>
      </c>
      <c r="U65" s="50">
        <f t="shared" si="21"/>
        <v>36.057335613467046</v>
      </c>
      <c r="V65" s="50">
        <f t="shared" si="22"/>
        <v>46.141367611290711</v>
      </c>
      <c r="W65" s="30">
        <f t="shared" si="23"/>
        <v>43.416088658293489</v>
      </c>
      <c r="X65" s="30">
        <f t="shared" si="24"/>
        <v>40.804565721377386</v>
      </c>
      <c r="Y65" s="30">
        <f t="shared" si="25"/>
        <v>279.17601282231772</v>
      </c>
      <c r="Z65" s="30">
        <f t="shared" si="26"/>
        <v>271.26435029076686</v>
      </c>
      <c r="AA65" s="55">
        <f t="shared" si="27"/>
        <v>275.10342368510669</v>
      </c>
      <c r="AB65" s="24">
        <f t="shared" si="28"/>
        <v>532.70291328366773</v>
      </c>
      <c r="AC65" s="24">
        <f t="shared" si="38"/>
        <v>41.259001763674441</v>
      </c>
      <c r="AD65" s="63">
        <f t="shared" si="29"/>
        <v>6.8645558382066749E-2</v>
      </c>
      <c r="AE65" s="20"/>
      <c r="AI65" s="20">
        <f t="shared" si="40"/>
        <v>79.2749433534741</v>
      </c>
      <c r="AJ65" s="18">
        <f t="shared" si="41"/>
        <v>83.291101903990665</v>
      </c>
      <c r="AK65" s="20"/>
      <c r="AL65" s="20"/>
      <c r="AM65" s="20">
        <f t="shared" si="30"/>
        <v>0.63942330690056026</v>
      </c>
      <c r="AN65" s="20">
        <f t="shared" si="13"/>
        <v>0.43376527666891851</v>
      </c>
      <c r="AO65" s="10">
        <f t="shared" si="39"/>
        <v>0.23498385429899019</v>
      </c>
      <c r="AP65" s="10">
        <f t="shared" si="35"/>
        <v>0.21941226993393492</v>
      </c>
      <c r="AQ65" s="20">
        <f t="shared" si="14"/>
        <v>8.9630975463055756E-5</v>
      </c>
      <c r="AR65" s="20">
        <f t="shared" si="15"/>
        <v>3.9706522130133698E-3</v>
      </c>
      <c r="AS65" s="20"/>
      <c r="AT65" s="20"/>
      <c r="AU65" s="20"/>
      <c r="AV65" s="20"/>
      <c r="AW65" s="20"/>
      <c r="AX65" s="20"/>
      <c r="AY65" s="20"/>
      <c r="AZ65" s="22"/>
    </row>
    <row r="66" spans="3:52" ht="15" x14ac:dyDescent="0.25">
      <c r="C66" s="27" t="str">
        <f>DataBase!A63</f>
        <v>CC6=</v>
      </c>
      <c r="D66" s="27">
        <f>DataBase!E63</f>
        <v>82.968011474609398</v>
      </c>
      <c r="E66" s="27">
        <f t="shared" si="16"/>
        <v>356.11801147460938</v>
      </c>
      <c r="F66" s="27">
        <f t="shared" si="17"/>
        <v>641.01242065429688</v>
      </c>
      <c r="G66" s="17">
        <f>DataBase!D63/1000</f>
        <v>0.81485400390624996</v>
      </c>
      <c r="H66" s="16">
        <f t="shared" si="18"/>
        <v>10.581380810909071</v>
      </c>
      <c r="I66" s="16">
        <f>DataBase!C63</f>
        <v>82.145401000976563</v>
      </c>
      <c r="J66" s="18">
        <f t="shared" si="9"/>
        <v>0.86142127124190093</v>
      </c>
      <c r="K66" s="20">
        <f t="shared" si="1"/>
        <v>-4.1961362299782423E-2</v>
      </c>
      <c r="L66" s="19">
        <f t="shared" si="2"/>
        <v>3.6471808027566626E-4</v>
      </c>
      <c r="M66" s="19">
        <f t="shared" si="10"/>
        <v>0</v>
      </c>
      <c r="N66" s="20">
        <f t="shared" si="4"/>
        <v>-5.6487000000000001E-8</v>
      </c>
      <c r="O66" s="20">
        <f t="shared" si="19"/>
        <v>536.66999999999996</v>
      </c>
      <c r="P66" s="21">
        <f t="shared" si="20"/>
        <v>1.2584206478361823</v>
      </c>
      <c r="Q66" s="33">
        <f>DataBase!G63+2*DataBase!H63*($O$2+273.15)+3*DataBase!I63*($O$2+273.15)^2+4*DataBase!J63*($O$2+273.15)^3+5*DataBase!K63*($O$2+273.15)^4</f>
        <v>1.2544842855546492</v>
      </c>
      <c r="R66" s="30">
        <f>DataBase!R63+273.15</f>
        <v>560.4000244140625</v>
      </c>
      <c r="S66" s="50">
        <f t="shared" si="33"/>
        <v>552.24688453408794</v>
      </c>
      <c r="T66" s="30">
        <f>DataBase!S63/100</f>
        <v>43.499902343750001</v>
      </c>
      <c r="U66" s="50">
        <f t="shared" si="21"/>
        <v>35.483904775711501</v>
      </c>
      <c r="V66" s="50">
        <f t="shared" si="22"/>
        <v>43.239593506508328</v>
      </c>
      <c r="W66" s="30">
        <f t="shared" si="23"/>
        <v>41.244769274404952</v>
      </c>
      <c r="X66" s="30">
        <f t="shared" si="24"/>
        <v>39.199748678578558</v>
      </c>
      <c r="Y66" s="30">
        <f t="shared" si="25"/>
        <v>288.88330900110657</v>
      </c>
      <c r="Z66" s="30">
        <f t="shared" si="26"/>
        <v>282.08644030554296</v>
      </c>
      <c r="AA66" s="55">
        <f t="shared" si="27"/>
        <v>285.30893287106812</v>
      </c>
      <c r="AB66" s="24">
        <f t="shared" si="28"/>
        <v>544.67431430487818</v>
      </c>
      <c r="AC66" s="24">
        <f t="shared" si="38"/>
        <v>40.279906238519047</v>
      </c>
      <c r="AD66" s="63">
        <f t="shared" si="29"/>
        <v>7.402306515048071E-2</v>
      </c>
      <c r="AE66" s="20"/>
      <c r="AI66" s="20">
        <f t="shared" si="40"/>
        <v>85.107643642782023</v>
      </c>
      <c r="AJ66" s="18">
        <f t="shared" si="41"/>
        <v>88.027107780569537</v>
      </c>
      <c r="AK66" s="20"/>
      <c r="AL66" s="20"/>
      <c r="AM66" s="20">
        <f t="shared" si="30"/>
        <v>0.6354710848682702</v>
      </c>
      <c r="AN66" s="20">
        <f t="shared" si="13"/>
        <v>0.42366983343110576</v>
      </c>
      <c r="AO66" s="10">
        <f t="shared" si="39"/>
        <v>0.20877279624436307</v>
      </c>
      <c r="AP66" s="10">
        <f t="shared" si="35"/>
        <v>0.19282229410762231</v>
      </c>
      <c r="AQ66" s="20">
        <f t="shared" si="14"/>
        <v>7.5974088739021815E-5</v>
      </c>
      <c r="AR66" s="20">
        <f t="shared" si="15"/>
        <v>3.3048654408028458E-3</v>
      </c>
      <c r="AS66" s="20"/>
      <c r="AT66" s="20"/>
      <c r="AU66" s="20"/>
      <c r="AV66" s="20"/>
      <c r="AW66" s="20"/>
      <c r="AX66" s="20"/>
      <c r="AY66" s="20"/>
      <c r="AZ66" s="22"/>
    </row>
    <row r="67" spans="3:52" ht="15" x14ac:dyDescent="0.25">
      <c r="C67" s="27" t="str">
        <f>DataBase!A64</f>
        <v>14C6==</v>
      </c>
      <c r="D67" s="27">
        <f>DataBase!E64</f>
        <v>64.998010253906273</v>
      </c>
      <c r="E67" s="27">
        <f t="shared" si="16"/>
        <v>338.14801025390625</v>
      </c>
      <c r="F67" s="27">
        <f t="shared" si="17"/>
        <v>608.66641845703123</v>
      </c>
      <c r="G67" s="17">
        <f>DataBase!D64/1000</f>
        <v>0.7043740234375</v>
      </c>
      <c r="H67" s="16">
        <f t="shared" si="18"/>
        <v>12.031592542864187</v>
      </c>
      <c r="I67" s="16">
        <f>DataBase!C64</f>
        <v>82.145401000976563</v>
      </c>
      <c r="J67" s="18">
        <f t="shared" si="9"/>
        <v>7.2591626327227444E-3</v>
      </c>
      <c r="K67" s="20">
        <f t="shared" si="1"/>
        <v>-3.9516645231545126E-2</v>
      </c>
      <c r="L67" s="19">
        <f t="shared" si="2"/>
        <v>4.2793723963886288E-4</v>
      </c>
      <c r="M67" s="19">
        <f t="shared" si="10"/>
        <v>0.7043740234375</v>
      </c>
      <c r="N67" s="20">
        <f t="shared" si="4"/>
        <v>-5.8564903369140632E-8</v>
      </c>
      <c r="O67" s="20">
        <f t="shared" si="19"/>
        <v>536.66999999999996</v>
      </c>
      <c r="P67" s="21">
        <f t="shared" si="20"/>
        <v>1.5451139452014195</v>
      </c>
      <c r="Q67" s="33">
        <f>DataBase!G64+2*DataBase!H64*($O$2+273.15)+3*DataBase!I64*($O$2+273.15)^2+4*DataBase!J64*($O$2+273.15)^3+5*DataBase!K64*($O$2+273.15)^4</f>
        <v>1.4596975803189174</v>
      </c>
      <c r="R67" s="30">
        <f>DataBase!R64+273.15</f>
        <v>509.99700927734375</v>
      </c>
      <c r="S67" s="50">
        <f t="shared" si="33"/>
        <v>511.53731242744254</v>
      </c>
      <c r="T67" s="30">
        <f>DataBase!S64/100</f>
        <v>33.5</v>
      </c>
      <c r="U67" s="50">
        <f t="shared" si="21"/>
        <v>33.369660652225164</v>
      </c>
      <c r="V67" s="50">
        <f t="shared" si="22"/>
        <v>34.75964121352758</v>
      </c>
      <c r="W67" s="30">
        <f t="shared" si="23"/>
        <v>34.25451926611133</v>
      </c>
      <c r="X67" s="30">
        <f t="shared" si="24"/>
        <v>34.219221669721868</v>
      </c>
      <c r="Y67" s="30">
        <f t="shared" si="25"/>
        <v>244.1882917747763</v>
      </c>
      <c r="Z67" s="30">
        <f t="shared" si="26"/>
        <v>240.93375109289968</v>
      </c>
      <c r="AA67" s="55">
        <f t="shared" si="27"/>
        <v>243.70791426249343</v>
      </c>
      <c r="AB67" s="24">
        <f t="shared" si="28"/>
        <v>511.79359992389061</v>
      </c>
      <c r="AC67" s="24">
        <f t="shared" si="38"/>
        <v>34.232466978741257</v>
      </c>
      <c r="AD67" s="63">
        <f t="shared" si="29"/>
        <v>-2.1864685932574849E-2</v>
      </c>
      <c r="AE67" s="20"/>
      <c r="AI67" s="20">
        <f t="shared" si="40"/>
        <v>84.09928383352235</v>
      </c>
      <c r="AJ67" s="18">
        <f t="shared" si="41"/>
        <v>84.310812491986511</v>
      </c>
      <c r="AK67" s="20"/>
      <c r="AL67" s="20"/>
      <c r="AM67" s="20">
        <f t="shared" si="30"/>
        <v>0.66303920239268788</v>
      </c>
      <c r="AN67" s="20">
        <f t="shared" si="13"/>
        <v>0.45093704734424317</v>
      </c>
      <c r="AO67" s="10">
        <f t="shared" si="39"/>
        <v>0.27323751300695309</v>
      </c>
      <c r="AP67" s="10">
        <f t="shared" si="35"/>
        <v>0.25072566461035772</v>
      </c>
      <c r="AQ67" s="20">
        <f t="shared" si="14"/>
        <v>1.2714105325917744E-4</v>
      </c>
      <c r="AR67" s="20">
        <f t="shared" si="15"/>
        <v>4.2592252841824442E-3</v>
      </c>
      <c r="AS67" s="20"/>
      <c r="AT67" s="20"/>
      <c r="AU67" s="20"/>
      <c r="AV67" s="20"/>
      <c r="AW67" s="20"/>
      <c r="AX67" s="20"/>
      <c r="AY67" s="20"/>
      <c r="AZ67" s="22"/>
    </row>
    <row r="68" spans="3:52" ht="15" x14ac:dyDescent="0.25">
      <c r="C68" s="27" t="str">
        <f>DataBase!A65</f>
        <v>cstrns24C6==</v>
      </c>
      <c r="D68" s="27">
        <f>DataBase!E65</f>
        <v>83.498010253906273</v>
      </c>
      <c r="E68" s="27">
        <f t="shared" si="16"/>
        <v>356.64801025390625</v>
      </c>
      <c r="F68" s="27">
        <f t="shared" si="17"/>
        <v>641.9664184570313</v>
      </c>
      <c r="G68" s="17">
        <f>DataBase!D65/1000</f>
        <v>0.72727600097656253</v>
      </c>
      <c r="H68" s="16">
        <f t="shared" si="18"/>
        <v>11.861460859563453</v>
      </c>
      <c r="I68" s="16">
        <f>DataBase!C65</f>
        <v>82.145401000976563</v>
      </c>
      <c r="J68" s="18">
        <f t="shared" si="9"/>
        <v>0.28537559477407237</v>
      </c>
      <c r="K68" s="20">
        <f t="shared" ref="K68:K131" si="42">(-$AG$19 + $AG$20 * H68 + M68*($AG$21-$AG$22/G68)) / 1000</f>
        <v>-3.7816417445668722E-2</v>
      </c>
      <c r="L68" s="19">
        <f t="shared" ref="L68:L131" si="43">((-$AG$23 + ($AG$24 - $AG$25 *H68) *H68 - M68 * ($AG$26 - $AG$27 / G68)) / 1000000)</f>
        <v>4.1909658838492649E-4</v>
      </c>
      <c r="M68" s="19">
        <f t="shared" si="10"/>
        <v>0.72727600097656253</v>
      </c>
      <c r="N68" s="20">
        <f t="shared" ref="N68:N131" si="44">(-$AG$28 - $AG$29 * M68) / 1000000000</f>
        <v>-5.8632464202880863E-8</v>
      </c>
      <c r="O68" s="20">
        <f t="shared" si="19"/>
        <v>536.66999999999996</v>
      </c>
      <c r="P68" s="21">
        <f t="shared" si="20"/>
        <v>1.5122735288390039</v>
      </c>
      <c r="Q68" s="33">
        <f>DataBase!G65+2*DataBase!H65*($O$2+273.15)+3*DataBase!I65*($O$2+273.15)^2+4*DataBase!J65*($O$2+273.15)^3+5*DataBase!K65*($O$2+273.15)^4</f>
        <v>1.4301027960135795</v>
      </c>
      <c r="R68" s="30">
        <f>DataBase!R65+273.15</f>
        <v>538</v>
      </c>
      <c r="S68" s="50">
        <f t="shared" si="33"/>
        <v>534.40048430122397</v>
      </c>
      <c r="T68" s="30">
        <f>DataBase!S65/100</f>
        <v>33.5</v>
      </c>
      <c r="U68" s="50">
        <f t="shared" si="21"/>
        <v>32.904405666233664</v>
      </c>
      <c r="V68" s="50">
        <f t="shared" si="22"/>
        <v>33.099408326439416</v>
      </c>
      <c r="W68" s="30">
        <f t="shared" si="23"/>
        <v>32.893595093671138</v>
      </c>
      <c r="X68" s="30">
        <f t="shared" si="24"/>
        <v>32.614028288842803</v>
      </c>
      <c r="Y68" s="30">
        <f t="shared" si="25"/>
        <v>266.83897043154866</v>
      </c>
      <c r="Z68" s="30">
        <f t="shared" si="26"/>
        <v>264.27088904031461</v>
      </c>
      <c r="AA68" s="55">
        <f t="shared" si="27"/>
        <v>267.10758479046069</v>
      </c>
      <c r="AB68" s="24">
        <f t="shared" si="28"/>
        <v>535.1645170359227</v>
      </c>
      <c r="AC68" s="24">
        <f t="shared" si="38"/>
        <v>34.705938551688867</v>
      </c>
      <c r="AD68" s="63">
        <f t="shared" si="29"/>
        <v>-3.5998165722055726E-2</v>
      </c>
      <c r="AE68" s="20"/>
      <c r="AI68" s="20">
        <f t="shared" si="40"/>
        <v>93.609841390897145</v>
      </c>
      <c r="AJ68" s="18">
        <f t="shared" si="41"/>
        <v>92.833118855810326</v>
      </c>
      <c r="AK68" s="20"/>
      <c r="AL68" s="20"/>
      <c r="AM68" s="20">
        <f t="shared" si="30"/>
        <v>0.66291451720056926</v>
      </c>
      <c r="AN68" s="20">
        <f t="shared" si="13"/>
        <v>0.43536953707698944</v>
      </c>
      <c r="AO68" s="10">
        <f t="shared" si="39"/>
        <v>0.27251906788021257</v>
      </c>
      <c r="AP68" s="10">
        <f t="shared" si="35"/>
        <v>0.25002791808227265</v>
      </c>
      <c r="AQ68" s="20">
        <f t="shared" si="14"/>
        <v>6.6886913248234437E-5</v>
      </c>
      <c r="AR68" s="20">
        <f t="shared" si="15"/>
        <v>2.2407115938158535E-3</v>
      </c>
      <c r="AS68" s="20"/>
      <c r="AT68" s="20"/>
      <c r="AU68" s="20"/>
      <c r="AV68" s="20"/>
      <c r="AW68" s="20"/>
      <c r="AX68" s="20"/>
      <c r="AY68" s="20"/>
      <c r="AZ68" s="22"/>
    </row>
    <row r="69" spans="3:52" ht="15" x14ac:dyDescent="0.25">
      <c r="C69" s="27" t="str">
        <f>DataBase!A66</f>
        <v>trstrs24C6==</v>
      </c>
      <c r="D69" s="27">
        <f>DataBase!E66</f>
        <v>81.899011230468773</v>
      </c>
      <c r="E69" s="27">
        <f t="shared" si="16"/>
        <v>355.04901123046875</v>
      </c>
      <c r="F69" s="27">
        <f t="shared" si="17"/>
        <v>639.08822021484377</v>
      </c>
      <c r="G69" s="17">
        <f>DataBase!D66/1000</f>
        <v>0.71860400390625001</v>
      </c>
      <c r="H69" s="16">
        <f t="shared" si="18"/>
        <v>11.986635658623026</v>
      </c>
      <c r="I69" s="16">
        <f>DataBase!C66</f>
        <v>82.145401000976563</v>
      </c>
      <c r="J69" s="18">
        <f t="shared" ref="J69:J132" si="45">((12.8 /H69 - 1) * (1 - 10 / H69) * (G69 - 0.885) * (G69 - 0.7) * 10000)^2</f>
        <v>0.12120375600601963</v>
      </c>
      <c r="K69" s="20">
        <f t="shared" si="42"/>
        <v>-3.6654634993301793E-2</v>
      </c>
      <c r="L69" s="19">
        <f t="shared" si="43"/>
        <v>4.2315164877324495E-4</v>
      </c>
      <c r="M69" s="19">
        <f t="shared" ref="M69:M132" si="46">IF(OR(OR(H69&gt;12.5,H69&lt;11),OR(G69&lt;0.7,G69&gt;0.885)),0,G69)</f>
        <v>0.71860400390625001</v>
      </c>
      <c r="N69" s="20">
        <f t="shared" si="44"/>
        <v>-5.8606881811523435E-8</v>
      </c>
      <c r="O69" s="20">
        <f t="shared" si="19"/>
        <v>536.66999999999996</v>
      </c>
      <c r="P69" s="21">
        <f t="shared" si="20"/>
        <v>1.5354431338484804</v>
      </c>
      <c r="Q69" s="33">
        <f>DataBase!G66+2*DataBase!H66*($O$2+273.15)+3*DataBase!I66*($O$2+273.15)^2+4*DataBase!J66*($O$2+273.15)^3+5*DataBase!K66*($O$2+273.15)^4</f>
        <v>1.4972578490290485</v>
      </c>
      <c r="R69" s="30">
        <f>DataBase!R66+273.15</f>
        <v>535</v>
      </c>
      <c r="S69" s="50">
        <f t="shared" si="33"/>
        <v>531.0328535648805</v>
      </c>
      <c r="T69" s="30">
        <f>DataBase!S66/100</f>
        <v>33.5</v>
      </c>
      <c r="U69" s="50">
        <f t="shared" si="21"/>
        <v>32.721454857515518</v>
      </c>
      <c r="V69" s="50">
        <f t="shared" si="22"/>
        <v>32.527165592516788</v>
      </c>
      <c r="W69" s="30">
        <f t="shared" si="23"/>
        <v>32.372455185446007</v>
      </c>
      <c r="X69" s="30">
        <f t="shared" si="24"/>
        <v>32.305618913365336</v>
      </c>
      <c r="Y69" s="30">
        <f t="shared" si="25"/>
        <v>263.09479639782751</v>
      </c>
      <c r="Z69" s="30">
        <f t="shared" si="26"/>
        <v>260.72440179485716</v>
      </c>
      <c r="AA69" s="55">
        <f t="shared" si="27"/>
        <v>263.31106328049657</v>
      </c>
      <c r="AB69" s="24">
        <f t="shared" si="28"/>
        <v>532.2962563825381</v>
      </c>
      <c r="AC69" s="24">
        <f t="shared" si="38"/>
        <v>34.235187422708982</v>
      </c>
      <c r="AD69" s="63">
        <f t="shared" si="29"/>
        <v>-2.1945893215193503E-2</v>
      </c>
      <c r="AE69" s="20"/>
      <c r="AI69" s="20">
        <f t="shared" si="40"/>
        <v>93.455180047411886</v>
      </c>
      <c r="AJ69" s="18">
        <f t="shared" si="41"/>
        <v>92.177635285860745</v>
      </c>
      <c r="AK69" s="20"/>
      <c r="AL69" s="20"/>
      <c r="AM69" s="20">
        <f t="shared" si="30"/>
        <v>0.66364301164573603</v>
      </c>
      <c r="AN69" s="20">
        <f t="shared" ref="AN69:AN132" si="47">($AL$2+273.15)/(R69+273.15)</f>
        <v>0.43698570809874404</v>
      </c>
      <c r="AO69" s="10">
        <f t="shared" ref="AO69:AO132" si="48">(-LN(T69/1.01325)-5.92714+6.09648/AM69+1.28862*LN(AM69)-0.16934*AM69^6)/(15.2518-15.6875/AM69-13.4721*LN(AM69)+0.43577*AM69^6)</f>
        <v>0.27672624131168089</v>
      </c>
      <c r="AP69" s="10">
        <f t="shared" si="35"/>
        <v>0.25411193913518715</v>
      </c>
      <c r="AQ69" s="20">
        <f t="shared" ref="AQ69:AQ132" si="49">EXP(5.92714-6.09648/AN69-1.28862*LN(AN69)+0.169347*AN69^6+AO69*(15.2518-15.6875/AN69-13.4721*LN(AN69)+0.43577*AN69^6))</f>
        <v>6.8912874217117459E-5</v>
      </c>
      <c r="AR69" s="20">
        <f t="shared" ref="AR69:AR132" si="50">AQ69*T69</f>
        <v>2.3085812862734347E-3</v>
      </c>
      <c r="AS69" s="20"/>
      <c r="AT69" s="20"/>
      <c r="AU69" s="20"/>
      <c r="AV69" s="20"/>
      <c r="AW69" s="20"/>
      <c r="AX69" s="20"/>
      <c r="AY69" s="20"/>
      <c r="AZ69" s="22"/>
    </row>
    <row r="70" spans="3:52" ht="15" x14ac:dyDescent="0.25">
      <c r="C70" s="27" t="str">
        <f>DataBase!A67</f>
        <v>4-M-Cyc-C5=</v>
      </c>
      <c r="D70" s="27">
        <f>DataBase!E67</f>
        <v>65.670007324218773</v>
      </c>
      <c r="E70" s="27">
        <f t="shared" ref="E70:E133" si="51">(D70+273.15)</f>
        <v>338.82000732421875</v>
      </c>
      <c r="F70" s="27">
        <f t="shared" ref="F70:F133" si="52">E70*1.8</f>
        <v>609.87601318359373</v>
      </c>
      <c r="G70" s="17">
        <f>DataBase!D67/1000</f>
        <v>0.77341699218750004</v>
      </c>
      <c r="H70" s="16">
        <f t="shared" ref="H70:H133" si="53">((D70+273.15)*9/5)^(1/3)/(G70)</f>
        <v>10.964785532861343</v>
      </c>
      <c r="I70" s="16">
        <f>DataBase!C67</f>
        <v>82.145401000976563</v>
      </c>
      <c r="J70" s="18">
        <f t="shared" si="45"/>
        <v>1.4555393517076005</v>
      </c>
      <c r="K70" s="20">
        <f t="shared" si="42"/>
        <v>-3.0566573963360894E-2</v>
      </c>
      <c r="L70" s="19">
        <f t="shared" si="43"/>
        <v>3.7157873468197645E-4</v>
      </c>
      <c r="M70" s="19">
        <f t="shared" si="46"/>
        <v>0</v>
      </c>
      <c r="N70" s="20">
        <f t="shared" si="44"/>
        <v>-5.6487000000000001E-8</v>
      </c>
      <c r="O70" s="20">
        <f t="shared" ref="O70:O133" si="54">($O$2+273.15)*1.8</f>
        <v>536.66999999999996</v>
      </c>
      <c r="P70" s="21">
        <f t="shared" ref="P70:P133" si="55">4.185*(K70+2*L70*O70+3*N70*O70^2)</f>
        <v>1.3369254019640693</v>
      </c>
      <c r="Q70" s="33">
        <f>DataBase!G67+2*DataBase!H67*($O$2+273.15)+3*DataBase!I67*($O$2+273.15)^2+4*DataBase!J67*($O$2+273.15)^3+5*DataBase!K67*($O$2+273.15)^4</f>
        <v>1.2472970624094697</v>
      </c>
      <c r="R70" s="30">
        <f>DataBase!R67+273.15</f>
        <v>527</v>
      </c>
      <c r="S70" s="50">
        <f t="shared" si="33"/>
        <v>525.54858167158204</v>
      </c>
      <c r="T70" s="30">
        <f>DataBase!S67/100</f>
        <v>41.3</v>
      </c>
      <c r="U70" s="50">
        <f t="shared" ref="U70:U133" si="56">(5.689 - 0.0566 / G70 - (0.43639 + 4.1216 / G70 + 0.21343 / G70^2) * 0.001 *E70 + (0.47579 + 1.182 / G70 + 0.15302 / G70^2)* 0.000001 * G70^2 - (2.4505 + 9.9099 / G70 ^2) * 10^-10 * G70^3)*10</f>
        <v>35.414716044738256</v>
      </c>
      <c r="V70" s="50">
        <f t="shared" ref="V70:V133" si="57">55302700*E70^-2.3125*G70^2.3201</f>
        <v>42.983478638457996</v>
      </c>
      <c r="W70" s="30">
        <f t="shared" ref="W70:W133" si="58">319580*(EXP(-0.008505*E70-4.8014*G70+0.005749*E70*G70))*E70^-0.4844*G70^4.0846</f>
        <v>41.05009708585505</v>
      </c>
      <c r="X70" s="30">
        <f t="shared" ref="X70:X133" si="59">6.9575*(EXP(-0.0135*E70-0.3129*G70+0.009174*E70*G70))*E70^0.6791*G70^-0.6807</f>
        <v>38.813177882172106</v>
      </c>
      <c r="Y70" s="30">
        <f t="shared" ref="Y70:Y133" si="60">19.06232*E70^0.58848*G70^0.3596-273.15</f>
        <v>262.50542878130818</v>
      </c>
      <c r="Z70" s="30">
        <f t="shared" ref="Z70:Z133" si="61">9.5233*(EXP(-0.0009314*E70-0.544442*G70+0.00064791*E70*G70))*E70^0.81067*G70^0.53691-273.15</f>
        <v>256.09369836244753</v>
      </c>
      <c r="AA70" s="55">
        <f t="shared" ref="AA70:AA133" si="62">35.9413*EXP(-0.00069*E70-1.4442*G70+0.000491*E70*G70)*E70^0.7293*G70^1.2771-273.15</f>
        <v>260.73419916638875</v>
      </c>
      <c r="AB70" s="24">
        <f t="shared" ref="AB70:AB133" si="63">EXP($AF$7+$AF$8*$I70+$AF$9*$E70+$AF$10*$G70+$AF$11*$E70*$G70)*$I70^$AF$12*$E70^($AF$13+$AF$14*$I70)*$G70^$AF$15</f>
        <v>520.08443413701877</v>
      </c>
      <c r="AC70" s="24">
        <f t="shared" ref="AC70:AC133" si="64">EXP($AG$7+$AG$8*$I70+$AG$9*$E70+$AG$10*$G70+$AG$11*$E70*$G70)*$I70^$AG$12*$E70^($AG$13+$AG$14*$I70)*$G70^$AG$15*10</f>
        <v>38.428093882841019</v>
      </c>
      <c r="AD70" s="63">
        <f t="shared" ref="AD70:AD133" si="65">(T70-AC70)/T70</f>
        <v>6.9537678381573334E-2</v>
      </c>
      <c r="AE70" s="20"/>
      <c r="AI70" s="20">
        <f t="shared" si="40"/>
        <v>78.404354816269461</v>
      </c>
      <c r="AJ70" s="18">
        <f t="shared" si="41"/>
        <v>82.700425877373078</v>
      </c>
      <c r="AK70" s="20"/>
      <c r="AL70" s="20"/>
      <c r="AM70" s="20">
        <f t="shared" ref="AM70:AM133" si="66">E70/R70</f>
        <v>0.64292221503646818</v>
      </c>
      <c r="AN70" s="20">
        <f t="shared" si="47"/>
        <v>0.44135474598512775</v>
      </c>
      <c r="AO70" s="10">
        <f t="shared" si="48"/>
        <v>0.23165250407519908</v>
      </c>
      <c r="AP70" s="10">
        <f t="shared" si="35"/>
        <v>0.21459944087043437</v>
      </c>
      <c r="AQ70" s="20">
        <f t="shared" si="49"/>
        <v>1.261333812189671E-4</v>
      </c>
      <c r="AR70" s="20">
        <f t="shared" si="50"/>
        <v>5.209308644343341E-3</v>
      </c>
      <c r="AS70" s="20"/>
      <c r="AT70" s="20"/>
      <c r="AU70" s="20"/>
      <c r="AV70" s="20"/>
      <c r="AW70" s="20"/>
      <c r="AX70" s="20"/>
      <c r="AY70" s="20"/>
      <c r="AZ70" s="22"/>
    </row>
    <row r="71" spans="3:52" ht="15" x14ac:dyDescent="0.25">
      <c r="C71" s="27" t="str">
        <f>DataBase!A68</f>
        <v>12-Hexdiene</v>
      </c>
      <c r="D71" s="27">
        <f>DataBase!E68</f>
        <v>75.999993896484398</v>
      </c>
      <c r="E71" s="27">
        <f t="shared" si="51"/>
        <v>349.14999389648438</v>
      </c>
      <c r="F71" s="27">
        <f t="shared" si="52"/>
        <v>628.46998901367192</v>
      </c>
      <c r="G71" s="17">
        <f>DataBase!D68/1000</f>
        <v>0.72164697265625</v>
      </c>
      <c r="H71" s="16">
        <f t="shared" si="53"/>
        <v>11.869617406279875</v>
      </c>
      <c r="I71" s="16">
        <f>DataBase!C68</f>
        <v>82.145401000976563</v>
      </c>
      <c r="J71" s="18">
        <f t="shared" si="45"/>
        <v>0.19060332332568539</v>
      </c>
      <c r="K71" s="20">
        <f t="shared" si="42"/>
        <v>-3.923468081231523E-2</v>
      </c>
      <c r="L71" s="19">
        <f t="shared" si="43"/>
        <v>4.2088984282370392E-4</v>
      </c>
      <c r="M71" s="19">
        <f t="shared" si="46"/>
        <v>0.72164697265625</v>
      </c>
      <c r="N71" s="20">
        <f t="shared" si="44"/>
        <v>-5.8615858569335943E-8</v>
      </c>
      <c r="O71" s="20">
        <f t="shared" si="54"/>
        <v>536.66999999999996</v>
      </c>
      <c r="P71" s="21">
        <f t="shared" si="55"/>
        <v>1.5144533126713247</v>
      </c>
      <c r="Q71" s="33">
        <f>DataBase!G68+2*DataBase!H68*($O$2+273.15)+3*DataBase!I68*($O$2+273.15)^2+4*DataBase!J68*($O$2+273.15)^3+5*DataBase!K68*($O$2+273.15)^4</f>
        <v>1.51104194155203</v>
      </c>
      <c r="R71" s="30">
        <f>DataBase!R68+273.15</f>
        <v>526</v>
      </c>
      <c r="S71" s="50">
        <f t="shared" ref="S71:S134" si="67">189.8 + 450.6 * G71 + (0.4244 + 0.1174 * G71) *  E71  + (0.1441 - 1.0069 * G71) * 100000 / (E71)</f>
        <v>525.89255861961419</v>
      </c>
      <c r="T71" s="30">
        <f>DataBase!S68/100</f>
        <v>33.5</v>
      </c>
      <c r="U71" s="50">
        <f t="shared" si="56"/>
        <v>33.209828915182563</v>
      </c>
      <c r="V71" s="50">
        <f t="shared" si="57"/>
        <v>34.145254187387373</v>
      </c>
      <c r="W71" s="30">
        <f t="shared" si="58"/>
        <v>33.783818297345753</v>
      </c>
      <c r="X71" s="30">
        <f t="shared" si="59"/>
        <v>33.465980586355251</v>
      </c>
      <c r="Y71" s="30">
        <f t="shared" si="60"/>
        <v>258.64111417579181</v>
      </c>
      <c r="Z71" s="30">
        <f t="shared" si="61"/>
        <v>255.65868080344251</v>
      </c>
      <c r="AA71" s="55">
        <f t="shared" si="62"/>
        <v>258.66070710960162</v>
      </c>
      <c r="AB71" s="24">
        <f t="shared" si="63"/>
        <v>526.1304753358595</v>
      </c>
      <c r="AC71" s="24">
        <f t="shared" si="64"/>
        <v>34.709938883704787</v>
      </c>
      <c r="AD71" s="63">
        <f t="shared" si="65"/>
        <v>-3.6117578618053342E-2</v>
      </c>
      <c r="AE71" s="20"/>
      <c r="AI71" s="20">
        <f t="shared" si="40"/>
        <v>89.410191838909668</v>
      </c>
      <c r="AJ71" s="18">
        <f t="shared" si="41"/>
        <v>89.309437654020314</v>
      </c>
      <c r="AK71" s="20"/>
      <c r="AL71" s="20"/>
      <c r="AM71" s="20">
        <f t="shared" si="66"/>
        <v>0.66378325835833529</v>
      </c>
      <c r="AN71" s="20">
        <f t="shared" si="47"/>
        <v>0.44190702621535377</v>
      </c>
      <c r="AO71" s="10">
        <f t="shared" si="48"/>
        <v>0.277538835622608</v>
      </c>
      <c r="AP71" s="10">
        <f t="shared" si="35"/>
        <v>0.25490020937749414</v>
      </c>
      <c r="AQ71" s="20">
        <f t="shared" si="49"/>
        <v>8.437682732898396E-5</v>
      </c>
      <c r="AR71" s="20">
        <f t="shared" si="50"/>
        <v>2.8266237155209627E-3</v>
      </c>
      <c r="AS71" s="20"/>
      <c r="AT71" s="20"/>
      <c r="AU71" s="20"/>
      <c r="AV71" s="20"/>
      <c r="AW71" s="20"/>
      <c r="AX71" s="20"/>
      <c r="AY71" s="20"/>
      <c r="AZ71" s="22"/>
    </row>
    <row r="72" spans="3:52" ht="15" x14ac:dyDescent="0.25">
      <c r="C72" s="27" t="str">
        <f>DataBase!A69</f>
        <v>3-Hexyne</v>
      </c>
      <c r="D72" s="27">
        <f>DataBase!E69</f>
        <v>81.200006103515648</v>
      </c>
      <c r="E72" s="27">
        <f t="shared" si="51"/>
        <v>354.35000610351563</v>
      </c>
      <c r="F72" s="27">
        <f t="shared" si="52"/>
        <v>637.83001098632815</v>
      </c>
      <c r="G72" s="17">
        <f>DataBase!D69/1000</f>
        <v>0.72710302734374999</v>
      </c>
      <c r="H72" s="16">
        <f t="shared" si="53"/>
        <v>11.838745840468771</v>
      </c>
      <c r="I72" s="16">
        <f>DataBase!C69</f>
        <v>82.145401000976563</v>
      </c>
      <c r="J72" s="18">
        <f t="shared" si="45"/>
        <v>0.29125963165153351</v>
      </c>
      <c r="K72" s="20">
        <f t="shared" si="42"/>
        <v>-3.8542538494315062E-2</v>
      </c>
      <c r="L72" s="19">
        <f t="shared" si="43"/>
        <v>4.1887789431073246E-4</v>
      </c>
      <c r="M72" s="19">
        <f t="shared" si="46"/>
        <v>0.72710302734374999</v>
      </c>
      <c r="N72" s="20">
        <f t="shared" si="44"/>
        <v>-5.863195393066407E-8</v>
      </c>
      <c r="O72" s="20">
        <f t="shared" si="54"/>
        <v>536.66999999999996</v>
      </c>
      <c r="P72" s="21">
        <f t="shared" si="55"/>
        <v>1.5082541993937784</v>
      </c>
      <c r="Q72" s="33">
        <f>DataBase!G69+2*DataBase!H69*($O$2+273.15)+3*DataBase!I69*($O$2+273.15)^2+4*DataBase!J69*($O$2+273.15)^3+5*DataBase!K69*($O$2+273.15)^4</f>
        <v>1.4333432986800783</v>
      </c>
      <c r="R72" s="30">
        <f>DataBase!R69+273.15</f>
        <v>544</v>
      </c>
      <c r="S72" s="50">
        <f t="shared" si="67"/>
        <v>532.12347051825031</v>
      </c>
      <c r="T72" s="30">
        <f>DataBase!S69/100</f>
        <v>35.299999999999997</v>
      </c>
      <c r="U72" s="50">
        <f t="shared" si="56"/>
        <v>33.048295730455933</v>
      </c>
      <c r="V72" s="50">
        <f t="shared" si="57"/>
        <v>33.579372577395091</v>
      </c>
      <c r="W72" s="30">
        <f t="shared" si="58"/>
        <v>33.309814541573587</v>
      </c>
      <c r="X72" s="30">
        <f t="shared" si="59"/>
        <v>32.973266269834461</v>
      </c>
      <c r="Y72" s="30">
        <f t="shared" si="60"/>
        <v>264.74271873200178</v>
      </c>
      <c r="Z72" s="30">
        <f t="shared" si="61"/>
        <v>261.98845738104228</v>
      </c>
      <c r="AA72" s="55">
        <f t="shared" si="62"/>
        <v>264.93291245460011</v>
      </c>
      <c r="AB72" s="24">
        <f t="shared" si="63"/>
        <v>532.59095803450953</v>
      </c>
      <c r="AC72" s="24">
        <f t="shared" si="64"/>
        <v>34.800552230169053</v>
      </c>
      <c r="AD72" s="63">
        <f t="shared" si="65"/>
        <v>1.4148662034870932E-2</v>
      </c>
      <c r="AE72" s="20"/>
      <c r="AI72" s="20">
        <f t="shared" si="40"/>
        <v>92.170318637182845</v>
      </c>
      <c r="AJ72" s="18">
        <f t="shared" si="41"/>
        <v>91.718664351124062</v>
      </c>
      <c r="AK72" s="20"/>
      <c r="AL72" s="20"/>
      <c r="AM72" s="20">
        <f t="shared" si="66"/>
        <v>0.65137868769028606</v>
      </c>
      <c r="AN72" s="20">
        <f t="shared" si="47"/>
        <v>0.43217279569234535</v>
      </c>
      <c r="AO72" s="10">
        <f t="shared" si="48"/>
        <v>0.22617659360537143</v>
      </c>
      <c r="AP72" s="10">
        <f t="shared" si="35"/>
        <v>0.20583308329555461</v>
      </c>
      <c r="AQ72" s="20">
        <f t="shared" si="49"/>
        <v>9.1354147411861438E-5</v>
      </c>
      <c r="AR72" s="20">
        <f t="shared" si="50"/>
        <v>3.2248014036387086E-3</v>
      </c>
      <c r="AS72" s="20"/>
      <c r="AT72" s="20"/>
      <c r="AU72" s="20"/>
      <c r="AV72" s="20"/>
      <c r="AW72" s="20"/>
      <c r="AX72" s="20"/>
      <c r="AY72" s="20"/>
      <c r="AZ72" s="22"/>
    </row>
    <row r="73" spans="3:52" ht="15" x14ac:dyDescent="0.25">
      <c r="C73" s="27" t="str">
        <f>DataBase!A70</f>
        <v>2-Hexyne</v>
      </c>
      <c r="D73" s="27">
        <f>DataBase!E70</f>
        <v>84.520013427734398</v>
      </c>
      <c r="E73" s="27">
        <f t="shared" si="51"/>
        <v>357.67001342773438</v>
      </c>
      <c r="F73" s="27">
        <f t="shared" si="52"/>
        <v>643.8060241699219</v>
      </c>
      <c r="G73" s="17">
        <f>DataBase!D70/1000</f>
        <v>0.73658197021484373</v>
      </c>
      <c r="H73" s="16">
        <f t="shared" si="53"/>
        <v>11.72277945602881</v>
      </c>
      <c r="I73" s="16">
        <f>DataBase!C70</f>
        <v>82.145401000976563</v>
      </c>
      <c r="J73" s="18">
        <f t="shared" si="45"/>
        <v>0.53759318276889223</v>
      </c>
      <c r="K73" s="20">
        <f t="shared" si="42"/>
        <v>-3.9192581714040574E-2</v>
      </c>
      <c r="L73" s="19">
        <f t="shared" si="43"/>
        <v>4.1459350065455437E-4</v>
      </c>
      <c r="M73" s="19">
        <f t="shared" si="46"/>
        <v>0.73658197021484373</v>
      </c>
      <c r="N73" s="20">
        <f t="shared" si="44"/>
        <v>-5.8659916812133797E-8</v>
      </c>
      <c r="O73" s="20">
        <f t="shared" si="54"/>
        <v>536.66999999999996</v>
      </c>
      <c r="P73" s="21">
        <f t="shared" si="55"/>
        <v>1.4861874666582335</v>
      </c>
      <c r="Q73" s="33">
        <f>DataBase!G70+2*DataBase!H70*($O$2+273.15)+3*DataBase!I70*($O$2+273.15)^2+4*DataBase!J70*($O$2+273.15)^3+5*DataBase!K70*($O$2+273.15)^4</f>
        <v>1.4551825578534621</v>
      </c>
      <c r="R73" s="30">
        <f>DataBase!R70+273.15</f>
        <v>549</v>
      </c>
      <c r="S73" s="50">
        <f t="shared" si="67"/>
        <v>537.3569805997455</v>
      </c>
      <c r="T73" s="30">
        <f>DataBase!S70/100</f>
        <v>35.299999999999997</v>
      </c>
      <c r="U73" s="50">
        <f t="shared" si="56"/>
        <v>33.1400613814614</v>
      </c>
      <c r="V73" s="50">
        <f t="shared" si="57"/>
        <v>33.865509931835739</v>
      </c>
      <c r="W73" s="30">
        <f t="shared" si="58"/>
        <v>33.577629465104629</v>
      </c>
      <c r="X73" s="30">
        <f t="shared" si="59"/>
        <v>33.071646109145057</v>
      </c>
      <c r="Y73" s="30">
        <f t="shared" si="60"/>
        <v>270.22775795723248</v>
      </c>
      <c r="Z73" s="30">
        <f t="shared" si="61"/>
        <v>267.3785639514839</v>
      </c>
      <c r="AA73" s="55">
        <f t="shared" si="62"/>
        <v>270.4561174881859</v>
      </c>
      <c r="AB73" s="24">
        <f t="shared" si="63"/>
        <v>537.46888205046912</v>
      </c>
      <c r="AC73" s="24">
        <f t="shared" si="64"/>
        <v>35.246911293289173</v>
      </c>
      <c r="AD73" s="63">
        <f t="shared" si="65"/>
        <v>1.5039293685785804E-3</v>
      </c>
      <c r="AE73" s="20"/>
      <c r="AI73" s="20">
        <f t="shared" si="40"/>
        <v>93.337671731174851</v>
      </c>
      <c r="AJ73" s="18">
        <f t="shared" si="41"/>
        <v>93.130581517176722</v>
      </c>
      <c r="AK73" s="20"/>
      <c r="AL73" s="20"/>
      <c r="AM73" s="20">
        <f t="shared" si="66"/>
        <v>0.65149364923084585</v>
      </c>
      <c r="AN73" s="20">
        <f t="shared" si="47"/>
        <v>0.42954448701575138</v>
      </c>
      <c r="AO73" s="10">
        <f t="shared" si="48"/>
        <v>0.22679524289672845</v>
      </c>
      <c r="AP73" s="10">
        <f t="shared" si="35"/>
        <v>0.20644373774877534</v>
      </c>
      <c r="AQ73" s="20">
        <f t="shared" si="49"/>
        <v>8.1325884637644061E-5</v>
      </c>
      <c r="AR73" s="20">
        <f t="shared" si="50"/>
        <v>2.8708037277088349E-3</v>
      </c>
      <c r="AS73" s="20"/>
      <c r="AT73" s="20"/>
      <c r="AU73" s="20"/>
      <c r="AV73" s="20"/>
      <c r="AW73" s="20"/>
      <c r="AX73" s="20"/>
      <c r="AY73" s="20"/>
      <c r="AZ73" s="22"/>
    </row>
    <row r="74" spans="3:52" ht="15" x14ac:dyDescent="0.25">
      <c r="C74" s="27" t="str">
        <f>DataBase!A71</f>
        <v>15-Hexadiene</v>
      </c>
      <c r="D74" s="27">
        <f>DataBase!E71</f>
        <v>59.450006103515648</v>
      </c>
      <c r="E74" s="27">
        <f t="shared" si="51"/>
        <v>332.60000610351563</v>
      </c>
      <c r="F74" s="27">
        <f t="shared" si="52"/>
        <v>598.68001098632817</v>
      </c>
      <c r="G74" s="17">
        <f>DataBase!D71/1000</f>
        <v>0.6956400146484375</v>
      </c>
      <c r="H74" s="16">
        <f t="shared" si="53"/>
        <v>12.115658692531326</v>
      </c>
      <c r="I74" s="16">
        <f>DataBase!C71</f>
        <v>82.145500183105469</v>
      </c>
      <c r="J74" s="18">
        <f t="shared" si="45"/>
        <v>6.6312451721901632E-3</v>
      </c>
      <c r="K74" s="20">
        <f t="shared" si="42"/>
        <v>3.6373763420310184E-3</v>
      </c>
      <c r="L74" s="19">
        <f t="shared" si="43"/>
        <v>3.8727780535884347E-4</v>
      </c>
      <c r="M74" s="19">
        <f t="shared" si="46"/>
        <v>0</v>
      </c>
      <c r="N74" s="20">
        <f t="shared" si="44"/>
        <v>-5.6487000000000001E-8</v>
      </c>
      <c r="O74" s="20">
        <f t="shared" si="54"/>
        <v>536.66999999999996</v>
      </c>
      <c r="P74" s="21">
        <f t="shared" si="55"/>
        <v>1.5505880275696251</v>
      </c>
      <c r="Q74" s="33">
        <f>DataBase!G71+2*DataBase!H71*($O$2+273.15)+3*DataBase!I71*($O$2+273.15)^2+4*DataBase!J71*($O$2+273.15)^3+5*DataBase!K71*($O$2+273.15)^4</f>
        <v>1.59231180010507</v>
      </c>
      <c r="R74" s="30">
        <f>DataBase!R71+273.15</f>
        <v>520.927001953125</v>
      </c>
      <c r="S74" s="50">
        <f t="shared" si="67"/>
        <v>504.30368619870114</v>
      </c>
      <c r="T74" s="30">
        <f>DataBase!S71/100</f>
        <v>34.452900390624997</v>
      </c>
      <c r="U74" s="50">
        <f t="shared" si="56"/>
        <v>33.451782702517271</v>
      </c>
      <c r="V74" s="50">
        <f t="shared" si="57"/>
        <v>35.084681042479652</v>
      </c>
      <c r="W74" s="30">
        <f t="shared" si="58"/>
        <v>34.495266127952846</v>
      </c>
      <c r="X74" s="30">
        <f t="shared" si="59"/>
        <v>34.645803470664305</v>
      </c>
      <c r="Y74" s="30">
        <f t="shared" si="60"/>
        <v>236.88273310215061</v>
      </c>
      <c r="Z74" s="30">
        <f t="shared" si="61"/>
        <v>233.48181983125716</v>
      </c>
      <c r="AA74" s="55">
        <f t="shared" si="62"/>
        <v>236.06238385679427</v>
      </c>
      <c r="AB74" s="24">
        <f t="shared" si="63"/>
        <v>504.57915892412746</v>
      </c>
      <c r="AC74" s="24">
        <f t="shared" si="64"/>
        <v>34.027675468135655</v>
      </c>
      <c r="AD74" s="63">
        <f t="shared" si="65"/>
        <v>1.2342209731783571E-2</v>
      </c>
      <c r="AE74" s="20"/>
      <c r="AI74" s="20">
        <f t="shared" si="40"/>
        <v>81.41500882569062</v>
      </c>
      <c r="AJ74" s="18">
        <f t="shared" si="41"/>
        <v>81.788454597173398</v>
      </c>
      <c r="AK74" s="20"/>
      <c r="AL74" s="20"/>
      <c r="AM74" s="20">
        <f t="shared" si="66"/>
        <v>0.63847718558740452</v>
      </c>
      <c r="AN74" s="20">
        <f t="shared" si="47"/>
        <v>0.44473016990970193</v>
      </c>
      <c r="AO74" s="10">
        <f t="shared" si="48"/>
        <v>0.15249215168735369</v>
      </c>
      <c r="AP74" s="10">
        <f t="shared" si="35"/>
        <v>0.13178572252209553</v>
      </c>
      <c r="AQ74" s="20">
        <f t="shared" si="49"/>
        <v>2.9641135211825784E-4</v>
      </c>
      <c r="AR74" s="20">
        <f t="shared" si="50"/>
        <v>1.0212230789180808E-2</v>
      </c>
      <c r="AS74" s="20"/>
      <c r="AT74" s="20"/>
      <c r="AU74" s="20"/>
      <c r="AV74" s="20"/>
      <c r="AW74" s="20"/>
      <c r="AX74" s="20"/>
      <c r="AY74" s="20"/>
      <c r="AZ74" s="22"/>
    </row>
    <row r="75" spans="3:52" ht="15" x14ac:dyDescent="0.25">
      <c r="C75" s="27" t="str">
        <f>DataBase!A72</f>
        <v>23M-13-C4==</v>
      </c>
      <c r="D75" s="27">
        <f>DataBase!E72</f>
        <v>68.770013427734398</v>
      </c>
      <c r="E75" s="27">
        <f t="shared" si="51"/>
        <v>341.92001342773438</v>
      </c>
      <c r="F75" s="27">
        <f t="shared" si="52"/>
        <v>615.45602416992188</v>
      </c>
      <c r="G75" s="17">
        <f>DataBase!D72/1000</f>
        <v>0.72979400634765623</v>
      </c>
      <c r="H75" s="16">
        <f t="shared" si="53"/>
        <v>11.655530631284508</v>
      </c>
      <c r="I75" s="16">
        <f>DataBase!C72</f>
        <v>82.145500183105469</v>
      </c>
      <c r="J75" s="18">
        <f t="shared" si="45"/>
        <v>0.41593874491686172</v>
      </c>
      <c r="K75" s="20">
        <f t="shared" si="42"/>
        <v>-4.3193801885538917E-2</v>
      </c>
      <c r="L75" s="19">
        <f t="shared" si="43"/>
        <v>4.1577771321623172E-4</v>
      </c>
      <c r="M75" s="19">
        <f t="shared" si="46"/>
        <v>0.72979400634765623</v>
      </c>
      <c r="N75" s="20">
        <f t="shared" si="44"/>
        <v>-5.8639892318725587E-8</v>
      </c>
      <c r="O75" s="20">
        <f t="shared" si="54"/>
        <v>536.66999999999996</v>
      </c>
      <c r="P75" s="21">
        <f t="shared" si="55"/>
        <v>1.474834166742987</v>
      </c>
      <c r="Q75" s="33">
        <f>DataBase!G72+2*DataBase!H72*($O$2+273.15)+3*DataBase!I72*($O$2+273.15)^2+4*DataBase!J72*($O$2+273.15)^3+5*DataBase!K72*($O$2+273.15)^4</f>
        <v>1.4771814293432202</v>
      </c>
      <c r="R75" s="30">
        <f>DataBase!R72+273.15</f>
        <v>527.03900146484375</v>
      </c>
      <c r="S75" s="50">
        <f t="shared" si="67"/>
        <v>520.28263737913051</v>
      </c>
      <c r="T75" s="30">
        <f>DataBase!S72/100</f>
        <v>35.363100585937502</v>
      </c>
      <c r="U75" s="50">
        <f t="shared" si="56"/>
        <v>33.941814322907547</v>
      </c>
      <c r="V75" s="50">
        <f t="shared" si="57"/>
        <v>36.783824028776458</v>
      </c>
      <c r="W75" s="30">
        <f t="shared" si="58"/>
        <v>36.03049621386652</v>
      </c>
      <c r="X75" s="30">
        <f t="shared" si="59"/>
        <v>35.213281975342035</v>
      </c>
      <c r="Y75" s="30">
        <f t="shared" si="60"/>
        <v>254.25772118909151</v>
      </c>
      <c r="Z75" s="30">
        <f t="shared" si="61"/>
        <v>250.2855390547096</v>
      </c>
      <c r="AA75" s="55">
        <f t="shared" si="62"/>
        <v>253.95138430660563</v>
      </c>
      <c r="AB75" s="24">
        <f t="shared" si="63"/>
        <v>518.97014488865545</v>
      </c>
      <c r="AC75" s="24">
        <f t="shared" si="64"/>
        <v>35.584981658953375</v>
      </c>
      <c r="AD75" s="63">
        <f t="shared" si="65"/>
        <v>-6.2743670475576318E-3</v>
      </c>
      <c r="AE75" s="20"/>
      <c r="AI75" s="20">
        <f t="shared" si="40"/>
        <v>84.092353070703666</v>
      </c>
      <c r="AJ75" s="18">
        <f t="shared" si="41"/>
        <v>85.76867768546991</v>
      </c>
      <c r="AK75" s="20"/>
      <c r="AL75" s="20"/>
      <c r="AM75" s="20">
        <f t="shared" si="66"/>
        <v>0.64875656730793618</v>
      </c>
      <c r="AN75" s="20">
        <f t="shared" si="47"/>
        <v>0.44133323421531134</v>
      </c>
      <c r="AO75" s="10">
        <f t="shared" si="48"/>
        <v>0.21279024115201131</v>
      </c>
      <c r="AP75" s="10">
        <f t="shared" si="35"/>
        <v>0.19262737755691273</v>
      </c>
      <c r="AQ75" s="20">
        <f t="shared" si="49"/>
        <v>1.5010780927139259E-4</v>
      </c>
      <c r="AR75" s="20">
        <f t="shared" si="50"/>
        <v>5.3082775579989779E-3</v>
      </c>
      <c r="AS75" s="20"/>
      <c r="AT75" s="20"/>
      <c r="AU75" s="20"/>
      <c r="AV75" s="20"/>
      <c r="AW75" s="20"/>
      <c r="AX75" s="20"/>
      <c r="AY75" s="20"/>
      <c r="AZ75" s="22"/>
    </row>
    <row r="76" spans="3:52" ht="15" x14ac:dyDescent="0.25">
      <c r="C76" s="27" t="str">
        <f>DataBase!A73</f>
        <v>4M-13-C5==</v>
      </c>
      <c r="D76" s="27">
        <f>DataBase!E73</f>
        <v>76.998010253906273</v>
      </c>
      <c r="E76" s="27">
        <f t="shared" si="51"/>
        <v>350.14801025390625</v>
      </c>
      <c r="F76" s="27">
        <f t="shared" si="52"/>
        <v>630.26641845703125</v>
      </c>
      <c r="G76" s="17">
        <f>DataBase!D73/1000</f>
        <v>0.72269702148437498</v>
      </c>
      <c r="H76" s="16">
        <f t="shared" si="53"/>
        <v>11.86365360848173</v>
      </c>
      <c r="I76" s="16">
        <f>DataBase!C73</f>
        <v>82.145500183105469</v>
      </c>
      <c r="J76" s="18">
        <f t="shared" si="45"/>
        <v>0.20860290756866365</v>
      </c>
      <c r="K76" s="20">
        <f t="shared" si="42"/>
        <v>-3.9102139477602708E-2</v>
      </c>
      <c r="L76" s="19">
        <f t="shared" si="43"/>
        <v>4.2050277719119249E-4</v>
      </c>
      <c r="M76" s="19">
        <f t="shared" si="46"/>
        <v>0.72269702148437498</v>
      </c>
      <c r="N76" s="20">
        <f t="shared" si="44"/>
        <v>-5.8618956213378905E-8</v>
      </c>
      <c r="O76" s="20">
        <f t="shared" si="54"/>
        <v>536.66999999999996</v>
      </c>
      <c r="P76" s="21">
        <f t="shared" si="55"/>
        <v>1.5132581260867863</v>
      </c>
      <c r="Q76" s="33">
        <f>DataBase!G73+2*DataBase!H73*($O$2+273.15)+3*DataBase!I73*($O$2+273.15)^2+4*DataBase!J73*($O$2+273.15)^3+5*DataBase!K73*($O$2+273.15)^4</f>
        <v>1.5308490884547874</v>
      </c>
      <c r="R76" s="30">
        <f>DataBase!R73+273.15</f>
        <v>538.14801025390625</v>
      </c>
      <c r="S76" s="50">
        <f t="shared" si="67"/>
        <v>527.09057316397048</v>
      </c>
      <c r="T76" s="30">
        <f>DataBase!S73/100</f>
        <v>35.466201171874999</v>
      </c>
      <c r="U76" s="50">
        <f t="shared" si="56"/>
        <v>33.178746267777576</v>
      </c>
      <c r="V76" s="50">
        <f t="shared" si="57"/>
        <v>34.035238237151049</v>
      </c>
      <c r="W76" s="30">
        <f t="shared" si="58"/>
        <v>33.692080232595913</v>
      </c>
      <c r="X76" s="30">
        <f t="shared" si="59"/>
        <v>33.369975390819434</v>
      </c>
      <c r="Y76" s="30">
        <f t="shared" si="60"/>
        <v>259.81372057822955</v>
      </c>
      <c r="Z76" s="30">
        <f t="shared" si="61"/>
        <v>256.87539351004227</v>
      </c>
      <c r="AA76" s="55">
        <f t="shared" si="62"/>
        <v>259.86802745260809</v>
      </c>
      <c r="AB76" s="24">
        <f t="shared" si="63"/>
        <v>527.3706779746982</v>
      </c>
      <c r="AC76" s="24">
        <f t="shared" si="64"/>
        <v>34.725969348498623</v>
      </c>
      <c r="AD76" s="63">
        <f t="shared" si="65"/>
        <v>2.0871471962533913E-2</v>
      </c>
      <c r="AE76" s="20"/>
      <c r="AI76" s="20">
        <f t="shared" si="40"/>
        <v>89.940065935615166</v>
      </c>
      <c r="AJ76" s="18">
        <f t="shared" si="41"/>
        <v>89.769899286989414</v>
      </c>
      <c r="AK76" s="20"/>
      <c r="AL76" s="20"/>
      <c r="AM76" s="20">
        <f t="shared" si="66"/>
        <v>0.65065373016747052</v>
      </c>
      <c r="AN76" s="20">
        <f t="shared" si="47"/>
        <v>0.43529010984444189</v>
      </c>
      <c r="AO76" s="10">
        <f t="shared" si="48"/>
        <v>0.22383486818495629</v>
      </c>
      <c r="AP76" s="10">
        <f t="shared" si="35"/>
        <v>0.20361982351703478</v>
      </c>
      <c r="AQ76" s="20">
        <f t="shared" si="49"/>
        <v>1.062622479893584E-4</v>
      </c>
      <c r="AR76" s="20">
        <f t="shared" si="50"/>
        <v>3.7687182641662547E-3</v>
      </c>
      <c r="AS76" s="20"/>
      <c r="AT76" s="20"/>
      <c r="AU76" s="20"/>
      <c r="AV76" s="20"/>
      <c r="AW76" s="20"/>
      <c r="AX76" s="20"/>
      <c r="AY76" s="20"/>
      <c r="AZ76" s="22"/>
    </row>
    <row r="77" spans="3:52" ht="15" x14ac:dyDescent="0.25">
      <c r="C77" s="27" t="str">
        <f>DataBase!A74</f>
        <v>1Mcycpentene</v>
      </c>
      <c r="D77" s="27">
        <f>DataBase!E74</f>
        <v>73.849999999999994</v>
      </c>
      <c r="E77" s="27">
        <f t="shared" si="51"/>
        <v>347</v>
      </c>
      <c r="F77" s="27">
        <f t="shared" si="52"/>
        <v>624.6</v>
      </c>
      <c r="G77" s="17">
        <f>DataBase!D74/1000</f>
        <v>0.78452001953124995</v>
      </c>
      <c r="H77" s="16">
        <f t="shared" si="53"/>
        <v>10.895904702208718</v>
      </c>
      <c r="I77" s="16">
        <f>DataBase!C74</f>
        <v>82.150001525878906</v>
      </c>
      <c r="J77" s="18">
        <f t="shared" si="45"/>
        <v>1.4891075648375622</v>
      </c>
      <c r="K77" s="20">
        <f t="shared" si="42"/>
        <v>-3.2613712250356912E-2</v>
      </c>
      <c r="L77" s="19">
        <f t="shared" si="43"/>
        <v>3.7040623370235059E-4</v>
      </c>
      <c r="M77" s="19">
        <f t="shared" si="46"/>
        <v>0</v>
      </c>
      <c r="N77" s="20">
        <f t="shared" si="44"/>
        <v>-5.6487000000000001E-8</v>
      </c>
      <c r="O77" s="20">
        <f t="shared" si="54"/>
        <v>536.66999999999996</v>
      </c>
      <c r="P77" s="21">
        <f t="shared" si="55"/>
        <v>1.3230913383698322</v>
      </c>
      <c r="Q77" s="33">
        <f>DataBase!G74+2*DataBase!H74*($O$2+273.15)+3*DataBase!I74*($O$2+273.15)^2+4*DataBase!J74*($O$2+273.15)^3+5*DataBase!K74*($O$2+273.15)^4</f>
        <v>1.2250180215103428</v>
      </c>
      <c r="R77" s="30">
        <f>DataBase!R74+273.15</f>
        <v>542</v>
      </c>
      <c r="S77" s="50">
        <f t="shared" si="67"/>
        <v>536.41206043341674</v>
      </c>
      <c r="T77" s="30">
        <f>DataBase!S74/100</f>
        <v>37.700000000000003</v>
      </c>
      <c r="U77" s="50">
        <f t="shared" si="56"/>
        <v>35.220778174056811</v>
      </c>
      <c r="V77" s="50">
        <f t="shared" si="57"/>
        <v>42.044116972748199</v>
      </c>
      <c r="W77" s="30">
        <f t="shared" si="58"/>
        <v>40.33010277088146</v>
      </c>
      <c r="X77" s="30">
        <f t="shared" si="59"/>
        <v>38.272766100080482</v>
      </c>
      <c r="Y77" s="30">
        <f t="shared" si="60"/>
        <v>272.86987910156438</v>
      </c>
      <c r="Z77" s="30">
        <f t="shared" si="61"/>
        <v>266.74387939365351</v>
      </c>
      <c r="AA77" s="55">
        <f t="shared" si="62"/>
        <v>270.93161844317365</v>
      </c>
      <c r="AB77" s="24">
        <f t="shared" si="63"/>
        <v>530.7836443493494</v>
      </c>
      <c r="AC77" s="24">
        <f t="shared" si="64"/>
        <v>38.727027744425818</v>
      </c>
      <c r="AD77" s="63">
        <f t="shared" si="65"/>
        <v>-2.7242115236759033E-2</v>
      </c>
      <c r="AE77" s="20"/>
      <c r="AI77" s="20">
        <f t="shared" si="40"/>
        <v>82.345463480798117</v>
      </c>
      <c r="AJ77" s="18">
        <f t="shared" si="41"/>
        <v>85.866034609200952</v>
      </c>
      <c r="AK77" s="20"/>
      <c r="AL77" s="20"/>
      <c r="AM77" s="20">
        <f t="shared" si="66"/>
        <v>0.64022140221402213</v>
      </c>
      <c r="AN77" s="20">
        <f t="shared" si="47"/>
        <v>0.43323314727350792</v>
      </c>
      <c r="AO77" s="10">
        <f t="shared" si="48"/>
        <v>0.18903352421674699</v>
      </c>
      <c r="AP77" s="10">
        <f t="shared" si="35"/>
        <v>0.17021048524917926</v>
      </c>
      <c r="AQ77" s="20">
        <f t="shared" si="49"/>
        <v>1.3680423984987445E-4</v>
      </c>
      <c r="AR77" s="20">
        <f t="shared" si="50"/>
        <v>5.1575198423402671E-3</v>
      </c>
      <c r="AS77" s="20"/>
      <c r="AT77" s="20"/>
      <c r="AU77" s="20"/>
      <c r="AV77" s="20"/>
      <c r="AW77" s="20"/>
      <c r="AX77" s="20"/>
      <c r="AY77" s="20"/>
      <c r="AZ77" s="22"/>
    </row>
    <row r="78" spans="3:52" ht="15" x14ac:dyDescent="0.25">
      <c r="C78" s="27" t="str">
        <f>DataBase!A75</f>
        <v>3Mcycpentene</v>
      </c>
      <c r="D78" s="27">
        <f>DataBase!E75</f>
        <v>70.050012207031273</v>
      </c>
      <c r="E78" s="27">
        <f t="shared" si="51"/>
        <v>343.20001220703125</v>
      </c>
      <c r="F78" s="27">
        <f t="shared" si="52"/>
        <v>617.76002197265632</v>
      </c>
      <c r="G78" s="17">
        <f>DataBase!D75/1000</f>
        <v>0.75858001708984379</v>
      </c>
      <c r="H78" s="16">
        <f t="shared" si="53"/>
        <v>11.227210580672363</v>
      </c>
      <c r="I78" s="16">
        <f>DataBase!C75</f>
        <v>82.150001525878906</v>
      </c>
      <c r="J78" s="18">
        <f t="shared" si="45"/>
        <v>1.2859447462371716</v>
      </c>
      <c r="K78" s="20">
        <f t="shared" si="42"/>
        <v>-4.7431024900571703E-2</v>
      </c>
      <c r="L78" s="19">
        <f t="shared" si="43"/>
        <v>4.0102358294467341E-4</v>
      </c>
      <c r="M78" s="19">
        <f t="shared" si="46"/>
        <v>0.75858001708984379</v>
      </c>
      <c r="N78" s="20">
        <f t="shared" si="44"/>
        <v>-5.8724811050415044E-8</v>
      </c>
      <c r="O78" s="20">
        <f t="shared" si="54"/>
        <v>536.66999999999996</v>
      </c>
      <c r="P78" s="21">
        <f t="shared" si="55"/>
        <v>1.3905198308105959</v>
      </c>
      <c r="Q78" s="33">
        <f>DataBase!G75+2*DataBase!H75*($O$2+273.15)+3*DataBase!I75*($O$2+273.15)^2+4*DataBase!J75*($O$2+273.15)^3+5*DataBase!K75*($O$2+273.15)^4</f>
        <v>1.2157149608725843</v>
      </c>
      <c r="R78" s="30">
        <f>DataBase!R75+273.15</f>
        <v>535.70001220703125</v>
      </c>
      <c r="S78" s="50">
        <f t="shared" si="67"/>
        <v>527.2653005029199</v>
      </c>
      <c r="T78" s="30">
        <f>DataBase!S75/100</f>
        <v>40.199599609374999</v>
      </c>
      <c r="U78" s="50">
        <f t="shared" si="56"/>
        <v>34.726156336712428</v>
      </c>
      <c r="V78" s="50">
        <f t="shared" si="57"/>
        <v>39.891875959403762</v>
      </c>
      <c r="W78" s="30">
        <f t="shared" si="58"/>
        <v>38.614956576404659</v>
      </c>
      <c r="X78" s="30">
        <f t="shared" si="59"/>
        <v>36.986137366414944</v>
      </c>
      <c r="Y78" s="30">
        <f t="shared" si="60"/>
        <v>262.82326919207117</v>
      </c>
      <c r="Z78" s="30">
        <f t="shared" si="61"/>
        <v>257.63421812056083</v>
      </c>
      <c r="AA78" s="55">
        <f t="shared" si="62"/>
        <v>261.90916100480354</v>
      </c>
      <c r="AB78" s="24">
        <f t="shared" si="63"/>
        <v>523.61944260464918</v>
      </c>
      <c r="AC78" s="24">
        <f t="shared" si="64"/>
        <v>37.294511712397679</v>
      </c>
      <c r="AD78" s="63">
        <f t="shared" si="65"/>
        <v>7.2266587856756201E-2</v>
      </c>
      <c r="AE78" s="20"/>
      <c r="AI78" s="20">
        <f t="shared" si="40"/>
        <v>82.297751211471677</v>
      </c>
      <c r="AJ78" s="18">
        <f t="shared" si="41"/>
        <v>85.437863586077185</v>
      </c>
      <c r="AK78" s="20"/>
      <c r="AL78" s="20"/>
      <c r="AM78" s="20">
        <f t="shared" si="66"/>
        <v>0.6406570923772823</v>
      </c>
      <c r="AN78" s="20">
        <f t="shared" si="47"/>
        <v>0.43660752261892605</v>
      </c>
      <c r="AO78" s="10">
        <f t="shared" si="48"/>
        <v>0.21126795045143676</v>
      </c>
      <c r="AP78" s="10">
        <f t="shared" si="35"/>
        <v>0.19372953716359853</v>
      </c>
      <c r="AQ78" s="20">
        <f t="shared" si="49"/>
        <v>1.2635070176082142E-4</v>
      </c>
      <c r="AR78" s="20">
        <f t="shared" si="50"/>
        <v>5.0792476211485738E-3</v>
      </c>
      <c r="AS78" s="20"/>
      <c r="AT78" s="20"/>
      <c r="AU78" s="20"/>
      <c r="AV78" s="20"/>
      <c r="AW78" s="20"/>
      <c r="AX78" s="20"/>
      <c r="AY78" s="20"/>
      <c r="AZ78" s="22"/>
    </row>
    <row r="79" spans="3:52" ht="15" x14ac:dyDescent="0.25">
      <c r="C79" s="27" t="str">
        <f>DataBase!A76</f>
        <v>1-Hexyne</v>
      </c>
      <c r="D79" s="27">
        <f>DataBase!E76</f>
        <v>71.349999999999994</v>
      </c>
      <c r="E79" s="27">
        <f t="shared" si="51"/>
        <v>344.5</v>
      </c>
      <c r="F79" s="27">
        <f t="shared" si="52"/>
        <v>620.1</v>
      </c>
      <c r="G79" s="17">
        <f>DataBase!D76/1000</f>
        <v>0.71996002197265629</v>
      </c>
      <c r="H79" s="16">
        <f t="shared" si="53"/>
        <v>11.844376271271742</v>
      </c>
      <c r="I79" s="16">
        <f>DataBase!C76</f>
        <v>82.150001525878906</v>
      </c>
      <c r="J79" s="18">
        <f t="shared" si="45"/>
        <v>0.17128702425034631</v>
      </c>
      <c r="K79" s="20">
        <f t="shared" si="42"/>
        <v>-4.0482531535430813E-2</v>
      </c>
      <c r="L79" s="19">
        <f t="shared" si="43"/>
        <v>4.2109833741696542E-4</v>
      </c>
      <c r="M79" s="19">
        <f t="shared" si="46"/>
        <v>0.71996002197265629</v>
      </c>
      <c r="N79" s="20">
        <f t="shared" si="44"/>
        <v>-5.8610882064819339E-8</v>
      </c>
      <c r="O79" s="20">
        <f t="shared" si="54"/>
        <v>536.66999999999996</v>
      </c>
      <c r="P79" s="21">
        <f t="shared" si="55"/>
        <v>1.5101855952374106</v>
      </c>
      <c r="Q79" s="33">
        <f>DataBase!G76+2*DataBase!H76*($O$2+273.15)+3*DataBase!I76*($O$2+273.15)^2+4*DataBase!J76*($O$2+273.15)^3+5*DataBase!K76*($O$2+273.15)^4</f>
        <v>1.5601926240028001</v>
      </c>
      <c r="R79" s="30">
        <f>DataBase!R76+273.15</f>
        <v>527</v>
      </c>
      <c r="S79" s="50">
        <f t="shared" si="67"/>
        <v>520.93784843575736</v>
      </c>
      <c r="T79" s="30">
        <f>DataBase!S76/100</f>
        <v>36.700000000000003</v>
      </c>
      <c r="U79" s="50">
        <f t="shared" si="56"/>
        <v>33.460192634608681</v>
      </c>
      <c r="V79" s="50">
        <f t="shared" si="57"/>
        <v>35.029781256239225</v>
      </c>
      <c r="W79" s="30">
        <f t="shared" si="58"/>
        <v>34.533582357465797</v>
      </c>
      <c r="X79" s="30">
        <f t="shared" si="59"/>
        <v>34.130927819768687</v>
      </c>
      <c r="Y79" s="30">
        <f t="shared" si="60"/>
        <v>254.01790979648388</v>
      </c>
      <c r="Z79" s="30">
        <f t="shared" si="61"/>
        <v>250.69708077572682</v>
      </c>
      <c r="AA79" s="55">
        <f t="shared" si="62"/>
        <v>253.86680145130231</v>
      </c>
      <c r="AB79" s="24">
        <f t="shared" si="63"/>
        <v>520.7324020062099</v>
      </c>
      <c r="AC79" s="24">
        <f t="shared" si="64"/>
        <v>34.841402569777316</v>
      </c>
      <c r="AD79" s="63">
        <f t="shared" si="65"/>
        <v>5.0642981749936977E-2</v>
      </c>
      <c r="AE79" s="20"/>
      <c r="AI79" s="20">
        <f t="shared" si="40"/>
        <v>86.633238150027864</v>
      </c>
      <c r="AJ79" s="18">
        <f t="shared" si="41"/>
        <v>87.139000612362466</v>
      </c>
      <c r="AK79" s="20"/>
      <c r="AL79" s="20"/>
      <c r="AM79" s="20">
        <f t="shared" si="66"/>
        <v>0.65370018975332067</v>
      </c>
      <c r="AN79" s="20">
        <f t="shared" si="47"/>
        <v>0.44135474598512775</v>
      </c>
      <c r="AO79" s="10">
        <f t="shared" si="48"/>
        <v>0.25180134586849268</v>
      </c>
      <c r="AP79" s="10">
        <f t="shared" si="35"/>
        <v>0.23190818821045522</v>
      </c>
      <c r="AQ79" s="20">
        <f t="shared" si="49"/>
        <v>1.0464351568834135E-4</v>
      </c>
      <c r="AR79" s="20">
        <f t="shared" si="50"/>
        <v>3.8404170257621277E-3</v>
      </c>
      <c r="AS79" s="20"/>
      <c r="AT79" s="20"/>
      <c r="AU79" s="20"/>
      <c r="AV79" s="20"/>
      <c r="AW79" s="20"/>
      <c r="AX79" s="20"/>
      <c r="AY79" s="20"/>
      <c r="AZ79" s="22"/>
    </row>
    <row r="80" spans="3:52" ht="15" x14ac:dyDescent="0.25">
      <c r="C80" s="27" t="str">
        <f>DataBase!A77</f>
        <v>Cyclohexane</v>
      </c>
      <c r="D80" s="27">
        <f>DataBase!E77</f>
        <v>80.730004882812523</v>
      </c>
      <c r="E80" s="27">
        <f t="shared" si="51"/>
        <v>353.8800048828125</v>
      </c>
      <c r="F80" s="27">
        <f t="shared" si="52"/>
        <v>636.9840087890625</v>
      </c>
      <c r="G80" s="17">
        <f>DataBase!D77/1000</f>
        <v>0.78182202148437496</v>
      </c>
      <c r="H80" s="16">
        <f t="shared" si="53"/>
        <v>11.005293035613835</v>
      </c>
      <c r="I80" s="16">
        <f>DataBase!C77</f>
        <v>84.160003662109375</v>
      </c>
      <c r="J80" s="18">
        <f t="shared" si="45"/>
        <v>1.5815409445414721</v>
      </c>
      <c r="K80" s="20">
        <f t="shared" si="42"/>
        <v>-4.7169558203236532E-2</v>
      </c>
      <c r="L80" s="19">
        <f t="shared" si="43"/>
        <v>3.90469183563673E-4</v>
      </c>
      <c r="M80" s="19">
        <f t="shared" si="46"/>
        <v>0.78182202148437496</v>
      </c>
      <c r="N80" s="20">
        <f t="shared" si="44"/>
        <v>-5.8793374963378907E-8</v>
      </c>
      <c r="O80" s="20">
        <f t="shared" si="54"/>
        <v>536.66999999999996</v>
      </c>
      <c r="P80" s="21">
        <f t="shared" si="55"/>
        <v>1.3439565391081361</v>
      </c>
      <c r="Q80" s="33">
        <f>DataBase!G77+2*DataBase!H77*($O$2+273.15)+3*DataBase!I77*($O$2+273.15)^2+4*DataBase!J77*($O$2+273.15)^3+5*DataBase!K77*($O$2+273.15)^4</f>
        <v>1.2552335000172941</v>
      </c>
      <c r="R80" s="30">
        <f>DataBase!R77+273.15</f>
        <v>553.20001220703125</v>
      </c>
      <c r="S80" s="50">
        <f t="shared" si="67"/>
        <v>543.02391761456886</v>
      </c>
      <c r="T80" s="30">
        <f>DataBase!S77/100</f>
        <v>40.53</v>
      </c>
      <c r="U80" s="50">
        <f t="shared" si="56"/>
        <v>34.730312312036098</v>
      </c>
      <c r="V80" s="50">
        <f t="shared" si="57"/>
        <v>39.858083680540901</v>
      </c>
      <c r="W80" s="30">
        <f t="shared" si="58"/>
        <v>38.609469095502455</v>
      </c>
      <c r="X80" s="30">
        <f t="shared" si="59"/>
        <v>36.934208769471866</v>
      </c>
      <c r="Y80" s="30">
        <f t="shared" si="60"/>
        <v>278.53115572587478</v>
      </c>
      <c r="Z80" s="30">
        <f t="shared" si="61"/>
        <v>273.2647434840278</v>
      </c>
      <c r="AA80" s="55">
        <f t="shared" si="62"/>
        <v>277.08681077012454</v>
      </c>
      <c r="AB80" s="24">
        <f t="shared" si="63"/>
        <v>538.29430702388277</v>
      </c>
      <c r="AC80" s="24">
        <f t="shared" si="64"/>
        <v>37.679272309720226</v>
      </c>
      <c r="AD80" s="63">
        <f t="shared" si="65"/>
        <v>7.0336237115217748E-2</v>
      </c>
      <c r="AE80" s="20"/>
      <c r="AI80" s="20">
        <f t="shared" si="40"/>
        <v>86.714999423397785</v>
      </c>
      <c r="AJ80" s="18">
        <f t="shared" si="41"/>
        <v>89.3065896475307</v>
      </c>
      <c r="AK80" s="20"/>
      <c r="AL80" s="20"/>
      <c r="AM80" s="20">
        <f t="shared" si="66"/>
        <v>0.63969630707523439</v>
      </c>
      <c r="AN80" s="20">
        <f t="shared" si="47"/>
        <v>0.42736128127692558</v>
      </c>
      <c r="AO80" s="10">
        <f t="shared" si="48"/>
        <v>0.20883741827572672</v>
      </c>
      <c r="AP80" s="10">
        <f t="shared" si="35"/>
        <v>0.19146580256756929</v>
      </c>
      <c r="AQ80" s="20">
        <f t="shared" si="49"/>
        <v>8.8704904098794158E-5</v>
      </c>
      <c r="AR80" s="20">
        <f t="shared" si="50"/>
        <v>3.5952097631241275E-3</v>
      </c>
      <c r="AS80" s="20"/>
      <c r="AT80" s="20"/>
      <c r="AU80" s="20"/>
      <c r="AV80" s="20"/>
      <c r="AW80" s="20"/>
      <c r="AX80" s="20"/>
      <c r="AY80" s="20"/>
      <c r="AZ80" s="22"/>
    </row>
    <row r="81" spans="3:52" ht="15" x14ac:dyDescent="0.25">
      <c r="C81" s="27" t="str">
        <f>DataBase!A78</f>
        <v>2E1C4=</v>
      </c>
      <c r="D81" s="27">
        <f>DataBase!E78</f>
        <v>64.649011230468773</v>
      </c>
      <c r="E81" s="27">
        <f t="shared" si="51"/>
        <v>337.79901123046875</v>
      </c>
      <c r="F81" s="27">
        <f t="shared" si="52"/>
        <v>608.03822021484382</v>
      </c>
      <c r="G81" s="17">
        <f>DataBase!D78/1000</f>
        <v>0.69406402587890625</v>
      </c>
      <c r="H81" s="16">
        <f t="shared" si="53"/>
        <v>12.20611408221159</v>
      </c>
      <c r="I81" s="16">
        <f>DataBase!C78</f>
        <v>84.160003662109375</v>
      </c>
      <c r="J81" s="18">
        <f t="shared" si="45"/>
        <v>9.9337176114925319E-3</v>
      </c>
      <c r="K81" s="20">
        <f t="shared" si="42"/>
        <v>6.3257105233284396E-3</v>
      </c>
      <c r="L81" s="19">
        <f t="shared" si="43"/>
        <v>3.8820045448262715E-4</v>
      </c>
      <c r="M81" s="19">
        <f t="shared" si="46"/>
        <v>0</v>
      </c>
      <c r="N81" s="20">
        <f t="shared" si="44"/>
        <v>-5.6487000000000001E-8</v>
      </c>
      <c r="O81" s="20">
        <f t="shared" si="54"/>
        <v>536.66999999999996</v>
      </c>
      <c r="P81" s="21">
        <f t="shared" si="55"/>
        <v>1.5659831794593893</v>
      </c>
      <c r="Q81" s="33">
        <f>DataBase!G78+2*DataBase!H78*($O$2+273.15)+3*DataBase!I78*($O$2+273.15)^2+4*DataBase!J78*($O$2+273.15)^3+5*DataBase!K78*($O$2+273.15)^4</f>
        <v>1.5863653212466384</v>
      </c>
      <c r="R81" s="30">
        <f>DataBase!R78+273.15</f>
        <v>510.39801025390625</v>
      </c>
      <c r="S81" s="50">
        <f t="shared" si="67"/>
        <v>509.20628469631998</v>
      </c>
      <c r="T81" s="30">
        <f>DataBase!S78/100</f>
        <v>32.700000000000003</v>
      </c>
      <c r="U81" s="50">
        <f t="shared" si="56"/>
        <v>33.044061685650291</v>
      </c>
      <c r="V81" s="50">
        <f t="shared" si="57"/>
        <v>33.670914061954306</v>
      </c>
      <c r="W81" s="30">
        <f t="shared" si="58"/>
        <v>33.285618840686624</v>
      </c>
      <c r="X81" s="30">
        <f t="shared" si="59"/>
        <v>33.644692273094194</v>
      </c>
      <c r="Y81" s="30">
        <f t="shared" si="60"/>
        <v>241.13979710623323</v>
      </c>
      <c r="Z81" s="30">
        <f t="shared" si="61"/>
        <v>238.25134057513276</v>
      </c>
      <c r="AA81" s="55">
        <f t="shared" si="62"/>
        <v>240.46990705795804</v>
      </c>
      <c r="AB81" s="24">
        <f t="shared" si="63"/>
        <v>510.03940892192446</v>
      </c>
      <c r="AC81" s="24">
        <f t="shared" si="64"/>
        <v>33.141431064889709</v>
      </c>
      <c r="AD81" s="63">
        <f t="shared" si="65"/>
        <v>-1.3499420944639318E-2</v>
      </c>
      <c r="AE81" s="20"/>
      <c r="AI81" s="20">
        <f t="shared" si="40"/>
        <v>84.87049320490496</v>
      </c>
      <c r="AJ81" s="18">
        <f t="shared" si="41"/>
        <v>84.113822417105084</v>
      </c>
      <c r="AK81" s="20"/>
      <c r="AL81" s="20"/>
      <c r="AM81" s="20">
        <f t="shared" si="66"/>
        <v>0.66183449865414801</v>
      </c>
      <c r="AN81" s="20">
        <f t="shared" si="47"/>
        <v>0.45070626863765867</v>
      </c>
      <c r="AO81" s="10">
        <f t="shared" si="48"/>
        <v>0.25785552001622641</v>
      </c>
      <c r="AP81" s="10">
        <f t="shared" si="35"/>
        <v>0.23520097140760865</v>
      </c>
      <c r="AQ81" s="20">
        <f t="shared" si="49"/>
        <v>1.4426181462478833E-4</v>
      </c>
      <c r="AR81" s="20">
        <f t="shared" si="50"/>
        <v>4.7173613382305787E-3</v>
      </c>
      <c r="AS81" s="20"/>
      <c r="AT81" s="20"/>
      <c r="AU81" s="20"/>
      <c r="AV81" s="20"/>
      <c r="AW81" s="20"/>
      <c r="AX81" s="20"/>
      <c r="AY81" s="20"/>
      <c r="AZ81" s="22"/>
    </row>
    <row r="82" spans="3:52" ht="15" x14ac:dyDescent="0.25">
      <c r="C82" s="27" t="str">
        <f>DataBase!A79</f>
        <v>3M1C5=</v>
      </c>
      <c r="D82" s="27">
        <f>DataBase!E79</f>
        <v>54.149011230468773</v>
      </c>
      <c r="E82" s="27">
        <f t="shared" si="51"/>
        <v>327.29901123046875</v>
      </c>
      <c r="F82" s="27">
        <f t="shared" si="52"/>
        <v>589.13822021484373</v>
      </c>
      <c r="G82" s="17">
        <f>DataBase!D79/1000</f>
        <v>0.6723510131835938</v>
      </c>
      <c r="H82" s="16">
        <f t="shared" si="53"/>
        <v>12.468369644502511</v>
      </c>
      <c r="I82" s="16">
        <f>DataBase!C79</f>
        <v>84.160003662109375</v>
      </c>
      <c r="J82" s="18">
        <f t="shared" si="45"/>
        <v>9.5846299210744765E-2</v>
      </c>
      <c r="K82" s="20">
        <f t="shared" si="42"/>
        <v>1.4119945834614612E-2</v>
      </c>
      <c r="L82" s="19">
        <f t="shared" si="43"/>
        <v>3.9061906211339498E-4</v>
      </c>
      <c r="M82" s="19">
        <f t="shared" si="46"/>
        <v>0</v>
      </c>
      <c r="N82" s="20">
        <f t="shared" si="44"/>
        <v>-5.6487000000000001E-8</v>
      </c>
      <c r="O82" s="20">
        <f t="shared" si="54"/>
        <v>536.66999999999996</v>
      </c>
      <c r="P82" s="21">
        <f t="shared" si="55"/>
        <v>1.6094662653329208</v>
      </c>
      <c r="Q82" s="33">
        <f>DataBase!G79+2*DataBase!H79*($O$2+273.15)+3*DataBase!I79*($O$2+273.15)^2+4*DataBase!J79*($O$2+273.15)^3+5*DataBase!K79*($O$2+273.15)^4</f>
        <v>1.6925556998196873</v>
      </c>
      <c r="R82" s="30">
        <f>DataBase!R79+273.15</f>
        <v>495.29901123046875</v>
      </c>
      <c r="S82" s="50">
        <f t="shared" si="67"/>
        <v>494.68759410185316</v>
      </c>
      <c r="T82" s="30">
        <f>DataBase!S79/100</f>
        <v>32.700000000000003</v>
      </c>
      <c r="U82" s="50">
        <f t="shared" si="56"/>
        <v>33.010747088498356</v>
      </c>
      <c r="V82" s="50">
        <f t="shared" si="57"/>
        <v>33.646690946358959</v>
      </c>
      <c r="W82" s="30">
        <f t="shared" si="58"/>
        <v>33.16185077276581</v>
      </c>
      <c r="X82" s="30">
        <f t="shared" si="59"/>
        <v>34.210652760844276</v>
      </c>
      <c r="Y82" s="30">
        <f t="shared" si="60"/>
        <v>225.93435193053313</v>
      </c>
      <c r="Z82" s="30">
        <f t="shared" si="61"/>
        <v>222.94438876686127</v>
      </c>
      <c r="AA82" s="55">
        <f t="shared" si="62"/>
        <v>224.25215623250631</v>
      </c>
      <c r="AB82" s="24">
        <f t="shared" si="63"/>
        <v>495.85583389973232</v>
      </c>
      <c r="AC82" s="24">
        <f t="shared" si="64"/>
        <v>32.504235659623035</v>
      </c>
      <c r="AD82" s="63">
        <f t="shared" si="65"/>
        <v>5.9866770757482559E-3</v>
      </c>
      <c r="AE82" s="20"/>
      <c r="AI82" s="20">
        <f t="shared" si="40"/>
        <v>80.298831536860689</v>
      </c>
      <c r="AJ82" s="18">
        <f t="shared" si="41"/>
        <v>79.112628223057783</v>
      </c>
      <c r="AK82" s="20"/>
      <c r="AL82" s="20"/>
      <c r="AM82" s="20">
        <f t="shared" si="66"/>
        <v>0.66081095219100383</v>
      </c>
      <c r="AN82" s="20">
        <f t="shared" si="47"/>
        <v>0.4595620461981248</v>
      </c>
      <c r="AO82" s="10">
        <f t="shared" si="48"/>
        <v>0.25207830604590592</v>
      </c>
      <c r="AP82" s="10">
        <f t="shared" ref="AP82:AP145" si="68">3 / 7 * (AM82 / (1 - AM82)) *LOG10(T82 / 1.101325) - 1</f>
        <v>0.22956908399293696</v>
      </c>
      <c r="AQ82" s="20">
        <f t="shared" si="49"/>
        <v>2.1302716696485491E-4</v>
      </c>
      <c r="AR82" s="20">
        <f t="shared" si="50"/>
        <v>6.9659883597507563E-3</v>
      </c>
      <c r="AS82" s="20"/>
      <c r="AT82" s="20"/>
      <c r="AU82" s="20"/>
      <c r="AV82" s="20"/>
      <c r="AW82" s="20"/>
      <c r="AX82" s="20"/>
      <c r="AY82" s="20"/>
      <c r="AZ82" s="22"/>
    </row>
    <row r="83" spans="3:52" ht="15" x14ac:dyDescent="0.25">
      <c r="C83" s="27" t="str">
        <f>DataBase!A80</f>
        <v>2M1C5=</v>
      </c>
      <c r="D83" s="27">
        <f>DataBase!E80</f>
        <v>62.149011230468773</v>
      </c>
      <c r="E83" s="27">
        <f t="shared" si="51"/>
        <v>335.29901123046875</v>
      </c>
      <c r="F83" s="27">
        <f t="shared" si="52"/>
        <v>603.53822021484382</v>
      </c>
      <c r="G83" s="17">
        <f>DataBase!D80/1000</f>
        <v>0.68458300781250003</v>
      </c>
      <c r="H83" s="16">
        <f t="shared" si="53"/>
        <v>12.344556091951707</v>
      </c>
      <c r="I83" s="16">
        <f>DataBase!C80</f>
        <v>84.160003662109375</v>
      </c>
      <c r="J83" s="18">
        <f t="shared" si="45"/>
        <v>4.6876753310917327E-2</v>
      </c>
      <c r="K83" s="20">
        <f t="shared" si="42"/>
        <v>1.0440207052804738E-2</v>
      </c>
      <c r="L83" s="19">
        <f t="shared" si="43"/>
        <v>3.8952472737973948E-4</v>
      </c>
      <c r="M83" s="19">
        <f t="shared" si="46"/>
        <v>0</v>
      </c>
      <c r="N83" s="20">
        <f t="shared" si="44"/>
        <v>-5.6487000000000001E-8</v>
      </c>
      <c r="O83" s="20">
        <f t="shared" si="54"/>
        <v>536.66999999999996</v>
      </c>
      <c r="P83" s="21">
        <f t="shared" si="55"/>
        <v>1.5891508858090004</v>
      </c>
      <c r="Q83" s="33">
        <f>DataBase!G80+2*DataBase!H80*($O$2+273.15)+3*DataBase!I80*($O$2+273.15)^2+4*DataBase!J80*($O$2+273.15)^3+5*DataBase!K80*($O$2+273.15)^4</f>
        <v>1.6106120560058061</v>
      </c>
      <c r="R83" s="30">
        <f>DataBase!R80+273.15</f>
        <v>506.5</v>
      </c>
      <c r="S83" s="50">
        <f t="shared" si="67"/>
        <v>504.9188872134182</v>
      </c>
      <c r="T83" s="30">
        <f>DataBase!S80/100</f>
        <v>32.700000000000003</v>
      </c>
      <c r="U83" s="50">
        <f t="shared" si="56"/>
        <v>32.886022196284117</v>
      </c>
      <c r="V83" s="50">
        <f t="shared" si="57"/>
        <v>33.17846841621833</v>
      </c>
      <c r="W83" s="30">
        <f t="shared" si="58"/>
        <v>32.821250571716007</v>
      </c>
      <c r="X83" s="30">
        <f t="shared" si="59"/>
        <v>33.508783077142184</v>
      </c>
      <c r="Y83" s="30">
        <f t="shared" si="60"/>
        <v>236.37015815315942</v>
      </c>
      <c r="Z83" s="30">
        <f t="shared" si="61"/>
        <v>233.61852780914711</v>
      </c>
      <c r="AA83" s="55">
        <f t="shared" si="62"/>
        <v>235.37024037681505</v>
      </c>
      <c r="AB83" s="24">
        <f t="shared" si="63"/>
        <v>506.14005130859641</v>
      </c>
      <c r="AC83" s="24">
        <f t="shared" si="64"/>
        <v>32.722392020888449</v>
      </c>
      <c r="AD83" s="63">
        <f t="shared" si="65"/>
        <v>-6.8477128099224752E-4</v>
      </c>
      <c r="AE83" s="20"/>
      <c r="AI83" s="20">
        <f t="shared" ref="AI83:AI114" si="69">-12272.6+9486.4*G83+(8.3741-5.9917*G83)*E83+(1-0.77084*G83-0.02058*G83^2)*(0.7465-222.4666/E83)*10^7/E83+(1-0.80882*G83+0.02226*G83^2)*(0.3228-17.335/E83)*10^12/E83^3</f>
        <v>84.20179785013579</v>
      </c>
      <c r="AJ83" s="18">
        <f t="shared" ref="AJ83:AJ114" si="70">20.486 * (EXP(1.165 / 10000 * F83 - 7.78712 * G83 + 1.1582
                / 1000 *  F83 * G83)) *  F83^(1.26007) * G83^(4.98308)</f>
        <v>82.874930334282453</v>
      </c>
      <c r="AK83" s="20"/>
      <c r="AL83" s="20"/>
      <c r="AM83" s="20">
        <f t="shared" si="66"/>
        <v>0.66199212483804293</v>
      </c>
      <c r="AN83" s="20">
        <f t="shared" si="47"/>
        <v>0.45295966138651955</v>
      </c>
      <c r="AO83" s="10">
        <f t="shared" si="48"/>
        <v>0.25874916318626245</v>
      </c>
      <c r="AP83" s="10">
        <f t="shared" si="68"/>
        <v>0.23607131305492124</v>
      </c>
      <c r="AQ83" s="20">
        <f t="shared" si="49"/>
        <v>1.5635183177106145E-4</v>
      </c>
      <c r="AR83" s="20">
        <f t="shared" si="50"/>
        <v>5.11270489891371E-3</v>
      </c>
      <c r="AS83" s="20"/>
      <c r="AT83" s="20"/>
      <c r="AU83" s="20"/>
      <c r="AV83" s="20"/>
      <c r="AW83" s="20"/>
      <c r="AX83" s="20"/>
      <c r="AY83" s="20"/>
      <c r="AZ83" s="22"/>
    </row>
    <row r="84" spans="3:52" ht="15" x14ac:dyDescent="0.25">
      <c r="C84" s="27" t="str">
        <f>DataBase!A81</f>
        <v>4Mci2pentene</v>
      </c>
      <c r="D84" s="27">
        <f>DataBase!E81</f>
        <v>56.450006103515648</v>
      </c>
      <c r="E84" s="27">
        <f t="shared" si="51"/>
        <v>329.60000610351563</v>
      </c>
      <c r="F84" s="27">
        <f t="shared" si="52"/>
        <v>593.28001098632819</v>
      </c>
      <c r="G84" s="17">
        <f>DataBase!D81/1000</f>
        <v>0.67399200439453122</v>
      </c>
      <c r="H84" s="16">
        <f t="shared" si="53"/>
        <v>12.467091900978129</v>
      </c>
      <c r="I84" s="16">
        <f>DataBase!C81</f>
        <v>84.160003662109375</v>
      </c>
      <c r="J84" s="18">
        <f t="shared" si="45"/>
        <v>8.4095028808964023E-2</v>
      </c>
      <c r="K84" s="20">
        <f t="shared" si="42"/>
        <v>1.408197129706997E-2</v>
      </c>
      <c r="L84" s="19">
        <f t="shared" si="43"/>
        <v>3.9060820269819419E-4</v>
      </c>
      <c r="M84" s="19">
        <f t="shared" si="46"/>
        <v>0</v>
      </c>
      <c r="N84" s="20">
        <f t="shared" si="44"/>
        <v>-5.6487000000000001E-8</v>
      </c>
      <c r="O84" s="20">
        <f t="shared" si="54"/>
        <v>536.66999999999996</v>
      </c>
      <c r="P84" s="21">
        <f t="shared" si="55"/>
        <v>1.6092585621831781</v>
      </c>
      <c r="Q84" s="33">
        <f>DataBase!G81+2*DataBase!H81*($O$2+273.15)+3*DataBase!I81*($O$2+273.15)^2+4*DataBase!J81*($O$2+273.15)^3+5*DataBase!K81*($O$2+273.15)^4</f>
        <v>1.5685999660771621</v>
      </c>
      <c r="R84" s="30">
        <f>DataBase!R81+273.15</f>
        <v>490</v>
      </c>
      <c r="S84" s="50">
        <f t="shared" si="67"/>
        <v>497.28401933828758</v>
      </c>
      <c r="T84" s="30">
        <f>DataBase!S81/100</f>
        <v>30.3</v>
      </c>
      <c r="U84" s="50">
        <f t="shared" si="56"/>
        <v>32.907599651874563</v>
      </c>
      <c r="V84" s="50">
        <f t="shared" si="57"/>
        <v>33.293755216380099</v>
      </c>
      <c r="W84" s="30">
        <f t="shared" si="58"/>
        <v>32.868614415047666</v>
      </c>
      <c r="X84" s="30">
        <f t="shared" si="59"/>
        <v>33.893159349732116</v>
      </c>
      <c r="Y84" s="30">
        <f t="shared" si="60"/>
        <v>228.43566470698238</v>
      </c>
      <c r="Z84" s="30">
        <f t="shared" si="61"/>
        <v>225.5828298529795</v>
      </c>
      <c r="AA84" s="55">
        <f t="shared" si="62"/>
        <v>226.89038114570133</v>
      </c>
      <c r="AB84" s="24">
        <f t="shared" si="63"/>
        <v>498.58969303597189</v>
      </c>
      <c r="AC84" s="24">
        <f t="shared" si="64"/>
        <v>32.449774874193281</v>
      </c>
      <c r="AD84" s="63">
        <f t="shared" si="65"/>
        <v>-7.0949665814959748E-2</v>
      </c>
      <c r="AE84" s="20"/>
      <c r="AI84" s="20">
        <f t="shared" si="69"/>
        <v>81.604228589393642</v>
      </c>
      <c r="AJ84" s="18">
        <f t="shared" si="70"/>
        <v>80.150345283248583</v>
      </c>
      <c r="AK84" s="20"/>
      <c r="AL84" s="20"/>
      <c r="AM84" s="20">
        <f t="shared" si="66"/>
        <v>0.67265307368064409</v>
      </c>
      <c r="AN84" s="20">
        <f t="shared" si="47"/>
        <v>0.46275306296272029</v>
      </c>
      <c r="AO84" s="10">
        <f t="shared" si="48"/>
        <v>0.29336104524873174</v>
      </c>
      <c r="AP84" s="10">
        <f t="shared" si="68"/>
        <v>0.26772756267393616</v>
      </c>
      <c r="AQ84" s="20">
        <f t="shared" si="49"/>
        <v>1.7051137388808817E-4</v>
      </c>
      <c r="AR84" s="20">
        <f t="shared" si="50"/>
        <v>5.1664946288090714E-3</v>
      </c>
      <c r="AS84" s="20"/>
      <c r="AT84" s="20"/>
      <c r="AU84" s="20"/>
      <c r="AV84" s="20"/>
      <c r="AW84" s="20"/>
      <c r="AX84" s="20"/>
      <c r="AY84" s="20"/>
      <c r="AZ84" s="22"/>
    </row>
    <row r="85" spans="3:52" ht="15" x14ac:dyDescent="0.25">
      <c r="C85" s="27" t="str">
        <f>DataBase!A82</f>
        <v>4Mtr2pentene</v>
      </c>
      <c r="D85" s="27">
        <f>DataBase!E82</f>
        <v>58.550012207031273</v>
      </c>
      <c r="E85" s="27">
        <f t="shared" si="51"/>
        <v>331.70001220703125</v>
      </c>
      <c r="F85" s="27">
        <f t="shared" si="52"/>
        <v>597.06002197265627</v>
      </c>
      <c r="G85" s="17">
        <f>DataBase!D82/1000</f>
        <v>0.67351501464843755</v>
      </c>
      <c r="H85" s="16">
        <f t="shared" si="53"/>
        <v>12.502361408348932</v>
      </c>
      <c r="I85" s="16">
        <f>DataBase!C82</f>
        <v>84.160003662109375</v>
      </c>
      <c r="J85" s="18">
        <f t="shared" si="45"/>
        <v>7.1230977863939601E-2</v>
      </c>
      <c r="K85" s="20">
        <f t="shared" si="42"/>
        <v>1.5130181056130254E-2</v>
      </c>
      <c r="L85" s="19">
        <f t="shared" si="43"/>
        <v>3.9090463146009984E-4</v>
      </c>
      <c r="M85" s="19">
        <f t="shared" si="46"/>
        <v>0</v>
      </c>
      <c r="N85" s="20">
        <f t="shared" si="44"/>
        <v>-5.6487000000000001E-8</v>
      </c>
      <c r="O85" s="20">
        <f t="shared" si="54"/>
        <v>536.66999999999996</v>
      </c>
      <c r="P85" s="21">
        <f t="shared" si="55"/>
        <v>1.614976856650812</v>
      </c>
      <c r="Q85" s="33">
        <f>DataBase!G82+2*DataBase!H82*($O$2+273.15)+3*DataBase!I82*($O$2+273.15)^2+4*DataBase!J82*($O$2+273.15)^3+5*DataBase!K82*($O$2+273.15)^4</f>
        <v>1.6804163152080738</v>
      </c>
      <c r="R85" s="30">
        <f>DataBase!R82+273.15</f>
        <v>492</v>
      </c>
      <c r="S85" s="50">
        <f t="shared" si="67"/>
        <v>499.27947869382643</v>
      </c>
      <c r="T85" s="30">
        <f>DataBase!S82/100</f>
        <v>30.3</v>
      </c>
      <c r="U85" s="50">
        <f t="shared" si="56"/>
        <v>32.742980799949585</v>
      </c>
      <c r="V85" s="50">
        <f t="shared" si="57"/>
        <v>32.754496198801668</v>
      </c>
      <c r="W85" s="30">
        <f t="shared" si="58"/>
        <v>32.401578332683656</v>
      </c>
      <c r="X85" s="30">
        <f t="shared" si="59"/>
        <v>33.493139710585211</v>
      </c>
      <c r="Y85" s="30">
        <f t="shared" si="60"/>
        <v>230.18570953379373</v>
      </c>
      <c r="Z85" s="30">
        <f t="shared" si="61"/>
        <v>227.52511186920981</v>
      </c>
      <c r="AA85" s="55">
        <f t="shared" si="62"/>
        <v>228.68619590465198</v>
      </c>
      <c r="AB85" s="24">
        <f t="shared" si="63"/>
        <v>500.84430152449858</v>
      </c>
      <c r="AC85" s="24">
        <f t="shared" si="64"/>
        <v>32.285022670083301</v>
      </c>
      <c r="AD85" s="63">
        <f t="shared" si="65"/>
        <v>-6.5512299342683156E-2</v>
      </c>
      <c r="AE85" s="20"/>
      <c r="AI85" s="20">
        <f t="shared" si="69"/>
        <v>82.994699024626243</v>
      </c>
      <c r="AJ85" s="18">
        <f t="shared" si="70"/>
        <v>81.05718801204533</v>
      </c>
      <c r="AK85" s="20"/>
      <c r="AL85" s="20"/>
      <c r="AM85" s="20">
        <f t="shared" si="66"/>
        <v>0.67418701668095782</v>
      </c>
      <c r="AN85" s="20">
        <f t="shared" si="47"/>
        <v>0.46154348820492713</v>
      </c>
      <c r="AO85" s="10">
        <f t="shared" si="48"/>
        <v>0.30260373879914187</v>
      </c>
      <c r="AP85" s="10">
        <f t="shared" si="68"/>
        <v>0.27660066800969529</v>
      </c>
      <c r="AQ85" s="20">
        <f t="shared" si="49"/>
        <v>1.506581929783109E-4</v>
      </c>
      <c r="AR85" s="20">
        <f t="shared" si="50"/>
        <v>4.5649432472428201E-3</v>
      </c>
      <c r="AS85" s="20"/>
      <c r="AT85" s="20"/>
      <c r="AU85" s="20"/>
      <c r="AV85" s="20"/>
      <c r="AW85" s="20"/>
      <c r="AX85" s="20"/>
      <c r="AY85" s="20"/>
      <c r="AZ85" s="22"/>
    </row>
    <row r="86" spans="3:52" ht="15" x14ac:dyDescent="0.25">
      <c r="C86" s="27" t="str">
        <f>DataBase!A83</f>
        <v>4M-1-pentene</v>
      </c>
      <c r="D86" s="27">
        <f>DataBase!E83</f>
        <v>53.860009765625023</v>
      </c>
      <c r="E86" s="27">
        <f t="shared" si="51"/>
        <v>327.010009765625</v>
      </c>
      <c r="F86" s="27">
        <f t="shared" si="52"/>
        <v>588.61801757812498</v>
      </c>
      <c r="G86" s="17">
        <f>DataBase!D83/1000</f>
        <v>0.66865802001953123</v>
      </c>
      <c r="H86" s="16">
        <f t="shared" si="53"/>
        <v>12.533541188772395</v>
      </c>
      <c r="I86" s="16">
        <f>DataBase!C83</f>
        <v>84.161003112792969</v>
      </c>
      <c r="J86" s="18">
        <f t="shared" si="45"/>
        <v>8.4909326874627988E-2</v>
      </c>
      <c r="K86" s="20">
        <f t="shared" si="42"/>
        <v>1.605684413031554E-2</v>
      </c>
      <c r="L86" s="19">
        <f t="shared" si="43"/>
        <v>3.9116094415914007E-4</v>
      </c>
      <c r="M86" s="19">
        <f t="shared" si="46"/>
        <v>0</v>
      </c>
      <c r="N86" s="20">
        <f t="shared" si="44"/>
        <v>-5.6487000000000001E-8</v>
      </c>
      <c r="O86" s="20">
        <f t="shared" si="54"/>
        <v>536.66999999999996</v>
      </c>
      <c r="P86" s="21">
        <f t="shared" si="55"/>
        <v>1.6200062797802206</v>
      </c>
      <c r="Q86" s="33">
        <f>DataBase!G83+2*DataBase!H83*($O$2+273.15)+3*DataBase!I83*($O$2+273.15)^2+4*DataBase!J83*($O$2+273.15)^3+5*DataBase!K83*($O$2+273.15)^4</f>
        <v>1.5405589900698393</v>
      </c>
      <c r="R86" s="30">
        <f>DataBase!R83+273.15</f>
        <v>496</v>
      </c>
      <c r="S86" s="50">
        <f t="shared" si="67"/>
        <v>493.72951247978591</v>
      </c>
      <c r="T86" s="30">
        <f>DataBase!S83/100</f>
        <v>32.200000000000003</v>
      </c>
      <c r="U86" s="50">
        <f t="shared" si="56"/>
        <v>32.898623563522037</v>
      </c>
      <c r="V86" s="50">
        <f t="shared" si="57"/>
        <v>33.287398079350041</v>
      </c>
      <c r="W86" s="30">
        <f t="shared" si="58"/>
        <v>32.833868335807558</v>
      </c>
      <c r="X86" s="30">
        <f t="shared" si="59"/>
        <v>34.051764281543548</v>
      </c>
      <c r="Y86" s="30">
        <f t="shared" si="60"/>
        <v>224.68797305350768</v>
      </c>
      <c r="Z86" s="30">
        <f t="shared" si="61"/>
        <v>221.80375977610981</v>
      </c>
      <c r="AA86" s="55">
        <f t="shared" si="62"/>
        <v>222.84462112043775</v>
      </c>
      <c r="AB86" s="24">
        <f t="shared" si="63"/>
        <v>495.10098463427903</v>
      </c>
      <c r="AC86" s="24">
        <f t="shared" si="64"/>
        <v>32.303086958457996</v>
      </c>
      <c r="AD86" s="63">
        <f t="shared" si="65"/>
        <v>-3.2014583372047575E-3</v>
      </c>
      <c r="AE86" s="20"/>
      <c r="AI86" s="20">
        <f t="shared" si="69"/>
        <v>80.480437399364291</v>
      </c>
      <c r="AJ86" s="18">
        <f t="shared" si="70"/>
        <v>78.892647454948545</v>
      </c>
      <c r="AK86" s="20"/>
      <c r="AL86" s="20"/>
      <c r="AM86" s="20">
        <f t="shared" si="66"/>
        <v>0.65929437452746975</v>
      </c>
      <c r="AN86" s="20">
        <f t="shared" si="47"/>
        <v>0.45914321003705388</v>
      </c>
      <c r="AO86" s="10">
        <f t="shared" si="48"/>
        <v>0.23827603045432741</v>
      </c>
      <c r="AP86" s="10">
        <f t="shared" si="68"/>
        <v>0.21573686614389187</v>
      </c>
      <c r="AQ86" s="20">
        <f t="shared" si="49"/>
        <v>2.3556863293171406E-4</v>
      </c>
      <c r="AR86" s="20">
        <f t="shared" si="50"/>
        <v>7.5853099804011935E-3</v>
      </c>
      <c r="AS86" s="20"/>
      <c r="AT86" s="20"/>
      <c r="AU86" s="20"/>
      <c r="AV86" s="20"/>
      <c r="AW86" s="20"/>
      <c r="AX86" s="20"/>
      <c r="AY86" s="20"/>
      <c r="AZ86" s="22"/>
    </row>
    <row r="87" spans="3:52" ht="15" x14ac:dyDescent="0.25">
      <c r="C87" s="27" t="str">
        <f>DataBase!A84</f>
        <v>Mcyclopentan</v>
      </c>
      <c r="D87" s="27">
        <f>DataBase!E84</f>
        <v>71.809014892578148</v>
      </c>
      <c r="E87" s="27">
        <f t="shared" si="51"/>
        <v>344.95901489257813</v>
      </c>
      <c r="F87" s="27">
        <f t="shared" si="52"/>
        <v>620.92622680664067</v>
      </c>
      <c r="G87" s="17">
        <f>DataBase!D84/1000</f>
        <v>0.75206500244140628</v>
      </c>
      <c r="H87" s="16">
        <f t="shared" si="53"/>
        <v>11.343784186793819</v>
      </c>
      <c r="I87" s="16">
        <f>DataBase!C84</f>
        <v>84.161903381347656</v>
      </c>
      <c r="J87" s="18">
        <f t="shared" si="45"/>
        <v>1.107768893128954</v>
      </c>
      <c r="K87" s="20">
        <f t="shared" si="42"/>
        <v>-4.5888516948224024E-2</v>
      </c>
      <c r="L87" s="19">
        <f t="shared" si="43"/>
        <v>4.0474214475964138E-4</v>
      </c>
      <c r="M87" s="19">
        <f t="shared" si="46"/>
        <v>0.75206500244140628</v>
      </c>
      <c r="N87" s="20">
        <f t="shared" si="44"/>
        <v>-5.8705591757202147E-8</v>
      </c>
      <c r="O87" s="20">
        <f t="shared" si="54"/>
        <v>536.66999999999996</v>
      </c>
      <c r="P87" s="21">
        <f t="shared" si="55"/>
        <v>1.4137482355892765</v>
      </c>
      <c r="Q87" s="33">
        <f>DataBase!G84+2*DataBase!H84*($O$2+273.15)+3*DataBase!I84*($O$2+273.15)^2+4*DataBase!J84*($O$2+273.15)^3+5*DataBase!K84*($O$2+273.15)^4</f>
        <v>1.2928536133588522</v>
      </c>
      <c r="R87" s="30">
        <f>DataBase!R84+273.15</f>
        <v>532.70001220703125</v>
      </c>
      <c r="S87" s="50">
        <f t="shared" si="67"/>
        <v>527.79138041459953</v>
      </c>
      <c r="T87" s="30">
        <f>DataBase!S84/100</f>
        <v>37.89550048828125</v>
      </c>
      <c r="U87" s="50">
        <f t="shared" si="56"/>
        <v>34.425292343822889</v>
      </c>
      <c r="V87" s="50">
        <f t="shared" si="57"/>
        <v>38.64195574949666</v>
      </c>
      <c r="W87" s="30">
        <f t="shared" si="58"/>
        <v>37.599965585289965</v>
      </c>
      <c r="X87" s="30">
        <f t="shared" si="59"/>
        <v>36.226894817030029</v>
      </c>
      <c r="Y87" s="30">
        <f t="shared" si="60"/>
        <v>262.77326163063492</v>
      </c>
      <c r="Z87" s="30">
        <f t="shared" si="61"/>
        <v>258.07511603137073</v>
      </c>
      <c r="AA87" s="55">
        <f t="shared" si="62"/>
        <v>262.15514610020773</v>
      </c>
      <c r="AB87" s="24">
        <f t="shared" si="63"/>
        <v>524.76182656179321</v>
      </c>
      <c r="AC87" s="24">
        <f t="shared" si="64"/>
        <v>36.261552825220697</v>
      </c>
      <c r="AD87" s="63">
        <f t="shared" si="65"/>
        <v>4.3117194442802854E-2</v>
      </c>
      <c r="AE87" s="20"/>
      <c r="AI87" s="20">
        <f t="shared" si="69"/>
        <v>83.951983573393136</v>
      </c>
      <c r="AJ87" s="18">
        <f t="shared" si="70"/>
        <v>86.526260108373691</v>
      </c>
      <c r="AK87" s="20"/>
      <c r="AL87" s="20"/>
      <c r="AM87" s="20">
        <f t="shared" si="66"/>
        <v>0.64756712406177208</v>
      </c>
      <c r="AN87" s="20">
        <f t="shared" si="47"/>
        <v>0.43823291512127205</v>
      </c>
      <c r="AO87" s="10">
        <f t="shared" si="48"/>
        <v>0.22894142105639187</v>
      </c>
      <c r="AP87" s="10">
        <f t="shared" si="68"/>
        <v>0.21007646199716246</v>
      </c>
      <c r="AQ87" s="20">
        <f t="shared" si="49"/>
        <v>1.1409835393459043E-4</v>
      </c>
      <c r="AR87" s="20">
        <f t="shared" si="50"/>
        <v>4.323814227240359E-3</v>
      </c>
      <c r="AS87" s="20"/>
      <c r="AT87" s="20"/>
      <c r="AU87" s="20"/>
      <c r="AV87" s="20"/>
      <c r="AW87" s="20"/>
      <c r="AX87" s="20"/>
      <c r="AY87" s="20"/>
      <c r="AZ87" s="22"/>
    </row>
    <row r="88" spans="3:52" ht="15" x14ac:dyDescent="0.25">
      <c r="C88" s="27" t="str">
        <f>DataBase!A85</f>
        <v>1-Hexene</v>
      </c>
      <c r="D88" s="27">
        <f>DataBase!E85</f>
        <v>63.450006103515648</v>
      </c>
      <c r="E88" s="27">
        <f t="shared" si="51"/>
        <v>336.60000610351563</v>
      </c>
      <c r="F88" s="27">
        <f t="shared" si="52"/>
        <v>605.8800109863281</v>
      </c>
      <c r="G88" s="17">
        <f>DataBase!D85/1000</f>
        <v>0.67165301513671871</v>
      </c>
      <c r="H88" s="16">
        <f t="shared" si="53"/>
        <v>12.598453562183421</v>
      </c>
      <c r="I88" s="16">
        <f>DataBase!C85</f>
        <v>84.161903381347656</v>
      </c>
      <c r="J88" s="18">
        <f t="shared" si="45"/>
        <v>3.9819699448312491E-2</v>
      </c>
      <c r="K88" s="20">
        <f t="shared" si="42"/>
        <v>1.7986039868091268E-2</v>
      </c>
      <c r="L88" s="19">
        <f t="shared" si="43"/>
        <v>3.9167726435333702E-4</v>
      </c>
      <c r="M88" s="19">
        <f t="shared" si="46"/>
        <v>0</v>
      </c>
      <c r="N88" s="20">
        <f t="shared" si="44"/>
        <v>-5.6487000000000001E-8</v>
      </c>
      <c r="O88" s="20">
        <f t="shared" si="54"/>
        <v>536.66999999999996</v>
      </c>
      <c r="P88" s="21">
        <f t="shared" si="55"/>
        <v>1.6303992370284586</v>
      </c>
      <c r="Q88" s="33">
        <f>DataBase!G85+2*DataBase!H85*($O$2+273.15)+3*DataBase!I85*($O$2+273.15)^2+4*DataBase!J85*($O$2+273.15)^3+5*DataBase!K85*($O$2+273.15)^4</f>
        <v>1.5724450211867769</v>
      </c>
      <c r="R88" s="30">
        <f>DataBase!R85+273.15</f>
        <v>501.99798583984375</v>
      </c>
      <c r="S88" s="50">
        <f t="shared" si="67"/>
        <v>503.73471945389588</v>
      </c>
      <c r="T88" s="30">
        <f>DataBase!S85/100</f>
        <v>31.713701171875002</v>
      </c>
      <c r="U88" s="50">
        <f t="shared" si="56"/>
        <v>32.330459307231557</v>
      </c>
      <c r="V88" s="50">
        <f t="shared" si="57"/>
        <v>31.459656439523723</v>
      </c>
      <c r="W88" s="30">
        <f t="shared" si="58"/>
        <v>31.26287700349399</v>
      </c>
      <c r="X88" s="30">
        <f t="shared" si="59"/>
        <v>32.529350032026208</v>
      </c>
      <c r="Y88" s="30">
        <f t="shared" si="60"/>
        <v>234.04294460441719</v>
      </c>
      <c r="Z88" s="30">
        <f t="shared" si="61"/>
        <v>231.84119886664405</v>
      </c>
      <c r="AA88" s="55">
        <f t="shared" si="62"/>
        <v>232.60566030932063</v>
      </c>
      <c r="AB88" s="24">
        <f t="shared" si="63"/>
        <v>505.97860007136768</v>
      </c>
      <c r="AC88" s="24">
        <f t="shared" si="64"/>
        <v>31.865171966644255</v>
      </c>
      <c r="AD88" s="63">
        <f t="shared" si="65"/>
        <v>-4.7761941738791213E-3</v>
      </c>
      <c r="AE88" s="20"/>
      <c r="AI88" s="20">
        <f t="shared" si="69"/>
        <v>86.330378586666939</v>
      </c>
      <c r="AJ88" s="18">
        <f t="shared" si="70"/>
        <v>83.174298075356774</v>
      </c>
      <c r="AK88" s="20"/>
      <c r="AL88" s="20"/>
      <c r="AM88" s="20">
        <f t="shared" si="66"/>
        <v>0.67052063075588453</v>
      </c>
      <c r="AN88" s="20">
        <f t="shared" si="47"/>
        <v>0.45559042460437438</v>
      </c>
      <c r="AO88" s="10">
        <f t="shared" si="48"/>
        <v>0.29745691988873135</v>
      </c>
      <c r="AP88" s="10">
        <f t="shared" si="68"/>
        <v>0.27280264847009783</v>
      </c>
      <c r="AQ88" s="20">
        <f t="shared" si="49"/>
        <v>1.2416980513460475E-4</v>
      </c>
      <c r="AR88" s="20">
        <f t="shared" si="50"/>
        <v>3.9378840946088052E-3</v>
      </c>
      <c r="AS88" s="20"/>
      <c r="AT88" s="20"/>
      <c r="AU88" s="20"/>
      <c r="AV88" s="20"/>
      <c r="AW88" s="20"/>
      <c r="AX88" s="20"/>
      <c r="AY88" s="20"/>
      <c r="AZ88" s="22"/>
    </row>
    <row r="89" spans="3:52" ht="15" x14ac:dyDescent="0.25">
      <c r="C89" s="27" t="str">
        <f>DataBase!A86</f>
        <v>cis2-hexene</v>
      </c>
      <c r="D89" s="27">
        <f>DataBase!E86</f>
        <v>68.882012939453148</v>
      </c>
      <c r="E89" s="27">
        <f t="shared" si="51"/>
        <v>342.03201293945313</v>
      </c>
      <c r="F89" s="27">
        <f t="shared" si="52"/>
        <v>615.65762329101563</v>
      </c>
      <c r="G89" s="17">
        <f>DataBase!D86/1000</f>
        <v>0.6905390014648437</v>
      </c>
      <c r="H89" s="16">
        <f t="shared" si="53"/>
        <v>12.319456300584795</v>
      </c>
      <c r="I89" s="16">
        <f>DataBase!C86</f>
        <v>84.161903381347656</v>
      </c>
      <c r="J89" s="18">
        <f t="shared" si="45"/>
        <v>1.8256224687797192E-2</v>
      </c>
      <c r="K89" s="20">
        <f t="shared" si="42"/>
        <v>9.6942412533800853E-3</v>
      </c>
      <c r="L89" s="19">
        <f t="shared" si="43"/>
        <v>3.8929252023291692E-4</v>
      </c>
      <c r="M89" s="19">
        <f t="shared" si="46"/>
        <v>0</v>
      </c>
      <c r="N89" s="20">
        <f t="shared" si="44"/>
        <v>-5.6487000000000001E-8</v>
      </c>
      <c r="O89" s="20">
        <f t="shared" si="54"/>
        <v>536.66999999999996</v>
      </c>
      <c r="P89" s="21">
        <f t="shared" si="55"/>
        <v>1.5849859611770165</v>
      </c>
      <c r="Q89" s="33">
        <f>DataBase!G86+2*DataBase!H86*($O$2+273.15)+3*DataBase!I86*($O$2+273.15)^2+4*DataBase!J86*($O$2+273.15)^3+5*DataBase!K86*($O$2+273.15)^4</f>
        <v>1.6392804920828872</v>
      </c>
      <c r="R89" s="30">
        <f>DataBase!R86+273.15</f>
        <v>517.593017578125</v>
      </c>
      <c r="S89" s="50">
        <f t="shared" si="67"/>
        <v>512.68795541001532</v>
      </c>
      <c r="T89" s="30">
        <f>DataBase!S86/100</f>
        <v>32.825800781250003</v>
      </c>
      <c r="U89" s="50">
        <f t="shared" si="56"/>
        <v>32.632107486695134</v>
      </c>
      <c r="V89" s="50">
        <f t="shared" si="57"/>
        <v>32.330880527943982</v>
      </c>
      <c r="W89" s="30">
        <f t="shared" si="58"/>
        <v>32.110326111580704</v>
      </c>
      <c r="X89" s="30">
        <f t="shared" si="59"/>
        <v>32.708267815076923</v>
      </c>
      <c r="Y89" s="30">
        <f t="shared" si="60"/>
        <v>243.97489027219524</v>
      </c>
      <c r="Z89" s="30">
        <f t="shared" si="61"/>
        <v>241.56599519968051</v>
      </c>
      <c r="AA89" s="55">
        <f t="shared" si="62"/>
        <v>243.35430299103348</v>
      </c>
      <c r="AB89" s="24">
        <f t="shared" si="63"/>
        <v>514.27201912155681</v>
      </c>
      <c r="AC89" s="24">
        <f t="shared" si="64"/>
        <v>32.680942493558575</v>
      </c>
      <c r="AD89" s="63">
        <f t="shared" si="65"/>
        <v>4.4129399510085951E-3</v>
      </c>
      <c r="AE89" s="20"/>
      <c r="AI89" s="20">
        <f t="shared" si="69"/>
        <v>87.924534774235326</v>
      </c>
      <c r="AJ89" s="18">
        <f t="shared" si="70"/>
        <v>86.007898547655898</v>
      </c>
      <c r="AK89" s="20"/>
      <c r="AL89" s="20"/>
      <c r="AM89" s="20">
        <f t="shared" si="66"/>
        <v>0.66081264878699242</v>
      </c>
      <c r="AN89" s="20">
        <f t="shared" si="47"/>
        <v>0.44660527143397627</v>
      </c>
      <c r="AO89" s="10">
        <f t="shared" si="48"/>
        <v>0.25342557639801117</v>
      </c>
      <c r="AP89" s="10">
        <f t="shared" si="68"/>
        <v>0.23097073896682363</v>
      </c>
      <c r="AQ89" s="20">
        <f t="shared" si="49"/>
        <v>1.2752759157520232E-4</v>
      </c>
      <c r="AR89" s="20">
        <f t="shared" si="50"/>
        <v>4.1861953151602072E-3</v>
      </c>
      <c r="AS89" s="20"/>
      <c r="AT89" s="20"/>
      <c r="AU89" s="20"/>
      <c r="AV89" s="20"/>
      <c r="AW89" s="20"/>
      <c r="AX89" s="20"/>
      <c r="AY89" s="20"/>
      <c r="AZ89" s="22"/>
    </row>
    <row r="90" spans="3:52" ht="15" x14ac:dyDescent="0.25">
      <c r="C90" s="27" t="str">
        <f>DataBase!A87</f>
        <v>tr2-Hexene</v>
      </c>
      <c r="D90" s="27">
        <f>DataBase!E87</f>
        <v>67.877008056640648</v>
      </c>
      <c r="E90" s="27">
        <f t="shared" si="51"/>
        <v>341.02700805664063</v>
      </c>
      <c r="F90" s="27">
        <f t="shared" si="52"/>
        <v>613.84861450195319</v>
      </c>
      <c r="G90" s="17">
        <f>DataBase!D87/1000</f>
        <v>0.68121002197265623</v>
      </c>
      <c r="H90" s="16">
        <f t="shared" si="53"/>
        <v>12.475924310555321</v>
      </c>
      <c r="I90" s="16">
        <f>DataBase!C87</f>
        <v>84.161903381347656</v>
      </c>
      <c r="J90" s="18">
        <f t="shared" si="45"/>
        <v>3.8966814107803872E-2</v>
      </c>
      <c r="K90" s="20">
        <f t="shared" si="42"/>
        <v>1.4344470509704138E-2</v>
      </c>
      <c r="L90" s="19">
        <f t="shared" si="43"/>
        <v>3.9068308350500501E-4</v>
      </c>
      <c r="M90" s="19">
        <f t="shared" si="46"/>
        <v>0</v>
      </c>
      <c r="N90" s="20">
        <f t="shared" si="44"/>
        <v>-5.6487000000000001E-8</v>
      </c>
      <c r="O90" s="20">
        <f t="shared" si="54"/>
        <v>536.66999999999996</v>
      </c>
      <c r="P90" s="21">
        <f t="shared" si="55"/>
        <v>1.6106934805733402</v>
      </c>
      <c r="Q90" s="33">
        <f>DataBase!G87+2*DataBase!H87*($O$2+273.15)+3*DataBase!I87*($O$2+273.15)^2+4*DataBase!J87*($O$2+273.15)^3+5*DataBase!K87*($O$2+273.15)^4</f>
        <v>1.6737237395361946</v>
      </c>
      <c r="R90" s="30">
        <f>DataBase!R87+273.15</f>
        <v>516.48101806640625</v>
      </c>
      <c r="S90" s="50">
        <f t="shared" si="67"/>
        <v>509.8823228589863</v>
      </c>
      <c r="T90" s="30">
        <f>DataBase!S87/100</f>
        <v>32.687900390625003</v>
      </c>
      <c r="U90" s="50">
        <f t="shared" si="56"/>
        <v>32.368905477455655</v>
      </c>
      <c r="V90" s="50">
        <f t="shared" si="57"/>
        <v>31.540429852165218</v>
      </c>
      <c r="W90" s="30">
        <f t="shared" si="58"/>
        <v>31.377939788862538</v>
      </c>
      <c r="X90" s="30">
        <f t="shared" si="59"/>
        <v>32.324377971048399</v>
      </c>
      <c r="Y90" s="30">
        <f t="shared" si="60"/>
        <v>240.56133905069657</v>
      </c>
      <c r="Z90" s="30">
        <f t="shared" si="61"/>
        <v>238.39268757913379</v>
      </c>
      <c r="AA90" s="55">
        <f t="shared" si="62"/>
        <v>239.62144344289129</v>
      </c>
      <c r="AB90" s="24">
        <f t="shared" si="63"/>
        <v>512.00601535432179</v>
      </c>
      <c r="AC90" s="24">
        <f t="shared" si="64"/>
        <v>32.175437841429897</v>
      </c>
      <c r="AD90" s="63">
        <f t="shared" si="65"/>
        <v>1.5677438534476274E-2</v>
      </c>
      <c r="AE90" s="20"/>
      <c r="AI90" s="20">
        <f t="shared" si="69"/>
        <v>88.213864546528384</v>
      </c>
      <c r="AJ90" s="18">
        <f t="shared" si="70"/>
        <v>85.396758758890726</v>
      </c>
      <c r="AK90" s="20"/>
      <c r="AL90" s="20"/>
      <c r="AM90" s="20">
        <f t="shared" si="66"/>
        <v>0.66028952880663905</v>
      </c>
      <c r="AN90" s="20">
        <f t="shared" si="47"/>
        <v>0.44723420422967836</v>
      </c>
      <c r="AO90" s="10">
        <f t="shared" si="48"/>
        <v>0.24902368515603324</v>
      </c>
      <c r="AP90" s="10">
        <f t="shared" si="68"/>
        <v>0.22657920355683592</v>
      </c>
      <c r="AQ90" s="20">
        <f t="shared" si="49"/>
        <v>1.3604435255379078E-4</v>
      </c>
      <c r="AR90" s="20">
        <f t="shared" si="50"/>
        <v>4.4470042449853836E-3</v>
      </c>
      <c r="AS90" s="20"/>
      <c r="AT90" s="20"/>
      <c r="AU90" s="20"/>
      <c r="AV90" s="20"/>
      <c r="AW90" s="20"/>
      <c r="AX90" s="20"/>
      <c r="AY90" s="20"/>
      <c r="AZ90" s="22"/>
    </row>
    <row r="91" spans="3:52" ht="15" x14ac:dyDescent="0.25">
      <c r="C91" s="27" t="str">
        <f>DataBase!A88</f>
        <v>cis3-Hexene</v>
      </c>
      <c r="D91" s="27">
        <f>DataBase!E88</f>
        <v>66.438012695312523</v>
      </c>
      <c r="E91" s="27">
        <f t="shared" si="51"/>
        <v>339.5880126953125</v>
      </c>
      <c r="F91" s="27">
        <f t="shared" si="52"/>
        <v>611.2584228515625</v>
      </c>
      <c r="G91" s="17">
        <f>DataBase!D88/1000</f>
        <v>0.68318902587890629</v>
      </c>
      <c r="H91" s="16">
        <f t="shared" si="53"/>
        <v>12.422263499833244</v>
      </c>
      <c r="I91" s="16">
        <f>DataBase!C88</f>
        <v>84.161903381347656</v>
      </c>
      <c r="J91" s="18">
        <f t="shared" si="45"/>
        <v>4.046625761870376E-2</v>
      </c>
      <c r="K91" s="20">
        <f t="shared" si="42"/>
        <v>1.2749671215044032E-2</v>
      </c>
      <c r="L91" s="19">
        <f t="shared" si="43"/>
        <v>3.9022148122390659E-4</v>
      </c>
      <c r="M91" s="19">
        <f t="shared" si="46"/>
        <v>0</v>
      </c>
      <c r="N91" s="20">
        <f t="shared" si="44"/>
        <v>-5.6487000000000001E-8</v>
      </c>
      <c r="O91" s="20">
        <f t="shared" si="54"/>
        <v>536.66999999999996</v>
      </c>
      <c r="P91" s="21">
        <f t="shared" si="55"/>
        <v>1.6019457613600183</v>
      </c>
      <c r="Q91" s="33">
        <f>DataBase!G88+2*DataBase!H88*($O$2+273.15)+3*DataBase!I88*($O$2+273.15)^2+4*DataBase!J88*($O$2+273.15)^3+5*DataBase!K88*($O$2+273.15)^4</f>
        <v>1.6621601326553026</v>
      </c>
      <c r="R91" s="30">
        <f>DataBase!R88+273.15</f>
        <v>517.03900146484375</v>
      </c>
      <c r="S91" s="50">
        <f t="shared" si="67"/>
        <v>508.8671477917494</v>
      </c>
      <c r="T91" s="30">
        <f>DataBase!S88/100</f>
        <v>32.825800781250003</v>
      </c>
      <c r="U91" s="50">
        <f t="shared" si="56"/>
        <v>32.539828227337267</v>
      </c>
      <c r="V91" s="50">
        <f t="shared" si="57"/>
        <v>32.065448722738026</v>
      </c>
      <c r="W91" s="30">
        <f t="shared" si="58"/>
        <v>31.84776587606618</v>
      </c>
      <c r="X91" s="30">
        <f t="shared" si="59"/>
        <v>32.686269839001703</v>
      </c>
      <c r="Y91" s="30">
        <f t="shared" si="60"/>
        <v>239.81944435070432</v>
      </c>
      <c r="Z91" s="30">
        <f t="shared" si="61"/>
        <v>237.46902710216727</v>
      </c>
      <c r="AA91" s="55">
        <f t="shared" si="62"/>
        <v>238.9063187043364</v>
      </c>
      <c r="AB91" s="24">
        <f t="shared" si="63"/>
        <v>510.6809108817435</v>
      </c>
      <c r="AC91" s="24">
        <f t="shared" si="64"/>
        <v>32.379385527049791</v>
      </c>
      <c r="AD91" s="63">
        <f t="shared" si="65"/>
        <v>1.3599523654429846E-2</v>
      </c>
      <c r="AE91" s="20"/>
      <c r="AI91" s="20">
        <f t="shared" si="69"/>
        <v>87.089467751773554</v>
      </c>
      <c r="AJ91" s="18">
        <f t="shared" si="70"/>
        <v>84.781755893950191</v>
      </c>
      <c r="AK91" s="20"/>
      <c r="AL91" s="20"/>
      <c r="AM91" s="20">
        <f t="shared" si="66"/>
        <v>0.65679380420666955</v>
      </c>
      <c r="AN91" s="20">
        <f t="shared" si="47"/>
        <v>0.44691839464398309</v>
      </c>
      <c r="AO91" s="10">
        <f t="shared" si="48"/>
        <v>0.23113621749192742</v>
      </c>
      <c r="AP91" s="10">
        <f t="shared" si="68"/>
        <v>0.20915773521952952</v>
      </c>
      <c r="AQ91" s="20">
        <f t="shared" si="49"/>
        <v>1.578055349872807E-4</v>
      </c>
      <c r="AR91" s="20">
        <f t="shared" si="50"/>
        <v>5.180093053671053E-3</v>
      </c>
      <c r="AS91" s="20"/>
      <c r="AT91" s="20"/>
      <c r="AU91" s="20"/>
      <c r="AV91" s="20"/>
      <c r="AW91" s="20"/>
      <c r="AX91" s="20"/>
      <c r="AY91" s="20"/>
      <c r="AZ91" s="22"/>
    </row>
    <row r="92" spans="3:52" ht="15" x14ac:dyDescent="0.25">
      <c r="C92" s="27" t="str">
        <f>DataBase!A89</f>
        <v>tr3-Hexene</v>
      </c>
      <c r="D92" s="27">
        <f>DataBase!E89</f>
        <v>67.076013183593773</v>
      </c>
      <c r="E92" s="27">
        <f t="shared" si="51"/>
        <v>340.22601318359375</v>
      </c>
      <c r="F92" s="27">
        <f t="shared" si="52"/>
        <v>612.40682373046877</v>
      </c>
      <c r="G92" s="17">
        <f>DataBase!D89/1000</f>
        <v>0.68055401611328126</v>
      </c>
      <c r="H92" s="16">
        <f t="shared" si="53"/>
        <v>12.478165434820585</v>
      </c>
      <c r="I92" s="16">
        <f>DataBase!C89</f>
        <v>84.161903381347656</v>
      </c>
      <c r="J92" s="18">
        <f t="shared" si="45"/>
        <v>4.1470571048360265E-2</v>
      </c>
      <c r="K92" s="20">
        <f t="shared" si="42"/>
        <v>1.441107672286779E-2</v>
      </c>
      <c r="L92" s="19">
        <f t="shared" si="43"/>
        <v>3.9070201487159559E-4</v>
      </c>
      <c r="M92" s="19">
        <f t="shared" si="46"/>
        <v>0</v>
      </c>
      <c r="N92" s="20">
        <f t="shared" si="44"/>
        <v>-5.6487000000000001E-8</v>
      </c>
      <c r="O92" s="20">
        <f t="shared" si="54"/>
        <v>536.66999999999996</v>
      </c>
      <c r="P92" s="21">
        <f t="shared" si="55"/>
        <v>1.6110572659092035</v>
      </c>
      <c r="Q92" s="33">
        <f>DataBase!G89+2*DataBase!H89*($O$2+273.15)+3*DataBase!I89*($O$2+273.15)^2+4*DataBase!J89*($O$2+273.15)^3+5*DataBase!K89*($O$2+273.15)^4</f>
        <v>1.6742731496030703</v>
      </c>
      <c r="R92" s="30">
        <f>DataBase!R89+273.15</f>
        <v>517.593017578125</v>
      </c>
      <c r="S92" s="50">
        <f t="shared" si="67"/>
        <v>508.97662586308184</v>
      </c>
      <c r="T92" s="30">
        <f>DataBase!S89/100</f>
        <v>32.825800781250003</v>
      </c>
      <c r="U92" s="50">
        <f t="shared" si="56"/>
        <v>32.400886798060299</v>
      </c>
      <c r="V92" s="50">
        <f t="shared" si="57"/>
        <v>31.641602850593543</v>
      </c>
      <c r="W92" s="30">
        <f t="shared" si="58"/>
        <v>31.464218399359044</v>
      </c>
      <c r="X92" s="30">
        <f t="shared" si="59"/>
        <v>32.422284451283758</v>
      </c>
      <c r="Y92" s="30">
        <f t="shared" si="60"/>
        <v>239.67323625900758</v>
      </c>
      <c r="Z92" s="30">
        <f t="shared" si="61"/>
        <v>237.46326914561564</v>
      </c>
      <c r="AA92" s="55">
        <f t="shared" si="62"/>
        <v>238.68760272695715</v>
      </c>
      <c r="AB92" s="24">
        <f t="shared" si="63"/>
        <v>511.04937564972914</v>
      </c>
      <c r="AC92" s="24">
        <f t="shared" si="64"/>
        <v>32.182838106879245</v>
      </c>
      <c r="AD92" s="63">
        <f t="shared" si="65"/>
        <v>1.9587113156977899E-2</v>
      </c>
      <c r="AE92" s="20"/>
      <c r="AI92" s="20">
        <f t="shared" si="69"/>
        <v>87.764502266973977</v>
      </c>
      <c r="AJ92" s="18">
        <f t="shared" si="70"/>
        <v>85.019582649586653</v>
      </c>
      <c r="AK92" s="20"/>
      <c r="AL92" s="20"/>
      <c r="AM92" s="20">
        <f t="shared" si="66"/>
        <v>0.6573234213543856</v>
      </c>
      <c r="AN92" s="20">
        <f t="shared" si="47"/>
        <v>0.44660527143397627</v>
      </c>
      <c r="AO92" s="10">
        <f t="shared" si="48"/>
        <v>0.23403537917005676</v>
      </c>
      <c r="AP92" s="10">
        <f t="shared" si="68"/>
        <v>0.21200305790926377</v>
      </c>
      <c r="AQ92" s="20">
        <f t="shared" si="49"/>
        <v>1.5187572662931015E-4</v>
      </c>
      <c r="AR92" s="20">
        <f t="shared" si="50"/>
        <v>4.9854423458413214E-3</v>
      </c>
      <c r="AS92" s="20"/>
      <c r="AT92" s="20"/>
      <c r="AU92" s="20"/>
      <c r="AV92" s="20"/>
      <c r="AW92" s="20"/>
      <c r="AX92" s="20"/>
      <c r="AY92" s="20"/>
      <c r="AZ92" s="22"/>
    </row>
    <row r="93" spans="3:52" ht="15" x14ac:dyDescent="0.25">
      <c r="C93" s="27" t="str">
        <f>DataBase!A90</f>
        <v>2M-2-pentene</v>
      </c>
      <c r="D93" s="27">
        <f>DataBase!E90</f>
        <v>67.300012207031273</v>
      </c>
      <c r="E93" s="27">
        <f t="shared" si="51"/>
        <v>340.45001220703125</v>
      </c>
      <c r="F93" s="27">
        <f t="shared" si="52"/>
        <v>612.81002197265627</v>
      </c>
      <c r="G93" s="17">
        <f>DataBase!D90/1000</f>
        <v>0.689864013671875</v>
      </c>
      <c r="H93" s="16">
        <f t="shared" si="53"/>
        <v>12.312468400168743</v>
      </c>
      <c r="I93" s="16">
        <f>DataBase!C90</f>
        <v>84.161903381347656</v>
      </c>
      <c r="J93" s="18">
        <f t="shared" si="45"/>
        <v>2.1636320517824107E-2</v>
      </c>
      <c r="K93" s="20">
        <f t="shared" si="42"/>
        <v>9.4865608530150212E-3</v>
      </c>
      <c r="L93" s="19">
        <f t="shared" si="43"/>
        <v>3.8922725111361148E-4</v>
      </c>
      <c r="M93" s="19">
        <f t="shared" si="46"/>
        <v>0</v>
      </c>
      <c r="N93" s="20">
        <f t="shared" si="44"/>
        <v>-5.6487000000000001E-8</v>
      </c>
      <c r="O93" s="20">
        <f t="shared" si="54"/>
        <v>536.66999999999996</v>
      </c>
      <c r="P93" s="21">
        <f t="shared" si="55"/>
        <v>1.5838236345234722</v>
      </c>
      <c r="Q93" s="33">
        <f>DataBase!G90+2*DataBase!H90*($O$2+273.15)+3*DataBase!I90*($O$2+273.15)^2+4*DataBase!J90*($O$2+273.15)^3+5*DataBase!K90*($O$2+273.15)^4</f>
        <v>1.6377387454694949</v>
      </c>
      <c r="R93" s="30">
        <f>DataBase!R90+273.15</f>
        <v>517.593017578125</v>
      </c>
      <c r="S93" s="50">
        <f t="shared" si="67"/>
        <v>511.00794940889131</v>
      </c>
      <c r="T93" s="30">
        <f>DataBase!S90/100</f>
        <v>32.825800781250003</v>
      </c>
      <c r="U93" s="50">
        <f t="shared" si="56"/>
        <v>32.716848940552701</v>
      </c>
      <c r="V93" s="50">
        <f t="shared" si="57"/>
        <v>32.605294618060157</v>
      </c>
      <c r="W93" s="30">
        <f t="shared" si="58"/>
        <v>32.347058110697368</v>
      </c>
      <c r="X93" s="30">
        <f t="shared" si="59"/>
        <v>32.936560491678492</v>
      </c>
      <c r="Y93" s="30">
        <f t="shared" si="60"/>
        <v>242.38465546649979</v>
      </c>
      <c r="Z93" s="30">
        <f t="shared" si="61"/>
        <v>239.87070068840285</v>
      </c>
      <c r="AA93" s="55">
        <f t="shared" si="62"/>
        <v>241.69752803615506</v>
      </c>
      <c r="AB93" s="24">
        <f t="shared" si="63"/>
        <v>512.45171503661516</v>
      </c>
      <c r="AC93" s="24">
        <f t="shared" si="64"/>
        <v>32.731563124559131</v>
      </c>
      <c r="AD93" s="63">
        <f t="shared" si="65"/>
        <v>2.8708410594114218E-3</v>
      </c>
      <c r="AE93" s="20"/>
      <c r="AI93" s="20">
        <f t="shared" si="69"/>
        <v>86.977558091266019</v>
      </c>
      <c r="AJ93" s="18">
        <f t="shared" si="70"/>
        <v>85.275918510732438</v>
      </c>
      <c r="AK93" s="20"/>
      <c r="AL93" s="20"/>
      <c r="AM93" s="20">
        <f t="shared" si="66"/>
        <v>0.65775619192089285</v>
      </c>
      <c r="AN93" s="20">
        <f t="shared" si="47"/>
        <v>0.44660527143397627</v>
      </c>
      <c r="AO93" s="10">
        <f t="shared" si="48"/>
        <v>0.23641293279507658</v>
      </c>
      <c r="AP93" s="10">
        <f t="shared" si="68"/>
        <v>0.2143346186012316</v>
      </c>
      <c r="AQ93" s="20">
        <f t="shared" si="49"/>
        <v>1.4865644062788611E-4</v>
      </c>
      <c r="AR93" s="20">
        <f t="shared" si="50"/>
        <v>4.8797667049007088E-3</v>
      </c>
      <c r="AS93" s="20"/>
      <c r="AT93" s="20"/>
      <c r="AU93" s="20"/>
      <c r="AV93" s="20"/>
      <c r="AW93" s="20"/>
      <c r="AX93" s="20"/>
      <c r="AY93" s="20"/>
      <c r="AZ93" s="22"/>
    </row>
    <row r="94" spans="3:52" ht="15" x14ac:dyDescent="0.25">
      <c r="C94" s="27" t="str">
        <f>DataBase!A91</f>
        <v>3Mci2pentene</v>
      </c>
      <c r="D94" s="27">
        <f>DataBase!E91</f>
        <v>67.692010498046898</v>
      </c>
      <c r="E94" s="27">
        <f t="shared" si="51"/>
        <v>340.84201049804688</v>
      </c>
      <c r="F94" s="27">
        <f t="shared" si="52"/>
        <v>613.5156188964844</v>
      </c>
      <c r="G94" s="17">
        <f>DataBase!D91/1000</f>
        <v>0.69667102050781249</v>
      </c>
      <c r="H94" s="16">
        <f t="shared" si="53"/>
        <v>12.196843808056137</v>
      </c>
      <c r="I94" s="16">
        <f>DataBase!C91</f>
        <v>84.161903381347656</v>
      </c>
      <c r="J94" s="18">
        <f t="shared" si="45"/>
        <v>3.1183484212434793E-3</v>
      </c>
      <c r="K94" s="20">
        <f t="shared" si="42"/>
        <v>6.0501979754283754E-3</v>
      </c>
      <c r="L94" s="19">
        <f t="shared" si="43"/>
        <v>3.8810798349117625E-4</v>
      </c>
      <c r="M94" s="19">
        <f t="shared" si="46"/>
        <v>0</v>
      </c>
      <c r="N94" s="20">
        <f t="shared" si="44"/>
        <v>-5.6487000000000001E-8</v>
      </c>
      <c r="O94" s="20">
        <f t="shared" si="54"/>
        <v>536.66999999999996</v>
      </c>
      <c r="P94" s="21">
        <f t="shared" si="55"/>
        <v>1.5644147864199884</v>
      </c>
      <c r="Q94" s="33">
        <f>DataBase!G91+2*DataBase!H91*($O$2+273.15)+3*DataBase!I91*($O$2+273.15)^2+4*DataBase!J91*($O$2+273.15)^3+5*DataBase!K91*($O$2+273.15)^4</f>
        <v>1.6114662784060947</v>
      </c>
      <c r="R94" s="30">
        <f>DataBase!R91+273.15</f>
        <v>517.593017578125</v>
      </c>
      <c r="S94" s="50">
        <f t="shared" si="67"/>
        <v>512.72075978577777</v>
      </c>
      <c r="T94" s="30">
        <f>DataBase!S91/100</f>
        <v>32.825800781250003</v>
      </c>
      <c r="U94" s="50">
        <f t="shared" si="56"/>
        <v>32.926669619137854</v>
      </c>
      <c r="V94" s="50">
        <f t="shared" si="57"/>
        <v>33.267940890121039</v>
      </c>
      <c r="W94" s="30">
        <f t="shared" si="58"/>
        <v>32.948556972817521</v>
      </c>
      <c r="X94" s="30">
        <f t="shared" si="59"/>
        <v>33.282270301795926</v>
      </c>
      <c r="Y94" s="30">
        <f t="shared" si="60"/>
        <v>244.55861524840736</v>
      </c>
      <c r="Z94" s="30">
        <f t="shared" si="61"/>
        <v>241.8300698415967</v>
      </c>
      <c r="AA94" s="55">
        <f t="shared" si="62"/>
        <v>244.04523546250721</v>
      </c>
      <c r="AB94" s="24">
        <f t="shared" si="63"/>
        <v>513.71588410225729</v>
      </c>
      <c r="AC94" s="24">
        <f t="shared" si="64"/>
        <v>33.120107584698381</v>
      </c>
      <c r="AD94" s="63">
        <f t="shared" si="65"/>
        <v>-8.9657158833573933E-3</v>
      </c>
      <c r="AE94" s="20"/>
      <c r="AI94" s="20">
        <f t="shared" si="69"/>
        <v>86.557667687777666</v>
      </c>
      <c r="AJ94" s="18">
        <f t="shared" si="70"/>
        <v>85.519627648387129</v>
      </c>
      <c r="AK94" s="20"/>
      <c r="AL94" s="20"/>
      <c r="AM94" s="20">
        <f t="shared" si="66"/>
        <v>0.65851354041228061</v>
      </c>
      <c r="AN94" s="20">
        <f t="shared" si="47"/>
        <v>0.44660527143397627</v>
      </c>
      <c r="AO94" s="10">
        <f t="shared" si="48"/>
        <v>0.24059221615954393</v>
      </c>
      <c r="AP94" s="10">
        <f t="shared" si="68"/>
        <v>0.21842906988090283</v>
      </c>
      <c r="AQ94" s="20">
        <f t="shared" si="49"/>
        <v>1.4316206670389453E-4</v>
      </c>
      <c r="AR94" s="20">
        <f t="shared" si="50"/>
        <v>4.6994094810540663E-3</v>
      </c>
      <c r="AS94" s="20"/>
      <c r="AT94" s="20"/>
      <c r="AU94" s="20"/>
      <c r="AV94" s="20"/>
      <c r="AW94" s="20"/>
      <c r="AX94" s="20"/>
      <c r="AY94" s="20"/>
      <c r="AZ94" s="22"/>
    </row>
    <row r="95" spans="3:52" ht="15" x14ac:dyDescent="0.25">
      <c r="C95" s="27" t="str">
        <f>DataBase!A92</f>
        <v>3Mtr2pentene</v>
      </c>
      <c r="D95" s="27">
        <f>DataBase!E92</f>
        <v>70.428002929687523</v>
      </c>
      <c r="E95" s="27">
        <f t="shared" si="51"/>
        <v>343.5780029296875</v>
      </c>
      <c r="F95" s="27">
        <f t="shared" si="52"/>
        <v>618.44040527343748</v>
      </c>
      <c r="G95" s="17">
        <f>DataBase!D92/1000</f>
        <v>0.70082000732421879</v>
      </c>
      <c r="H95" s="16">
        <f t="shared" si="53"/>
        <v>12.156991888606342</v>
      </c>
      <c r="I95" s="16">
        <f>DataBase!C92</f>
        <v>84.161903381347656</v>
      </c>
      <c r="J95" s="18">
        <f t="shared" si="45"/>
        <v>2.0088420229197928E-4</v>
      </c>
      <c r="K95" s="20">
        <f t="shared" si="42"/>
        <v>-3.6838282509828547E-2</v>
      </c>
      <c r="L95" s="19">
        <f t="shared" si="43"/>
        <v>4.3033386745279506E-4</v>
      </c>
      <c r="M95" s="19">
        <f t="shared" si="46"/>
        <v>0.70082000732421879</v>
      </c>
      <c r="N95" s="20">
        <f t="shared" si="44"/>
        <v>-5.8554419021606448E-8</v>
      </c>
      <c r="O95" s="20">
        <f t="shared" si="54"/>
        <v>536.66999999999996</v>
      </c>
      <c r="P95" s="21">
        <f t="shared" si="55"/>
        <v>1.5671262841918241</v>
      </c>
      <c r="Q95" s="33">
        <f>DataBase!G92+2*DataBase!H92*($O$2+273.15)+3*DataBase!I92*($O$2+273.15)^2+4*DataBase!J92*($O$2+273.15)^3+5*DataBase!K92*($O$2+273.15)^4</f>
        <v>1.6021707080048448</v>
      </c>
      <c r="R95" s="30">
        <f>DataBase!R92+273.15</f>
        <v>521.48101806640625</v>
      </c>
      <c r="S95" s="50">
        <f t="shared" si="67"/>
        <v>516.2288880230883</v>
      </c>
      <c r="T95" s="30">
        <f>DataBase!S92/100</f>
        <v>32.928701171874998</v>
      </c>
      <c r="U95" s="50">
        <f t="shared" si="56"/>
        <v>32.883816687866158</v>
      </c>
      <c r="V95" s="50">
        <f t="shared" si="57"/>
        <v>33.111536371086551</v>
      </c>
      <c r="W95" s="30">
        <f t="shared" si="58"/>
        <v>32.828296281449319</v>
      </c>
      <c r="X95" s="30">
        <f t="shared" si="59"/>
        <v>33.073829782535292</v>
      </c>
      <c r="Y95" s="30">
        <f t="shared" si="60"/>
        <v>248.11197932160383</v>
      </c>
      <c r="Z95" s="30">
        <f t="shared" si="61"/>
        <v>245.45838152728777</v>
      </c>
      <c r="AA95" s="55">
        <f t="shared" si="62"/>
        <v>247.76684329701357</v>
      </c>
      <c r="AB95" s="24">
        <f t="shared" si="63"/>
        <v>517.24090337730649</v>
      </c>
      <c r="AC95" s="24">
        <f t="shared" si="64"/>
        <v>33.216175374758883</v>
      </c>
      <c r="AD95" s="63">
        <f t="shared" si="65"/>
        <v>-8.730201698007518E-3</v>
      </c>
      <c r="AE95" s="20"/>
      <c r="AI95" s="20">
        <f t="shared" si="69"/>
        <v>87.897622509568919</v>
      </c>
      <c r="AJ95" s="18">
        <f t="shared" si="70"/>
        <v>86.801108960239716</v>
      </c>
      <c r="AK95" s="20"/>
      <c r="AL95" s="20"/>
      <c r="AM95" s="20">
        <f t="shared" si="66"/>
        <v>0.65885044906070911</v>
      </c>
      <c r="AN95" s="20">
        <f t="shared" si="47"/>
        <v>0.44442010438923957</v>
      </c>
      <c r="AO95" s="10">
        <f t="shared" si="48"/>
        <v>0.24353766157029477</v>
      </c>
      <c r="AP95" s="10">
        <f t="shared" si="68"/>
        <v>0.22138138964283716</v>
      </c>
      <c r="AQ95" s="20">
        <f t="shared" si="49"/>
        <v>1.2781757718553739E-4</v>
      </c>
      <c r="AR95" s="20">
        <f t="shared" si="50"/>
        <v>4.2088668036556276E-3</v>
      </c>
      <c r="AS95" s="20"/>
      <c r="AT95" s="20"/>
      <c r="AU95" s="20"/>
      <c r="AV95" s="20"/>
      <c r="AW95" s="20"/>
      <c r="AX95" s="20"/>
      <c r="AY95" s="20"/>
      <c r="AZ95" s="22"/>
    </row>
    <row r="96" spans="3:52" ht="15" x14ac:dyDescent="0.25">
      <c r="C96" s="27" t="str">
        <f>DataBase!A93</f>
        <v>23M-1-butene</v>
      </c>
      <c r="D96" s="27">
        <f>DataBase!E93</f>
        <v>55.606011962890648</v>
      </c>
      <c r="E96" s="27">
        <f t="shared" si="51"/>
        <v>328.75601196289063</v>
      </c>
      <c r="F96" s="27">
        <f t="shared" si="52"/>
        <v>591.76082153320317</v>
      </c>
      <c r="G96" s="17">
        <f>DataBase!D93/1000</f>
        <v>0.6815390014648437</v>
      </c>
      <c r="H96" s="16">
        <f t="shared" si="53"/>
        <v>12.318505523253904</v>
      </c>
      <c r="I96" s="16">
        <f>DataBase!C93</f>
        <v>84.161903381347656</v>
      </c>
      <c r="J96" s="18">
        <f t="shared" si="45"/>
        <v>7.6355357966830559E-2</v>
      </c>
      <c r="K96" s="20">
        <f t="shared" si="42"/>
        <v>9.6659841511060451E-3</v>
      </c>
      <c r="L96" s="19">
        <f t="shared" si="43"/>
        <v>3.8928365559408497E-4</v>
      </c>
      <c r="M96" s="19">
        <f t="shared" si="46"/>
        <v>0</v>
      </c>
      <c r="N96" s="20">
        <f t="shared" si="44"/>
        <v>-5.6487000000000001E-8</v>
      </c>
      <c r="O96" s="20">
        <f t="shared" si="54"/>
        <v>536.66999999999996</v>
      </c>
      <c r="P96" s="21">
        <f t="shared" si="55"/>
        <v>1.5848278858855069</v>
      </c>
      <c r="Q96" s="33">
        <f>DataBase!G93+2*DataBase!H93*($O$2+273.15)+3*DataBase!I93*($O$2+273.15)^2+4*DataBase!J93*($O$2+273.15)^3+5*DataBase!K93*($O$2+273.15)^4</f>
        <v>1.6387910711014197</v>
      </c>
      <c r="R96" s="30">
        <f>DataBase!R93+273.15</f>
        <v>500.92800903320313</v>
      </c>
      <c r="S96" s="50">
        <f t="shared" si="67"/>
        <v>497.82319177267152</v>
      </c>
      <c r="T96" s="30">
        <f>DataBase!S93/100</f>
        <v>32.425900878906248</v>
      </c>
      <c r="U96" s="50">
        <f t="shared" si="56"/>
        <v>33.232800576268637</v>
      </c>
      <c r="V96" s="50">
        <f t="shared" si="57"/>
        <v>34.368272280166046</v>
      </c>
      <c r="W96" s="30">
        <f t="shared" si="58"/>
        <v>33.824279071893237</v>
      </c>
      <c r="X96" s="30">
        <f t="shared" si="59"/>
        <v>34.483052020759651</v>
      </c>
      <c r="Y96" s="30">
        <f t="shared" si="60"/>
        <v>229.68888355376464</v>
      </c>
      <c r="Z96" s="30">
        <f t="shared" si="61"/>
        <v>226.48949086676947</v>
      </c>
      <c r="AA96" s="55">
        <f t="shared" si="62"/>
        <v>228.37912650247341</v>
      </c>
      <c r="AB96" s="24">
        <f t="shared" si="63"/>
        <v>498.54307198730811</v>
      </c>
      <c r="AC96" s="24">
        <f t="shared" si="64"/>
        <v>32.955685321944024</v>
      </c>
      <c r="AD96" s="63">
        <f t="shared" si="65"/>
        <v>-1.6338310692314884E-2</v>
      </c>
      <c r="AE96" s="20"/>
      <c r="AI96" s="20">
        <f t="shared" si="69"/>
        <v>80.327967290322704</v>
      </c>
      <c r="AJ96" s="18">
        <f t="shared" si="70"/>
        <v>79.934013057837376</v>
      </c>
      <c r="AK96" s="20"/>
      <c r="AL96" s="20"/>
      <c r="AM96" s="20">
        <f t="shared" si="66"/>
        <v>0.65629393053383767</v>
      </c>
      <c r="AN96" s="20">
        <f t="shared" si="47"/>
        <v>0.45622016887041167</v>
      </c>
      <c r="AO96" s="10">
        <f t="shared" si="48"/>
        <v>0.22424521235895103</v>
      </c>
      <c r="AP96" s="10">
        <f t="shared" si="68"/>
        <v>0.20212399257861713</v>
      </c>
      <c r="AQ96" s="20">
        <f t="shared" si="49"/>
        <v>2.3828601609861009E-4</v>
      </c>
      <c r="AR96" s="20">
        <f t="shared" si="50"/>
        <v>7.7266387388429895E-3</v>
      </c>
      <c r="AS96" s="20"/>
      <c r="AT96" s="20"/>
      <c r="AU96" s="20"/>
      <c r="AV96" s="20"/>
      <c r="AW96" s="20"/>
      <c r="AX96" s="20"/>
      <c r="AY96" s="20"/>
      <c r="AZ96" s="22"/>
    </row>
    <row r="97" spans="3:52" ht="15" x14ac:dyDescent="0.25">
      <c r="C97" s="27" t="str">
        <f>DataBase!A94</f>
        <v>33M-1-butene</v>
      </c>
      <c r="D97" s="27">
        <f>DataBase!E94</f>
        <v>41.238000488281273</v>
      </c>
      <c r="E97" s="27">
        <f t="shared" si="51"/>
        <v>314.38800048828125</v>
      </c>
      <c r="F97" s="27">
        <f t="shared" si="52"/>
        <v>565.89840087890627</v>
      </c>
      <c r="G97" s="17">
        <f>DataBase!D94/1000</f>
        <v>0.65711901855468746</v>
      </c>
      <c r="H97" s="16">
        <f t="shared" si="53"/>
        <v>12.587383151623087</v>
      </c>
      <c r="I97" s="16">
        <f>DataBase!C94</f>
        <v>84.161903381347656</v>
      </c>
      <c r="J97" s="18">
        <f t="shared" si="45"/>
        <v>0.1151120086191235</v>
      </c>
      <c r="K97" s="20">
        <f t="shared" si="42"/>
        <v>1.7657027266238117E-2</v>
      </c>
      <c r="L97" s="19">
        <f t="shared" si="43"/>
        <v>3.9159086134180429E-4</v>
      </c>
      <c r="M97" s="19">
        <f t="shared" si="46"/>
        <v>0</v>
      </c>
      <c r="N97" s="20">
        <f t="shared" si="44"/>
        <v>-5.6487000000000001E-8</v>
      </c>
      <c r="O97" s="20">
        <f t="shared" si="54"/>
        <v>536.66999999999996</v>
      </c>
      <c r="P97" s="21">
        <f t="shared" si="55"/>
        <v>1.6286342031915555</v>
      </c>
      <c r="Q97" s="33">
        <f>DataBase!G94+2*DataBase!H94*($O$2+273.15)+3*DataBase!I94*($O$2+273.15)^2+4*DataBase!J94*($O$2+273.15)^3+5*DataBase!K94*($O$2+273.15)^4</f>
        <v>1.696087384866745</v>
      </c>
      <c r="R97" s="30">
        <f>DataBase!R94+273.15</f>
        <v>490.37100219726563</v>
      </c>
      <c r="S97" s="50">
        <f t="shared" si="67"/>
        <v>478.95538076726621</v>
      </c>
      <c r="T97" s="30">
        <f>DataBase!S94/100</f>
        <v>31.508701171875</v>
      </c>
      <c r="U97" s="50">
        <f t="shared" si="56"/>
        <v>33.383650429499319</v>
      </c>
      <c r="V97" s="50">
        <f t="shared" si="57"/>
        <v>35.016459188964262</v>
      </c>
      <c r="W97" s="30">
        <f t="shared" si="58"/>
        <v>34.219723885917276</v>
      </c>
      <c r="X97" s="30">
        <f t="shared" si="59"/>
        <v>35.741054095509469</v>
      </c>
      <c r="Y97" s="30">
        <f t="shared" si="60"/>
        <v>210.25297686982702</v>
      </c>
      <c r="Z97" s="30">
        <f t="shared" si="61"/>
        <v>206.67790259264029</v>
      </c>
      <c r="AA97" s="55">
        <f t="shared" si="62"/>
        <v>207.46913954275152</v>
      </c>
      <c r="AB97" s="24">
        <f t="shared" si="63"/>
        <v>479.78629048964206</v>
      </c>
      <c r="AC97" s="24">
        <f t="shared" si="64"/>
        <v>32.522304743409322</v>
      </c>
      <c r="AD97" s="63">
        <f t="shared" si="65"/>
        <v>-3.2169005190194104E-2</v>
      </c>
      <c r="AE97" s="20"/>
      <c r="AI97" s="20">
        <f t="shared" si="69"/>
        <v>73.657260623850561</v>
      </c>
      <c r="AJ97" s="18">
        <f t="shared" si="70"/>
        <v>73.24393641011541</v>
      </c>
      <c r="AK97" s="20"/>
      <c r="AL97" s="20"/>
      <c r="AM97" s="20">
        <f t="shared" si="66"/>
        <v>0.64112273988381097</v>
      </c>
      <c r="AN97" s="20">
        <f t="shared" si="47"/>
        <v>0.46252820679942352</v>
      </c>
      <c r="AO97" s="10">
        <f t="shared" si="48"/>
        <v>0.13751694886866866</v>
      </c>
      <c r="AP97" s="10">
        <f t="shared" si="68"/>
        <v>0.11515033159845078</v>
      </c>
      <c r="AQ97" s="20">
        <f t="shared" si="49"/>
        <v>6.1364900032587319E-4</v>
      </c>
      <c r="AR97" s="20">
        <f t="shared" si="50"/>
        <v>1.9335282975687762E-2</v>
      </c>
      <c r="AS97" s="20"/>
      <c r="AT97" s="20"/>
      <c r="AU97" s="20"/>
      <c r="AV97" s="20"/>
      <c r="AW97" s="20"/>
      <c r="AX97" s="20"/>
      <c r="AY97" s="20"/>
      <c r="AZ97" s="22"/>
    </row>
    <row r="98" spans="3:52" ht="15" x14ac:dyDescent="0.25">
      <c r="C98" s="27" t="str">
        <f>DataBase!A95</f>
        <v>23M-2-butene</v>
      </c>
      <c r="D98" s="27">
        <f>DataBase!E95</f>
        <v>73.200006103515648</v>
      </c>
      <c r="E98" s="27">
        <f t="shared" si="51"/>
        <v>346.35000610351563</v>
      </c>
      <c r="F98" s="27">
        <f t="shared" si="52"/>
        <v>623.43001098632817</v>
      </c>
      <c r="G98" s="17">
        <f>DataBase!D95/1000</f>
        <v>0.71141101074218749</v>
      </c>
      <c r="H98" s="16">
        <f t="shared" si="53"/>
        <v>12.008128286380083</v>
      </c>
      <c r="I98" s="16">
        <f>DataBase!C95</f>
        <v>84.161903381347656</v>
      </c>
      <c r="J98" s="18">
        <f t="shared" si="45"/>
        <v>4.7718179710518123E-2</v>
      </c>
      <c r="K98" s="20">
        <f t="shared" si="42"/>
        <v>-3.8137950939623806E-2</v>
      </c>
      <c r="L98" s="19">
        <f t="shared" si="43"/>
        <v>4.2555846895124034E-4</v>
      </c>
      <c r="M98" s="19">
        <f t="shared" si="46"/>
        <v>0.71141101074218749</v>
      </c>
      <c r="N98" s="20">
        <f t="shared" si="44"/>
        <v>-5.8585662481689456E-8</v>
      </c>
      <c r="O98" s="20">
        <f t="shared" si="54"/>
        <v>536.66999999999996</v>
      </c>
      <c r="P98" s="21">
        <f t="shared" si="55"/>
        <v>1.5401234489357805</v>
      </c>
      <c r="Q98" s="33">
        <f>DataBase!G95+2*DataBase!H95*($O$2+273.15)+3*DataBase!I95*($O$2+273.15)^2+4*DataBase!J95*($O$2+273.15)^3+5*DataBase!K95*($O$2+273.15)^4</f>
        <v>1.5666749806070699</v>
      </c>
      <c r="R98" s="30">
        <f>DataBase!R95+273.15</f>
        <v>524.260009765625</v>
      </c>
      <c r="S98" s="50">
        <f t="shared" si="67"/>
        <v>521.06547376174467</v>
      </c>
      <c r="T98" s="30">
        <f>DataBase!S95/100</f>
        <v>33.638701171874999</v>
      </c>
      <c r="U98" s="50">
        <f t="shared" si="56"/>
        <v>33.05639577617923</v>
      </c>
      <c r="V98" s="50">
        <f t="shared" si="57"/>
        <v>33.652892610651698</v>
      </c>
      <c r="W98" s="30">
        <f t="shared" si="58"/>
        <v>33.331191571983062</v>
      </c>
      <c r="X98" s="30">
        <f t="shared" si="59"/>
        <v>33.272376358549934</v>
      </c>
      <c r="Y98" s="30">
        <f t="shared" si="60"/>
        <v>253.4152827021594</v>
      </c>
      <c r="Z98" s="30">
        <f t="shared" si="61"/>
        <v>250.59444671285394</v>
      </c>
      <c r="AA98" s="55">
        <f t="shared" si="62"/>
        <v>253.29828553383265</v>
      </c>
      <c r="AB98" s="24">
        <f t="shared" si="63"/>
        <v>521.59967789344569</v>
      </c>
      <c r="AC98" s="24">
        <f t="shared" si="64"/>
        <v>33.708433264173522</v>
      </c>
      <c r="AD98" s="63">
        <f t="shared" si="65"/>
        <v>-2.0729721977739458E-3</v>
      </c>
      <c r="AE98" s="20"/>
      <c r="AI98" s="20">
        <f t="shared" si="69"/>
        <v>88.628131757058327</v>
      </c>
      <c r="AJ98" s="18">
        <f t="shared" si="70"/>
        <v>88.084145315624511</v>
      </c>
      <c r="AK98" s="20"/>
      <c r="AL98" s="20"/>
      <c r="AM98" s="20">
        <f t="shared" si="66"/>
        <v>0.66064548058577732</v>
      </c>
      <c r="AN98" s="20">
        <f t="shared" si="47"/>
        <v>0.44287129039651502</v>
      </c>
      <c r="AO98" s="10">
        <f t="shared" si="48"/>
        <v>0.26099960635943176</v>
      </c>
      <c r="AP98" s="10">
        <f t="shared" si="68"/>
        <v>0.23891693857955287</v>
      </c>
      <c r="AQ98" s="20">
        <f t="shared" si="49"/>
        <v>1.0230121436229904E-4</v>
      </c>
      <c r="AR98" s="20">
        <f t="shared" si="50"/>
        <v>3.4412799794533043E-3</v>
      </c>
      <c r="AS98" s="20"/>
      <c r="AT98" s="20"/>
      <c r="AU98" s="20"/>
      <c r="AV98" s="20"/>
      <c r="AW98" s="20"/>
      <c r="AX98" s="20"/>
      <c r="AY98" s="20"/>
      <c r="AZ98" s="22"/>
    </row>
    <row r="99" spans="3:52" ht="15" x14ac:dyDescent="0.25">
      <c r="C99" s="27" t="str">
        <f>DataBase!A96</f>
        <v>n-Hexane</v>
      </c>
      <c r="D99" s="27">
        <f>DataBase!E96</f>
        <v>68.730004882812523</v>
      </c>
      <c r="E99" s="27">
        <f t="shared" si="51"/>
        <v>341.8800048828125</v>
      </c>
      <c r="F99" s="27">
        <f t="shared" si="52"/>
        <v>615.38400878906248</v>
      </c>
      <c r="G99" s="17">
        <f>DataBase!D96/1000</f>
        <v>0.66266400146484372</v>
      </c>
      <c r="H99" s="16">
        <f t="shared" si="53"/>
        <v>12.835772868423971</v>
      </c>
      <c r="I99" s="16">
        <f>DataBase!C96</f>
        <v>86.177902221679688</v>
      </c>
      <c r="J99" s="18">
        <f t="shared" si="45"/>
        <v>2.6123865209813353E-3</v>
      </c>
      <c r="K99" s="20">
        <f t="shared" si="42"/>
        <v>2.5039169649560392E-2</v>
      </c>
      <c r="L99" s="19">
        <f t="shared" si="43"/>
        <v>3.933661055073493E-4</v>
      </c>
      <c r="M99" s="19">
        <f t="shared" si="46"/>
        <v>0</v>
      </c>
      <c r="N99" s="20">
        <f t="shared" si="44"/>
        <v>-5.6487000000000001E-8</v>
      </c>
      <c r="O99" s="20">
        <f t="shared" si="54"/>
        <v>536.66999999999996</v>
      </c>
      <c r="P99" s="21">
        <f t="shared" si="55"/>
        <v>1.6675027378622829</v>
      </c>
      <c r="Q99" s="33">
        <f>DataBase!G96+2*DataBase!H96*($O$2+273.15)+3*DataBase!I96*($O$2+273.15)^2+4*DataBase!J96*($O$2+273.15)^3+5*DataBase!K96*($O$2+273.15)^4</f>
        <v>1.6502182472093627</v>
      </c>
      <c r="R99" s="30">
        <f>DataBase!R96+273.15</f>
        <v>507.89801025390625</v>
      </c>
      <c r="S99" s="50">
        <f t="shared" si="67"/>
        <v>507.06988481021835</v>
      </c>
      <c r="T99" s="30">
        <f>DataBase!S96/100</f>
        <v>30.316201171875001</v>
      </c>
      <c r="U99" s="50">
        <f t="shared" si="56"/>
        <v>31.61823339371805</v>
      </c>
      <c r="V99" s="50">
        <f t="shared" si="57"/>
        <v>29.413463599167994</v>
      </c>
      <c r="W99" s="30">
        <f t="shared" si="58"/>
        <v>29.3951755001594</v>
      </c>
      <c r="X99" s="30">
        <f t="shared" si="59"/>
        <v>31.117106054171035</v>
      </c>
      <c r="Y99" s="30">
        <f t="shared" si="60"/>
        <v>236.23581936093905</v>
      </c>
      <c r="Z99" s="30">
        <f t="shared" si="61"/>
        <v>234.71072573368536</v>
      </c>
      <c r="AA99" s="55">
        <f t="shared" si="62"/>
        <v>234.48797955172006</v>
      </c>
      <c r="AB99" s="24">
        <f t="shared" si="63"/>
        <v>510.40360800671084</v>
      </c>
      <c r="AC99" s="24">
        <f t="shared" si="64"/>
        <v>30.575670711624593</v>
      </c>
      <c r="AD99" s="63">
        <f t="shared" si="65"/>
        <v>-8.5587748372084101E-3</v>
      </c>
      <c r="AE99" s="20"/>
      <c r="AI99" s="20">
        <f t="shared" si="69"/>
        <v>90.672570695923696</v>
      </c>
      <c r="AJ99" s="18">
        <f t="shared" si="70"/>
        <v>85.24265804164321</v>
      </c>
      <c r="AK99" s="20"/>
      <c r="AL99" s="20"/>
      <c r="AM99" s="20">
        <f t="shared" si="66"/>
        <v>0.67312727748608681</v>
      </c>
      <c r="AN99" s="20">
        <f t="shared" si="47"/>
        <v>0.45214890168556549</v>
      </c>
      <c r="AO99" s="10">
        <f t="shared" si="48"/>
        <v>0.29640620228812226</v>
      </c>
      <c r="AP99" s="10">
        <f t="shared" si="68"/>
        <v>0.27066659193500997</v>
      </c>
      <c r="AQ99" s="20">
        <f t="shared" si="49"/>
        <v>1.0896926077115358E-4</v>
      </c>
      <c r="AR99" s="20">
        <f t="shared" si="50"/>
        <v>3.3035340310887985E-3</v>
      </c>
      <c r="AS99" s="20"/>
      <c r="AT99" s="20"/>
      <c r="AU99" s="20"/>
      <c r="AV99" s="20"/>
      <c r="AW99" s="20"/>
      <c r="AX99" s="20"/>
      <c r="AY99" s="20"/>
      <c r="AZ99" s="22"/>
    </row>
    <row r="100" spans="3:52" ht="15" x14ac:dyDescent="0.25">
      <c r="C100" s="27" t="str">
        <f>DataBase!A97</f>
        <v>2-Mpentane</v>
      </c>
      <c r="D100" s="27">
        <f>DataBase!E97</f>
        <v>60.261010742187523</v>
      </c>
      <c r="E100" s="27">
        <f t="shared" si="51"/>
        <v>333.4110107421875</v>
      </c>
      <c r="F100" s="27">
        <f t="shared" si="52"/>
        <v>600.13981933593755</v>
      </c>
      <c r="G100" s="17">
        <f>DataBase!D97/1000</f>
        <v>0.65650701904296871</v>
      </c>
      <c r="H100" s="16">
        <f t="shared" si="53"/>
        <v>12.848273535703004</v>
      </c>
      <c r="I100" s="16">
        <f>DataBase!C97</f>
        <v>86.177902221679688</v>
      </c>
      <c r="J100" s="18">
        <f t="shared" si="45"/>
        <v>6.8515146077576493E-3</v>
      </c>
      <c r="K100" s="20">
        <f t="shared" si="42"/>
        <v>2.5410689481093301E-2</v>
      </c>
      <c r="L100" s="19">
        <f t="shared" si="43"/>
        <v>3.9344640758592892E-4</v>
      </c>
      <c r="M100" s="19">
        <f t="shared" si="46"/>
        <v>0</v>
      </c>
      <c r="N100" s="20">
        <f t="shared" si="44"/>
        <v>-5.6487000000000001E-8</v>
      </c>
      <c r="O100" s="20">
        <f t="shared" si="54"/>
        <v>536.66999999999996</v>
      </c>
      <c r="P100" s="21">
        <f t="shared" si="55"/>
        <v>1.6694182595044482</v>
      </c>
      <c r="Q100" s="33">
        <f>DataBase!G97+2*DataBase!H97*($O$2+273.15)+3*DataBase!I97*($O$2+273.15)^2+4*DataBase!J97*($O$2+273.15)^3+5*DataBase!K97*($O$2+273.15)^4</f>
        <v>1.6323439795328119</v>
      </c>
      <c r="R100" s="30">
        <f>DataBase!R97+273.15</f>
        <v>497.49700927734375</v>
      </c>
      <c r="S100" s="50">
        <f t="shared" si="67"/>
        <v>497.77404588072517</v>
      </c>
      <c r="T100" s="30">
        <f>DataBase!S97/100</f>
        <v>30.103601074218751</v>
      </c>
      <c r="U100" s="50">
        <f t="shared" si="56"/>
        <v>31.990072291032462</v>
      </c>
      <c r="V100" s="50">
        <f t="shared" si="57"/>
        <v>30.502279697777983</v>
      </c>
      <c r="W100" s="30">
        <f t="shared" si="58"/>
        <v>30.337303223698989</v>
      </c>
      <c r="X100" s="30">
        <f t="shared" si="59"/>
        <v>32.233862293920339</v>
      </c>
      <c r="Y100" s="30">
        <f t="shared" si="60"/>
        <v>227.08983053908366</v>
      </c>
      <c r="Z100" s="30">
        <f t="shared" si="61"/>
        <v>225.11628070851765</v>
      </c>
      <c r="AA100" s="55">
        <f t="shared" si="62"/>
        <v>224.81293431545515</v>
      </c>
      <c r="AB100" s="24">
        <f t="shared" si="63"/>
        <v>500.49390873747745</v>
      </c>
      <c r="AC100" s="24">
        <f t="shared" si="64"/>
        <v>30.741221301439836</v>
      </c>
      <c r="AD100" s="63">
        <f t="shared" si="65"/>
        <v>-2.1180862238011577E-2</v>
      </c>
      <c r="AE100" s="20"/>
      <c r="AI100" s="20">
        <f t="shared" si="69"/>
        <v>85.83005273132585</v>
      </c>
      <c r="AJ100" s="18">
        <f t="shared" si="70"/>
        <v>81.253089070314459</v>
      </c>
      <c r="AK100" s="20"/>
      <c r="AL100" s="20"/>
      <c r="AM100" s="20">
        <f t="shared" si="66"/>
        <v>0.67017691468436169</v>
      </c>
      <c r="AN100" s="20">
        <f t="shared" si="47"/>
        <v>0.45825130799009806</v>
      </c>
      <c r="AO100" s="10">
        <f t="shared" si="48"/>
        <v>0.27628100828407648</v>
      </c>
      <c r="AP100" s="10">
        <f t="shared" si="68"/>
        <v>0.25111898056029425</v>
      </c>
      <c r="AQ100" s="20">
        <f t="shared" si="49"/>
        <v>1.6522826264330105E-4</v>
      </c>
      <c r="AR100" s="20">
        <f t="shared" si="50"/>
        <v>4.973965704800176E-3</v>
      </c>
      <c r="AS100" s="20"/>
      <c r="AT100" s="20"/>
      <c r="AU100" s="20"/>
      <c r="AV100" s="20"/>
      <c r="AW100" s="20"/>
      <c r="AX100" s="20"/>
      <c r="AY100" s="20"/>
      <c r="AZ100" s="22"/>
    </row>
    <row r="101" spans="3:52" ht="15" x14ac:dyDescent="0.25">
      <c r="C101" s="27" t="str">
        <f>DataBase!A98</f>
        <v>3-Mpentane</v>
      </c>
      <c r="D101" s="27">
        <f>DataBase!E98</f>
        <v>63.270013427734398</v>
      </c>
      <c r="E101" s="27">
        <f t="shared" si="51"/>
        <v>336.42001342773438</v>
      </c>
      <c r="F101" s="27">
        <f t="shared" si="52"/>
        <v>605.5560241699219</v>
      </c>
      <c r="G101" s="17">
        <f>DataBase!D98/1000</f>
        <v>0.6676840209960937</v>
      </c>
      <c r="H101" s="16">
        <f t="shared" si="53"/>
        <v>12.671084685558142</v>
      </c>
      <c r="I101" s="16">
        <f>DataBase!C98</f>
        <v>86.177902221679688</v>
      </c>
      <c r="J101" s="18">
        <f t="shared" si="45"/>
        <v>2.2685435514833232E-2</v>
      </c>
      <c r="K101" s="20">
        <f t="shared" si="42"/>
        <v>2.0144636854787963E-2</v>
      </c>
      <c r="L101" s="19">
        <f t="shared" si="43"/>
        <v>3.9222728822802243E-4</v>
      </c>
      <c r="M101" s="19">
        <f t="shared" si="46"/>
        <v>0</v>
      </c>
      <c r="N101" s="20">
        <f t="shared" si="44"/>
        <v>-5.6487000000000001E-8</v>
      </c>
      <c r="O101" s="20">
        <f t="shared" si="54"/>
        <v>536.66999999999996</v>
      </c>
      <c r="P101" s="21">
        <f t="shared" si="55"/>
        <v>1.6419036330061498</v>
      </c>
      <c r="Q101" s="33">
        <f>DataBase!G98+2*DataBase!H98*($O$2+273.15)+3*DataBase!I98*($O$2+273.15)^2+4*DataBase!J98*($O$2+273.15)^3+5*DataBase!K98*($O$2+273.15)^4</f>
        <v>1.6450375130300929</v>
      </c>
      <c r="R101" s="30">
        <f>DataBase!R98+273.15</f>
        <v>504.44900512695313</v>
      </c>
      <c r="S101" s="50">
        <f t="shared" si="67"/>
        <v>502.80227382720545</v>
      </c>
      <c r="T101" s="30">
        <f>DataBase!S98/100</f>
        <v>31.238400878906251</v>
      </c>
      <c r="U101" s="50">
        <f t="shared" si="56"/>
        <v>32.196433976694877</v>
      </c>
      <c r="V101" s="50">
        <f t="shared" si="57"/>
        <v>31.068426235960878</v>
      </c>
      <c r="W101" s="30">
        <f t="shared" si="58"/>
        <v>30.898201063073497</v>
      </c>
      <c r="X101" s="30">
        <f t="shared" si="59"/>
        <v>32.334250817801667</v>
      </c>
      <c r="Y101" s="30">
        <f t="shared" si="60"/>
        <v>232.8038405912007</v>
      </c>
      <c r="Z101" s="30">
        <f t="shared" si="61"/>
        <v>230.71597156698112</v>
      </c>
      <c r="AA101" s="55">
        <f t="shared" si="62"/>
        <v>231.18245647372783</v>
      </c>
      <c r="AB101" s="24">
        <f t="shared" si="63"/>
        <v>505.16446672075614</v>
      </c>
      <c r="AC101" s="24">
        <f t="shared" si="64"/>
        <v>31.209529888382093</v>
      </c>
      <c r="AD101" s="63">
        <f t="shared" si="65"/>
        <v>9.2421473929074757E-4</v>
      </c>
      <c r="AE101" s="20"/>
      <c r="AI101" s="20">
        <f t="shared" si="69"/>
        <v>86.619194461364714</v>
      </c>
      <c r="AJ101" s="18">
        <f t="shared" si="70"/>
        <v>82.977057454975636</v>
      </c>
      <c r="AK101" s="20"/>
      <c r="AL101" s="20"/>
      <c r="AM101" s="20">
        <f t="shared" si="66"/>
        <v>0.66690589139544165</v>
      </c>
      <c r="AN101" s="20">
        <f t="shared" si="47"/>
        <v>0.45415438763626464</v>
      </c>
      <c r="AO101" s="10">
        <f t="shared" si="48"/>
        <v>0.27066748343933</v>
      </c>
      <c r="AP101" s="10">
        <f t="shared" si="68"/>
        <v>0.24657572523330473</v>
      </c>
      <c r="AQ101" s="20">
        <f t="shared" si="49"/>
        <v>1.4773567645253073E-4</v>
      </c>
      <c r="AR101" s="20">
        <f t="shared" si="50"/>
        <v>4.6150262851405452E-3</v>
      </c>
      <c r="AS101" s="20"/>
      <c r="AT101" s="20"/>
      <c r="AU101" s="20"/>
      <c r="AV101" s="20"/>
      <c r="AW101" s="20"/>
      <c r="AX101" s="20"/>
      <c r="AY101" s="20"/>
      <c r="AZ101" s="22"/>
    </row>
    <row r="102" spans="3:52" ht="15" x14ac:dyDescent="0.25">
      <c r="C102" s="27" t="str">
        <f>DataBase!A99</f>
        <v>22-Mbutane</v>
      </c>
      <c r="D102" s="27">
        <f>DataBase!E99</f>
        <v>49.731011962890648</v>
      </c>
      <c r="E102" s="27">
        <f t="shared" si="51"/>
        <v>322.88101196289063</v>
      </c>
      <c r="F102" s="27">
        <f t="shared" si="52"/>
        <v>581.18582153320313</v>
      </c>
      <c r="G102" s="17">
        <f>DataBase!D99/1000</f>
        <v>0.65256500244140625</v>
      </c>
      <c r="H102" s="16">
        <f t="shared" si="53"/>
        <v>12.788351312873218</v>
      </c>
      <c r="I102" s="16">
        <f>DataBase!C99</f>
        <v>86.177902221679688</v>
      </c>
      <c r="J102" s="18">
        <f t="shared" si="45"/>
        <v>4.7950320551296504E-4</v>
      </c>
      <c r="K102" s="20">
        <f t="shared" si="42"/>
        <v>2.3629801018591991E-2</v>
      </c>
      <c r="L102" s="19">
        <f t="shared" si="43"/>
        <v>3.93053600881555E-4</v>
      </c>
      <c r="M102" s="19">
        <f t="shared" si="46"/>
        <v>0</v>
      </c>
      <c r="N102" s="20">
        <f t="shared" si="44"/>
        <v>-5.6487000000000001E-8</v>
      </c>
      <c r="O102" s="20">
        <f t="shared" si="54"/>
        <v>536.66999999999996</v>
      </c>
      <c r="P102" s="21">
        <f t="shared" si="55"/>
        <v>1.6602007818941957</v>
      </c>
      <c r="Q102" s="33">
        <f>DataBase!G99+2*DataBase!H99*($O$2+273.15)+3*DataBase!I99*($O$2+273.15)^2+4*DataBase!J99*($O$2+273.15)^3+5*DataBase!K99*($O$2+273.15)^4</f>
        <v>1.406067798952003</v>
      </c>
      <c r="R102" s="30">
        <f>DataBase!R99+273.15</f>
        <v>504.44900512695313</v>
      </c>
      <c r="S102" s="50">
        <f t="shared" si="67"/>
        <v>486.74071554030161</v>
      </c>
      <c r="T102" s="30">
        <f>DataBase!S99/100</f>
        <v>38.806201171875003</v>
      </c>
      <c r="U102" s="50">
        <f t="shared" si="56"/>
        <v>32.602214426608612</v>
      </c>
      <c r="V102" s="50">
        <f t="shared" si="57"/>
        <v>32.396207288632226</v>
      </c>
      <c r="W102" s="30">
        <f t="shared" si="58"/>
        <v>31.968403674444435</v>
      </c>
      <c r="X102" s="30">
        <f t="shared" si="59"/>
        <v>33.906783279835778</v>
      </c>
      <c r="Y102" s="30">
        <f t="shared" si="60"/>
        <v>216.66919510078083</v>
      </c>
      <c r="Z102" s="30">
        <f t="shared" si="61"/>
        <v>213.981967550028</v>
      </c>
      <c r="AA102" s="55">
        <f t="shared" si="62"/>
        <v>213.90101901824954</v>
      </c>
      <c r="AB102" s="24">
        <f t="shared" si="63"/>
        <v>488.56259073041753</v>
      </c>
      <c r="AC102" s="24">
        <f t="shared" si="64"/>
        <v>31.230237616346347</v>
      </c>
      <c r="AD102" s="63">
        <f t="shared" si="65"/>
        <v>0.19522559093002317</v>
      </c>
      <c r="AE102" s="20"/>
      <c r="AI102" s="20">
        <f t="shared" si="69"/>
        <v>79.472780506646814</v>
      </c>
      <c r="AJ102" s="18">
        <f t="shared" si="70"/>
        <v>76.595828133102785</v>
      </c>
      <c r="AK102" s="20"/>
      <c r="AL102" s="20"/>
      <c r="AM102" s="20">
        <f t="shared" si="66"/>
        <v>0.64006670383190101</v>
      </c>
      <c r="AN102" s="20">
        <f t="shared" si="47"/>
        <v>0.45415438763626464</v>
      </c>
      <c r="AO102" s="10">
        <f t="shared" si="48"/>
        <v>0.19724173053116062</v>
      </c>
      <c r="AP102" s="10">
        <f t="shared" si="68"/>
        <v>0.17899701992086769</v>
      </c>
      <c r="AQ102" s="20">
        <f t="shared" si="49"/>
        <v>2.7887529740196882E-4</v>
      </c>
      <c r="AR102" s="20">
        <f t="shared" si="50"/>
        <v>1.0822090892847273E-2</v>
      </c>
      <c r="AS102" s="20"/>
      <c r="AT102" s="20"/>
      <c r="AU102" s="20"/>
      <c r="AV102" s="20"/>
      <c r="AW102" s="20"/>
      <c r="AX102" s="20"/>
      <c r="AY102" s="20"/>
      <c r="AZ102" s="22"/>
    </row>
    <row r="103" spans="3:52" ht="15" x14ac:dyDescent="0.25">
      <c r="C103" s="27" t="str">
        <f>DataBase!A100</f>
        <v>23-Mbutane</v>
      </c>
      <c r="D103" s="27">
        <f>DataBase!E100</f>
        <v>57.977014160156273</v>
      </c>
      <c r="E103" s="27">
        <f t="shared" si="51"/>
        <v>331.12701416015625</v>
      </c>
      <c r="F103" s="27">
        <f t="shared" si="52"/>
        <v>596.02862548828125</v>
      </c>
      <c r="G103" s="17">
        <f>DataBase!D100/1000</f>
        <v>0.66516802978515621</v>
      </c>
      <c r="H103" s="16">
        <f t="shared" si="53"/>
        <v>12.65195597343317</v>
      </c>
      <c r="I103" s="16">
        <f>DataBase!C100</f>
        <v>86.177902221679688</v>
      </c>
      <c r="J103" s="18">
        <f t="shared" si="45"/>
        <v>3.5271302231374591E-2</v>
      </c>
      <c r="K103" s="20">
        <f t="shared" si="42"/>
        <v>1.957613153043377E-2</v>
      </c>
      <c r="L103" s="19">
        <f t="shared" si="43"/>
        <v>3.9208526650625047E-4</v>
      </c>
      <c r="M103" s="19">
        <f t="shared" si="46"/>
        <v>0</v>
      </c>
      <c r="N103" s="20">
        <f t="shared" si="44"/>
        <v>-5.6487000000000001E-8</v>
      </c>
      <c r="O103" s="20">
        <f t="shared" si="54"/>
        <v>536.66999999999996</v>
      </c>
      <c r="P103" s="21">
        <f t="shared" si="55"/>
        <v>1.6388864868892938</v>
      </c>
      <c r="Q103" s="33">
        <f>DataBase!G100+2*DataBase!H100*($O$2+273.15)+3*DataBase!I100*($O$2+273.15)^2+4*DataBase!J100*($O$2+273.15)^3+5*DataBase!K100*($O$2+273.15)^4</f>
        <v>1.3995117448385732</v>
      </c>
      <c r="R103" s="30">
        <f>DataBase!R100+273.15</f>
        <v>499.98001098632813</v>
      </c>
      <c r="S103" s="50">
        <f t="shared" si="67"/>
        <v>497.16491481663752</v>
      </c>
      <c r="T103" s="30">
        <f>DataBase!S100/100</f>
        <v>31.268701171875001</v>
      </c>
      <c r="U103" s="50">
        <f t="shared" si="56"/>
        <v>32.479070929451858</v>
      </c>
      <c r="V103" s="50">
        <f t="shared" si="57"/>
        <v>31.9478662755056</v>
      </c>
      <c r="W103" s="30">
        <f t="shared" si="58"/>
        <v>31.656685911299594</v>
      </c>
      <c r="X103" s="30">
        <f t="shared" si="59"/>
        <v>33.11895910011539</v>
      </c>
      <c r="Y103" s="30">
        <f t="shared" si="60"/>
        <v>227.42401951763321</v>
      </c>
      <c r="Z103" s="30">
        <f t="shared" si="61"/>
        <v>224.99815837519839</v>
      </c>
      <c r="AA103" s="55">
        <f t="shared" si="62"/>
        <v>225.54273540743827</v>
      </c>
      <c r="AB103" s="24">
        <f t="shared" si="63"/>
        <v>499.09581007275114</v>
      </c>
      <c r="AC103" s="24">
        <f t="shared" si="64"/>
        <v>31.402877495287985</v>
      </c>
      <c r="AD103" s="63">
        <f t="shared" si="65"/>
        <v>-4.2910744093736146E-3</v>
      </c>
      <c r="AE103" s="20"/>
      <c r="AI103" s="20">
        <f t="shared" si="69"/>
        <v>83.467235908776729</v>
      </c>
      <c r="AJ103" s="18">
        <f t="shared" si="70"/>
        <v>80.571619917639367</v>
      </c>
      <c r="AK103" s="20"/>
      <c r="AL103" s="20"/>
      <c r="AM103" s="20">
        <f t="shared" si="66"/>
        <v>0.66228050498845015</v>
      </c>
      <c r="AN103" s="20">
        <f t="shared" si="47"/>
        <v>0.456779577796321</v>
      </c>
      <c r="AO103" s="10">
        <f t="shared" si="48"/>
        <v>0.24466662498690891</v>
      </c>
      <c r="AP103" s="10">
        <f t="shared" si="68"/>
        <v>0.22132923714774866</v>
      </c>
      <c r="AQ103" s="20">
        <f t="shared" si="49"/>
        <v>2.0433999534723779E-4</v>
      </c>
      <c r="AR103" s="20">
        <f t="shared" si="50"/>
        <v>6.3894462519751066E-3</v>
      </c>
      <c r="AS103" s="20"/>
      <c r="AT103" s="20"/>
      <c r="AU103" s="20"/>
      <c r="AV103" s="20"/>
      <c r="AW103" s="20"/>
      <c r="AX103" s="20"/>
      <c r="AY103" s="20"/>
      <c r="AZ103" s="22"/>
    </row>
    <row r="104" spans="3:52" ht="15" x14ac:dyDescent="0.25">
      <c r="C104" s="27" t="str">
        <f>DataBase!A101</f>
        <v>Toluene</v>
      </c>
      <c r="D104" s="27">
        <f>DataBase!E101</f>
        <v>110.64901123046877</v>
      </c>
      <c r="E104" s="27">
        <f t="shared" si="51"/>
        <v>383.79901123046875</v>
      </c>
      <c r="F104" s="27">
        <f t="shared" si="52"/>
        <v>690.83822021484377</v>
      </c>
      <c r="G104" s="17">
        <f>DataBase!D101/1000</f>
        <v>0.87004400634765622</v>
      </c>
      <c r="H104" s="16">
        <f t="shared" si="53"/>
        <v>10.160558156863981</v>
      </c>
      <c r="I104" s="16">
        <f>DataBase!C101</f>
        <v>92.140800476074219</v>
      </c>
      <c r="J104" s="18">
        <f t="shared" si="45"/>
        <v>1.0898629282262619E-2</v>
      </c>
      <c r="K104" s="20">
        <f t="shared" si="42"/>
        <v>-5.4468211578002468E-2</v>
      </c>
      <c r="L104" s="19">
        <f t="shared" si="43"/>
        <v>3.5624972074819219E-4</v>
      </c>
      <c r="M104" s="19">
        <f t="shared" si="46"/>
        <v>0</v>
      </c>
      <c r="N104" s="20">
        <f t="shared" si="44"/>
        <v>-5.6487000000000001E-8</v>
      </c>
      <c r="O104" s="20">
        <f t="shared" si="54"/>
        <v>536.66999999999996</v>
      </c>
      <c r="P104" s="21">
        <f t="shared" si="55"/>
        <v>1.1680402231781399</v>
      </c>
      <c r="Q104" s="33">
        <f>DataBase!G101+2*DataBase!H101*($O$2+273.15)+3*DataBase!I101*($O$2+273.15)^2+4*DataBase!J101*($O$2+273.15)^3+5*DataBase!K101*($O$2+273.15)^4</f>
        <v>1.1256610500291431</v>
      </c>
      <c r="R104" s="30">
        <f>DataBase!R101+273.15</f>
        <v>591.79901123046875</v>
      </c>
      <c r="S104" s="50">
        <f t="shared" si="67"/>
        <v>593.21747746706637</v>
      </c>
      <c r="T104" s="30">
        <f>DataBase!S101/100</f>
        <v>41.000400390625003</v>
      </c>
      <c r="U104" s="50">
        <f t="shared" si="56"/>
        <v>35.301041257321998</v>
      </c>
      <c r="V104" s="50">
        <f t="shared" si="57"/>
        <v>42.338528698622682</v>
      </c>
      <c r="W104" s="30">
        <f t="shared" si="58"/>
        <v>40.5274649661743</v>
      </c>
      <c r="X104" s="30">
        <f t="shared" si="59"/>
        <v>39.852477238929069</v>
      </c>
      <c r="Y104" s="30">
        <f t="shared" si="60"/>
        <v>328.20124286016232</v>
      </c>
      <c r="Z104" s="30">
        <f t="shared" si="61"/>
        <v>321.38101689964037</v>
      </c>
      <c r="AA104" s="55">
        <f t="shared" si="62"/>
        <v>320.41023454459014</v>
      </c>
      <c r="AB104" s="24">
        <f t="shared" si="63"/>
        <v>582.42174468608152</v>
      </c>
      <c r="AC104" s="24">
        <f t="shared" si="64"/>
        <v>39.986058797797376</v>
      </c>
      <c r="AD104" s="63">
        <f t="shared" si="65"/>
        <v>2.4739797249871794E-2</v>
      </c>
      <c r="AE104" s="20"/>
      <c r="AI104" s="20">
        <f t="shared" si="69"/>
        <v>96.053292057641784</v>
      </c>
      <c r="AJ104" s="18">
        <f t="shared" si="70"/>
        <v>96.134803691149983</v>
      </c>
      <c r="AK104" s="20"/>
      <c r="AL104" s="20"/>
      <c r="AM104" s="20">
        <f t="shared" si="66"/>
        <v>0.64852932152163234</v>
      </c>
      <c r="AN104" s="20">
        <f t="shared" si="47"/>
        <v>0.40828996324027467</v>
      </c>
      <c r="AO104" s="10">
        <f t="shared" si="48"/>
        <v>0.2597551435743195</v>
      </c>
      <c r="AP104" s="10">
        <f t="shared" si="68"/>
        <v>0.24223767309306843</v>
      </c>
      <c r="AQ104" s="20">
        <f t="shared" si="49"/>
        <v>2.1814328244490238E-5</v>
      </c>
      <c r="AR104" s="20">
        <f t="shared" si="50"/>
        <v>8.9439619227661964E-4</v>
      </c>
      <c r="AS104" s="20"/>
      <c r="AT104" s="20"/>
      <c r="AU104" s="20"/>
      <c r="AV104" s="20"/>
      <c r="AW104" s="20"/>
      <c r="AX104" s="20"/>
      <c r="AY104" s="20"/>
      <c r="AZ104" s="22"/>
    </row>
    <row r="105" spans="3:52" ht="15" x14ac:dyDescent="0.25">
      <c r="C105" s="27" t="str">
        <f>DataBase!A102</f>
        <v>2Norbornene</v>
      </c>
      <c r="D105" s="27">
        <f>DataBase!E102</f>
        <v>95.498010253906273</v>
      </c>
      <c r="E105" s="27">
        <f t="shared" si="51"/>
        <v>368.64801025390625</v>
      </c>
      <c r="F105" s="27">
        <f t="shared" si="52"/>
        <v>663.56641845703132</v>
      </c>
      <c r="G105" s="17">
        <f>DataBase!D102/1000</f>
        <v>0.78706201171875001</v>
      </c>
      <c r="H105" s="16">
        <f t="shared" si="53"/>
        <v>11.082026435788812</v>
      </c>
      <c r="I105" s="16">
        <f>DataBase!C102</f>
        <v>94.156402587890625</v>
      </c>
      <c r="J105" s="18">
        <f t="shared" si="45"/>
        <v>1.6656805836306352</v>
      </c>
      <c r="K105" s="20">
        <f t="shared" si="42"/>
        <v>-4.3343139631090925E-2</v>
      </c>
      <c r="L105" s="19">
        <f t="shared" si="43"/>
        <v>3.9014770926565882E-4</v>
      </c>
      <c r="M105" s="19">
        <f t="shared" si="46"/>
        <v>0.78706201171875001</v>
      </c>
      <c r="N105" s="20">
        <f t="shared" si="44"/>
        <v>-5.8808832934570308E-8</v>
      </c>
      <c r="O105" s="20">
        <f t="shared" si="54"/>
        <v>536.66999999999996</v>
      </c>
      <c r="P105" s="21">
        <f t="shared" si="55"/>
        <v>1.3584701650628841</v>
      </c>
      <c r="Q105" s="33">
        <f>DataBase!G102+2*DataBase!H102*($O$2+273.15)+3*DataBase!I102*($O$2+273.15)^2+4*DataBase!J102*($O$2+273.15)^3+5*DataBase!K102*($O$2+273.15)^4</f>
        <v>1.1552505849138277</v>
      </c>
      <c r="R105" s="30">
        <f>DataBase!R102+273.15</f>
        <v>583</v>
      </c>
      <c r="S105" s="50">
        <f t="shared" si="67"/>
        <v>559.08386676818793</v>
      </c>
      <c r="T105" s="30">
        <f>DataBase!S102/100</f>
        <v>39.299999999999997</v>
      </c>
      <c r="U105" s="50">
        <f t="shared" si="56"/>
        <v>33.987052265558731</v>
      </c>
      <c r="V105" s="50">
        <f t="shared" si="57"/>
        <v>36.828726156645381</v>
      </c>
      <c r="W105" s="30">
        <f t="shared" si="58"/>
        <v>36.150828639713133</v>
      </c>
      <c r="X105" s="30">
        <f>6.9575*(EXP(-0.0135*E105-0.3129*G105+0.009174*E105*G105))*E105^0.6791*G105^-0.6807</f>
        <v>34.987546564083182</v>
      </c>
      <c r="Y105" s="30">
        <f t="shared" si="60"/>
        <v>293.32447051975726</v>
      </c>
      <c r="Z105" s="30">
        <f t="shared" si="61"/>
        <v>289.26110486055029</v>
      </c>
      <c r="AA105" s="55">
        <f t="shared" si="62"/>
        <v>292.26313978840199</v>
      </c>
      <c r="AB105" s="24">
        <f t="shared" si="63"/>
        <v>554.93561040089435</v>
      </c>
      <c r="AC105" s="24">
        <f t="shared" si="64"/>
        <v>34.841078405786547</v>
      </c>
      <c r="AD105" s="63">
        <f t="shared" si="65"/>
        <v>0.11345856473825573</v>
      </c>
      <c r="AE105" s="20"/>
      <c r="AI105" s="20">
        <f t="shared" si="69"/>
        <v>95.228383289910425</v>
      </c>
      <c r="AJ105" s="18">
        <f t="shared" si="70"/>
        <v>96.280823969254939</v>
      </c>
      <c r="AK105" s="20"/>
      <c r="AL105" s="20"/>
      <c r="AM105" s="20">
        <f t="shared" si="66"/>
        <v>0.63232934863448753</v>
      </c>
      <c r="AN105" s="20">
        <f t="shared" si="47"/>
        <v>0.41248612976698007</v>
      </c>
      <c r="AO105" s="10">
        <f t="shared" si="48"/>
        <v>0.16257184478715916</v>
      </c>
      <c r="AP105" s="10">
        <f t="shared" si="68"/>
        <v>0.14428124322554536</v>
      </c>
      <c r="AQ105" s="20">
        <f t="shared" si="49"/>
        <v>7.6807666276911097E-5</v>
      </c>
      <c r="AR105" s="20">
        <f t="shared" si="50"/>
        <v>3.0185412846826061E-3</v>
      </c>
      <c r="AS105" s="20"/>
      <c r="AT105" s="20"/>
      <c r="AU105" s="20"/>
      <c r="AV105" s="20"/>
      <c r="AW105" s="20"/>
      <c r="AX105" s="20"/>
      <c r="AY105" s="20"/>
      <c r="AZ105" s="22"/>
    </row>
    <row r="106" spans="3:52" ht="15" x14ac:dyDescent="0.25">
      <c r="C106" s="27" t="str">
        <f>DataBase!A103</f>
        <v>1-Heptyne</v>
      </c>
      <c r="D106" s="27">
        <f>DataBase!E103</f>
        <v>99.748010253906273</v>
      </c>
      <c r="E106" s="27">
        <f t="shared" si="51"/>
        <v>372.89801025390625</v>
      </c>
      <c r="F106" s="27">
        <f t="shared" si="52"/>
        <v>671.2164184570313</v>
      </c>
      <c r="G106" s="17">
        <f>DataBase!D103/1000</f>
        <v>0.73684600830078129</v>
      </c>
      <c r="H106" s="16">
        <f t="shared" si="53"/>
        <v>11.882581139694015</v>
      </c>
      <c r="I106" s="16">
        <f>DataBase!C103</f>
        <v>96.169700622558594</v>
      </c>
      <c r="J106" s="18">
        <f t="shared" si="45"/>
        <v>0.4458689059104442</v>
      </c>
      <c r="K106" s="20">
        <f t="shared" si="42"/>
        <v>-3.4365379159397406E-2</v>
      </c>
      <c r="L106" s="19">
        <f t="shared" si="43"/>
        <v>4.1646124809223423E-4</v>
      </c>
      <c r="M106" s="19">
        <f t="shared" si="46"/>
        <v>0.73684600830078129</v>
      </c>
      <c r="N106" s="20">
        <f t="shared" si="44"/>
        <v>-5.8660695724487301E-8</v>
      </c>
      <c r="O106" s="20">
        <f t="shared" si="54"/>
        <v>536.66999999999996</v>
      </c>
      <c r="P106" s="21">
        <f t="shared" si="55"/>
        <v>1.514776279608792</v>
      </c>
      <c r="Q106" s="33">
        <f>DataBase!G103+2*DataBase!H103*($O$2+273.15)+3*DataBase!I103*($O$2+273.15)^2+4*DataBase!J103*($O$2+273.15)^3+5*DataBase!K103*($O$2+273.15)^4</f>
        <v>1.5703020278205126</v>
      </c>
      <c r="R106" s="30">
        <f>DataBase!R103+273.15</f>
        <v>559.70001220703125</v>
      </c>
      <c r="S106" s="50">
        <f t="shared" si="67"/>
        <v>552.01849650908616</v>
      </c>
      <c r="T106" s="30">
        <f>DataBase!S103/100</f>
        <v>32</v>
      </c>
      <c r="U106" s="50">
        <f t="shared" si="56"/>
        <v>32.170413248892693</v>
      </c>
      <c r="V106" s="50">
        <f t="shared" si="57"/>
        <v>30.778331337322854</v>
      </c>
      <c r="W106" s="30">
        <f t="shared" si="58"/>
        <v>30.858003029643864</v>
      </c>
      <c r="X106" s="30">
        <f t="shared" si="59"/>
        <v>30.719303400526123</v>
      </c>
      <c r="Y106" s="30">
        <f t="shared" si="60"/>
        <v>283.79684976615079</v>
      </c>
      <c r="Z106" s="30">
        <f t="shared" si="61"/>
        <v>282.16980574043475</v>
      </c>
      <c r="AA106" s="55">
        <f t="shared" si="62"/>
        <v>284.51435687101457</v>
      </c>
      <c r="AB106" s="24">
        <f t="shared" si="63"/>
        <v>552.99283452557074</v>
      </c>
      <c r="AC106" s="24">
        <f t="shared" si="64"/>
        <v>31.256412448276414</v>
      </c>
      <c r="AD106" s="63">
        <f t="shared" si="65"/>
        <v>2.3237110991362053E-2</v>
      </c>
      <c r="AE106" s="20"/>
      <c r="AI106" s="20">
        <f t="shared" si="69"/>
        <v>102.98109046374702</v>
      </c>
      <c r="AJ106" s="18">
        <f t="shared" si="70"/>
        <v>100.79135817498096</v>
      </c>
      <c r="AK106" s="20"/>
      <c r="AL106" s="20"/>
      <c r="AM106" s="20">
        <f t="shared" si="66"/>
        <v>0.66624620711277105</v>
      </c>
      <c r="AN106" s="20">
        <f t="shared" si="47"/>
        <v>0.42402592882740259</v>
      </c>
      <c r="AO106" s="10">
        <f t="shared" si="48"/>
        <v>0.27550251057349584</v>
      </c>
      <c r="AP106" s="10">
        <f t="shared" si="68"/>
        <v>0.25183093929780864</v>
      </c>
      <c r="AQ106" s="20">
        <f t="shared" si="49"/>
        <v>3.9094261837800819E-5</v>
      </c>
      <c r="AR106" s="20">
        <f t="shared" si="50"/>
        <v>1.2510163788096262E-3</v>
      </c>
      <c r="AS106" s="20"/>
      <c r="AT106" s="20"/>
      <c r="AU106" s="20"/>
      <c r="AV106" s="20"/>
      <c r="AW106" s="20"/>
      <c r="AX106" s="20"/>
      <c r="AY106" s="20"/>
      <c r="AZ106" s="22"/>
    </row>
    <row r="107" spans="3:52" ht="15" x14ac:dyDescent="0.25">
      <c r="C107" s="27" t="str">
        <f>DataBase!A104</f>
        <v>CC7=</v>
      </c>
      <c r="D107" s="27">
        <f>DataBase!E104</f>
        <v>114.35</v>
      </c>
      <c r="E107" s="27">
        <f t="shared" si="51"/>
        <v>387.5</v>
      </c>
      <c r="F107" s="27">
        <f t="shared" si="52"/>
        <v>697.5</v>
      </c>
      <c r="G107" s="17">
        <f>DataBase!D104/1000</f>
        <v>0.83080200195312504</v>
      </c>
      <c r="H107" s="16">
        <f t="shared" si="53"/>
        <v>10.674573607359509</v>
      </c>
      <c r="I107" s="16">
        <f>DataBase!C104</f>
        <v>96.17230224609375</v>
      </c>
      <c r="J107" s="18">
        <f t="shared" si="45"/>
        <v>0.79569010266590467</v>
      </c>
      <c r="K107" s="20">
        <f t="shared" si="42"/>
        <v>-3.9191672389275428E-2</v>
      </c>
      <c r="L107" s="19">
        <f t="shared" si="43"/>
        <v>3.664606452537939E-4</v>
      </c>
      <c r="M107" s="19">
        <f t="shared" si="46"/>
        <v>0</v>
      </c>
      <c r="N107" s="20">
        <f t="shared" si="44"/>
        <v>-5.6487000000000001E-8</v>
      </c>
      <c r="O107" s="20">
        <f t="shared" si="54"/>
        <v>536.66999999999996</v>
      </c>
      <c r="P107" s="21">
        <f t="shared" si="55"/>
        <v>1.2778392763544686</v>
      </c>
      <c r="Q107" s="33">
        <f>DataBase!G104+2*DataBase!H104*($O$2+273.15)+3*DataBase!I104*($O$2+273.15)^2+4*DataBase!J104*($O$2+273.15)^3+5*DataBase!K104*($O$2+273.15)^4</f>
        <v>1.3142493566872999</v>
      </c>
      <c r="R107" s="30">
        <f>DataBase!R104+273.15</f>
        <v>598</v>
      </c>
      <c r="S107" s="50">
        <f t="shared" si="67"/>
        <v>587.71685873029162</v>
      </c>
      <c r="T107" s="30">
        <f>DataBase!S104/100</f>
        <v>40.1</v>
      </c>
      <c r="U107" s="50">
        <f t="shared" si="56"/>
        <v>34.09569198848137</v>
      </c>
      <c r="V107" s="50">
        <f t="shared" si="57"/>
        <v>37.204394641022155</v>
      </c>
      <c r="W107" s="30">
        <f t="shared" si="58"/>
        <v>36.483066205858108</v>
      </c>
      <c r="X107" s="30">
        <f t="shared" si="59"/>
        <v>35.711445188903781</v>
      </c>
      <c r="Y107" s="30">
        <f t="shared" si="60"/>
        <v>321.65307244135556</v>
      </c>
      <c r="Z107" s="30">
        <f t="shared" si="61"/>
        <v>317.3236513813016</v>
      </c>
      <c r="AA107" s="55">
        <f t="shared" si="62"/>
        <v>318.21354005598448</v>
      </c>
      <c r="AB107" s="24">
        <f t="shared" si="63"/>
        <v>581.53806126618633</v>
      </c>
      <c r="AC107" s="24">
        <f t="shared" si="64"/>
        <v>36.333119292851705</v>
      </c>
      <c r="AD107" s="63">
        <f t="shared" si="65"/>
        <v>9.3937174741852758E-2</v>
      </c>
      <c r="AE107" s="20"/>
      <c r="AI107" s="20">
        <f t="shared" si="69"/>
        <v>102.34197293673446</v>
      </c>
      <c r="AJ107" s="18">
        <f t="shared" si="70"/>
        <v>102.43550483427229</v>
      </c>
      <c r="AK107" s="20"/>
      <c r="AL107" s="20"/>
      <c r="AM107" s="20">
        <f t="shared" si="66"/>
        <v>0.64799331103678925</v>
      </c>
      <c r="AN107" s="20">
        <f t="shared" si="47"/>
        <v>0.40538368822820409</v>
      </c>
      <c r="AO107" s="10">
        <f t="shared" si="48"/>
        <v>0.24958532501273151</v>
      </c>
      <c r="AP107" s="10">
        <f t="shared" si="68"/>
        <v>0.23171263453709523</v>
      </c>
      <c r="AQ107" s="20">
        <f t="shared" si="49"/>
        <v>2.1175202710283871E-5</v>
      </c>
      <c r="AR107" s="20">
        <f t="shared" si="50"/>
        <v>8.4912562868238322E-4</v>
      </c>
      <c r="AS107" s="20"/>
      <c r="AT107" s="20"/>
      <c r="AU107" s="20"/>
      <c r="AV107" s="20"/>
      <c r="AW107" s="20"/>
      <c r="AX107" s="20"/>
      <c r="AY107" s="20"/>
      <c r="AZ107" s="22"/>
    </row>
    <row r="108" spans="3:52" ht="15" x14ac:dyDescent="0.25">
      <c r="C108" s="27" t="str">
        <f>DataBase!A105</f>
        <v>2M-15-C6==</v>
      </c>
      <c r="D108" s="27">
        <f>DataBase!E105</f>
        <v>88.110009765625023</v>
      </c>
      <c r="E108" s="27">
        <f t="shared" si="51"/>
        <v>361.260009765625</v>
      </c>
      <c r="F108" s="27">
        <f t="shared" si="52"/>
        <v>650.26801757812507</v>
      </c>
      <c r="G108" s="17">
        <f>DataBase!D105/1000</f>
        <v>0.72306701660156247</v>
      </c>
      <c r="H108" s="16">
        <f t="shared" si="53"/>
        <v>11.981713025852429</v>
      </c>
      <c r="I108" s="16">
        <f>DataBase!C105</f>
        <v>96.172500610351563</v>
      </c>
      <c r="J108" s="18">
        <f t="shared" si="45"/>
        <v>0.17802075576243698</v>
      </c>
      <c r="K108" s="20">
        <f t="shared" si="42"/>
        <v>-3.5484257633872904E-2</v>
      </c>
      <c r="L108" s="19">
        <f t="shared" si="43"/>
        <v>4.2175137374470239E-4</v>
      </c>
      <c r="M108" s="19">
        <f t="shared" si="46"/>
        <v>0.72306701660156247</v>
      </c>
      <c r="N108" s="20">
        <f t="shared" si="44"/>
        <v>-5.8620047698974609E-8</v>
      </c>
      <c r="O108" s="20">
        <f t="shared" si="54"/>
        <v>536.66999999999996</v>
      </c>
      <c r="P108" s="21">
        <f t="shared" si="55"/>
        <v>1.5340036204587832</v>
      </c>
      <c r="Q108" s="33">
        <f>DataBase!G105+2*DataBase!H105*($O$2+273.15)+3*DataBase!I105*($O$2+273.15)^2+4*DataBase!J105*($O$2+273.15)^3+5*DataBase!K105*($O$2+273.15)^4</f>
        <v>1.5602853763397451</v>
      </c>
      <c r="R108" s="30">
        <f>DataBase!R105+273.15</f>
        <v>553.14801025390625</v>
      </c>
      <c r="S108" s="50">
        <f t="shared" si="67"/>
        <v>537.95511968351627</v>
      </c>
      <c r="T108" s="30">
        <f>DataBase!S105/100</f>
        <v>32.521201171874999</v>
      </c>
      <c r="U108" s="50">
        <f t="shared" si="56"/>
        <v>32.463573702236054</v>
      </c>
      <c r="V108" s="50">
        <f t="shared" si="57"/>
        <v>31.700637623163995</v>
      </c>
      <c r="W108" s="30">
        <f t="shared" si="58"/>
        <v>31.654242082674383</v>
      </c>
      <c r="X108" s="30">
        <f t="shared" si="59"/>
        <v>31.604384758749998</v>
      </c>
      <c r="Y108" s="30">
        <f t="shared" si="60"/>
        <v>269.8029677337214</v>
      </c>
      <c r="Z108" s="30">
        <f t="shared" si="61"/>
        <v>267.76666725519647</v>
      </c>
      <c r="AA108" s="55">
        <f t="shared" si="62"/>
        <v>270.2255644167127</v>
      </c>
      <c r="AB108" s="24">
        <f t="shared" si="63"/>
        <v>538.61241823812952</v>
      </c>
      <c r="AC108" s="24">
        <f t="shared" si="64"/>
        <v>31.040024959187615</v>
      </c>
      <c r="AD108" s="63">
        <f t="shared" si="65"/>
        <v>4.5544941739985155E-2</v>
      </c>
      <c r="AE108" s="20"/>
      <c r="AI108" s="20">
        <f t="shared" si="69"/>
        <v>96.966015120116026</v>
      </c>
      <c r="AJ108" s="18">
        <f t="shared" si="70"/>
        <v>95.167345268092674</v>
      </c>
      <c r="AK108" s="20"/>
      <c r="AL108" s="20"/>
      <c r="AM108" s="20">
        <f t="shared" si="66"/>
        <v>0.65309827219625949</v>
      </c>
      <c r="AN108" s="20">
        <f t="shared" si="47"/>
        <v>0.42738817668395868</v>
      </c>
      <c r="AO108" s="10">
        <f t="shared" si="48"/>
        <v>0.20810981784149157</v>
      </c>
      <c r="AP108" s="10">
        <f t="shared" si="68"/>
        <v>0.18627886700550689</v>
      </c>
      <c r="AQ108" s="20">
        <f t="shared" si="49"/>
        <v>8.9452966999878483E-5</v>
      </c>
      <c r="AR108" s="20">
        <f t="shared" si="50"/>
        <v>2.9091179352241439E-3</v>
      </c>
      <c r="AS108" s="20"/>
      <c r="AT108" s="20"/>
      <c r="AU108" s="20"/>
      <c r="AV108" s="20"/>
      <c r="AW108" s="20"/>
      <c r="AX108" s="20"/>
      <c r="AY108" s="20"/>
      <c r="AZ108" s="22"/>
    </row>
    <row r="109" spans="3:52" ht="15" x14ac:dyDescent="0.25">
      <c r="C109" s="27" t="str">
        <f>DataBase!A106</f>
        <v>2M-24-C6==</v>
      </c>
      <c r="D109" s="27">
        <f>DataBase!E106</f>
        <v>111.49801025390627</v>
      </c>
      <c r="E109" s="27">
        <f t="shared" si="51"/>
        <v>384.64801025390625</v>
      </c>
      <c r="F109" s="27">
        <f t="shared" si="52"/>
        <v>692.36641845703127</v>
      </c>
      <c r="G109" s="17">
        <f>DataBase!D106/1000</f>
        <v>0.74756500244140622</v>
      </c>
      <c r="H109" s="16">
        <f t="shared" si="53"/>
        <v>11.833949280715322</v>
      </c>
      <c r="I109" s="16">
        <f>DataBase!C106</f>
        <v>96.172500610351563</v>
      </c>
      <c r="J109" s="18">
        <f t="shared" si="45"/>
        <v>0.68395166070353597</v>
      </c>
      <c r="K109" s="20">
        <f t="shared" si="42"/>
        <v>-3.2648400356876987E-2</v>
      </c>
      <c r="L109" s="19">
        <f t="shared" si="43"/>
        <v>4.1265269046951436E-4</v>
      </c>
      <c r="M109" s="19">
        <f t="shared" si="46"/>
        <v>0.74756500244140622</v>
      </c>
      <c r="N109" s="20">
        <f t="shared" si="44"/>
        <v>-5.8692316757202147E-8</v>
      </c>
      <c r="O109" s="20">
        <f t="shared" si="54"/>
        <v>536.66999999999996</v>
      </c>
      <c r="P109" s="21">
        <f t="shared" si="55"/>
        <v>1.5047397272266319</v>
      </c>
      <c r="Q109" s="33">
        <f>DataBase!G106+2*DataBase!H106*($O$2+273.15)+3*DataBase!I106*($O$2+273.15)^2+4*DataBase!J106*($O$2+273.15)^3+5*DataBase!K106*($O$2+273.15)^4</f>
        <v>1.5230782114104451</v>
      </c>
      <c r="R109" s="30">
        <f>DataBase!R106+273.15</f>
        <v>582.03900146484375</v>
      </c>
      <c r="S109" s="50">
        <f t="shared" si="67"/>
        <v>565.42709387831974</v>
      </c>
      <c r="T109" s="30">
        <f>DataBase!S106/100</f>
        <v>34.142600097656249</v>
      </c>
      <c r="U109" s="50">
        <f t="shared" si="56"/>
        <v>31.778269995722965</v>
      </c>
      <c r="V109" s="50">
        <f t="shared" si="57"/>
        <v>29.623745603229771</v>
      </c>
      <c r="W109" s="30">
        <f t="shared" si="58"/>
        <v>29.827695462362325</v>
      </c>
      <c r="X109" s="30">
        <f t="shared" si="59"/>
        <v>29.707581246765905</v>
      </c>
      <c r="Y109" s="30">
        <f t="shared" si="60"/>
        <v>297.01175827318423</v>
      </c>
      <c r="Z109" s="30">
        <f t="shared" si="61"/>
        <v>295.88929998916853</v>
      </c>
      <c r="AA109" s="55">
        <f t="shared" si="62"/>
        <v>297.92169082738781</v>
      </c>
      <c r="AB109" s="24">
        <f t="shared" si="63"/>
        <v>567.09563891849291</v>
      </c>
      <c r="AC109" s="24">
        <f t="shared" si="64"/>
        <v>31.375382879768242</v>
      </c>
      <c r="AD109" s="63">
        <f t="shared" si="65"/>
        <v>8.1048813212030821E-2</v>
      </c>
      <c r="AE109" s="20"/>
      <c r="AI109" s="20">
        <f t="shared" si="69"/>
        <v>109.38017493804637</v>
      </c>
      <c r="AJ109" s="18">
        <f t="shared" si="70"/>
        <v>106.67119170704117</v>
      </c>
      <c r="AK109" s="20"/>
      <c r="AL109" s="20"/>
      <c r="AM109" s="20">
        <f t="shared" si="66"/>
        <v>0.66086294781938204</v>
      </c>
      <c r="AN109" s="20">
        <f t="shared" si="47"/>
        <v>0.41294965135787909</v>
      </c>
      <c r="AO109" s="10">
        <f t="shared" si="48"/>
        <v>0.26741522688074321</v>
      </c>
      <c r="AP109" s="10">
        <f t="shared" si="68"/>
        <v>0.24551226977783736</v>
      </c>
      <c r="AQ109" s="20">
        <f t="shared" si="49"/>
        <v>2.5192594895354202E-5</v>
      </c>
      <c r="AR109" s="20">
        <f t="shared" si="50"/>
        <v>8.6014069293433471E-4</v>
      </c>
      <c r="AS109" s="20"/>
      <c r="AT109" s="20"/>
      <c r="AU109" s="20"/>
      <c r="AV109" s="20"/>
      <c r="AW109" s="20"/>
      <c r="AX109" s="20"/>
      <c r="AY109" s="20"/>
      <c r="AZ109" s="22"/>
    </row>
    <row r="110" spans="3:52" ht="15" x14ac:dyDescent="0.25">
      <c r="C110" s="27" t="str">
        <f>DataBase!A107</f>
        <v>24-M-13-C5==</v>
      </c>
      <c r="D110" s="27">
        <f>DataBase!E107</f>
        <v>88.1</v>
      </c>
      <c r="E110" s="27">
        <f t="shared" si="51"/>
        <v>361.25</v>
      </c>
      <c r="F110" s="27">
        <f t="shared" si="52"/>
        <v>650.25</v>
      </c>
      <c r="G110" s="17">
        <f>DataBase!D107/1000</f>
        <v>0.73934600830078123</v>
      </c>
      <c r="H110" s="16">
        <f t="shared" si="53"/>
        <v>11.717790285939634</v>
      </c>
      <c r="I110" s="16">
        <f>DataBase!C107</f>
        <v>96.172500610351563</v>
      </c>
      <c r="J110" s="18">
        <f t="shared" si="45"/>
        <v>0.60204145534617293</v>
      </c>
      <c r="K110" s="20">
        <f t="shared" si="42"/>
        <v>-3.8525413332977647E-2</v>
      </c>
      <c r="L110" s="19">
        <f t="shared" si="43"/>
        <v>4.1369728751106881E-4</v>
      </c>
      <c r="M110" s="19">
        <f t="shared" si="46"/>
        <v>0.73934600830078123</v>
      </c>
      <c r="N110" s="20">
        <f t="shared" si="44"/>
        <v>-5.8668070724487306E-8</v>
      </c>
      <c r="O110" s="20">
        <f t="shared" si="54"/>
        <v>536.66999999999996</v>
      </c>
      <c r="P110" s="21">
        <f t="shared" si="55"/>
        <v>1.4849243567632306</v>
      </c>
      <c r="Q110" s="33">
        <f>DataBase!G107+2*DataBase!H107*($O$2+273.15)+3*DataBase!I107*($O$2+273.15)^2+4*DataBase!J107*($O$2+273.15)^3+5*DataBase!K107*($O$2+273.15)^4</f>
        <v>1.5075458369086201</v>
      </c>
      <c r="R110" s="30">
        <f>DataBase!R107+273.15</f>
        <v>489.260009765625</v>
      </c>
      <c r="S110" s="50">
        <f t="shared" si="67"/>
        <v>541.43387206656462</v>
      </c>
      <c r="T110" s="30">
        <f>DataBase!S107/100</f>
        <v>29.385300292968751</v>
      </c>
      <c r="U110" s="50">
        <f t="shared" si="56"/>
        <v>32.999083105336922</v>
      </c>
      <c r="V110" s="50">
        <f t="shared" si="57"/>
        <v>33.383302109269252</v>
      </c>
      <c r="W110" s="30">
        <f t="shared" si="58"/>
        <v>33.165686318858327</v>
      </c>
      <c r="X110" s="30">
        <f t="shared" si="59"/>
        <v>32.689281322050846</v>
      </c>
      <c r="Y110" s="30">
        <f t="shared" si="60"/>
        <v>274.1584676457511</v>
      </c>
      <c r="Z110" s="30">
        <f t="shared" si="61"/>
        <v>271.50277500369987</v>
      </c>
      <c r="AA110" s="55">
        <f t="shared" si="62"/>
        <v>274.47717487212935</v>
      </c>
      <c r="AB110" s="24">
        <f t="shared" si="63"/>
        <v>540.69797312306468</v>
      </c>
      <c r="AC110" s="24">
        <f t="shared" si="64"/>
        <v>31.976609147072455</v>
      </c>
      <c r="AD110" s="63">
        <f t="shared" si="65"/>
        <v>-8.8183847987551356E-2</v>
      </c>
      <c r="AE110" s="20"/>
      <c r="AI110" s="20">
        <f t="shared" si="69"/>
        <v>95.324922865874669</v>
      </c>
      <c r="AJ110" s="18">
        <f t="shared" si="70"/>
        <v>94.823966456619772</v>
      </c>
      <c r="AK110" s="20"/>
      <c r="AL110" s="20"/>
      <c r="AM110" s="20">
        <f t="shared" si="66"/>
        <v>0.73835995746526084</v>
      </c>
      <c r="AN110" s="20">
        <f t="shared" si="47"/>
        <v>0.46320220809871449</v>
      </c>
      <c r="AO110" s="10">
        <f t="shared" si="48"/>
        <v>0.79233743257072475</v>
      </c>
      <c r="AP110" s="10">
        <f t="shared" si="68"/>
        <v>0.72493219637578532</v>
      </c>
      <c r="AQ110" s="20">
        <f t="shared" si="49"/>
        <v>2.837436281605266E-6</v>
      </c>
      <c r="AR110" s="20">
        <f t="shared" si="50"/>
        <v>8.3378917197135381E-5</v>
      </c>
      <c r="AS110" s="20"/>
      <c r="AT110" s="20"/>
      <c r="AU110" s="20"/>
      <c r="AV110" s="20"/>
      <c r="AW110" s="20"/>
      <c r="AX110" s="20"/>
      <c r="AY110" s="20"/>
      <c r="AZ110" s="22"/>
    </row>
    <row r="111" spans="3:52" ht="15" x14ac:dyDescent="0.25">
      <c r="C111" s="27" t="str">
        <f>DataBase!A108</f>
        <v>cis2C7=</v>
      </c>
      <c r="D111" s="27">
        <f>DataBase!E108</f>
        <v>98.408013916015648</v>
      </c>
      <c r="E111" s="27">
        <f t="shared" si="51"/>
        <v>371.55801391601563</v>
      </c>
      <c r="F111" s="27">
        <f t="shared" si="52"/>
        <v>668.80442504882819</v>
      </c>
      <c r="G111" s="17">
        <f>DataBase!D108/1000</f>
        <v>0.71116601562500004</v>
      </c>
      <c r="H111" s="16">
        <f t="shared" si="53"/>
        <v>12.296892725595221</v>
      </c>
      <c r="I111" s="16">
        <f>DataBase!C108</f>
        <v>98.188201904296875</v>
      </c>
      <c r="J111" s="18">
        <f t="shared" si="45"/>
        <v>2.2003254005085043E-2</v>
      </c>
      <c r="K111" s="20">
        <f t="shared" si="42"/>
        <v>-2.962815026562253E-2</v>
      </c>
      <c r="L111" s="19">
        <f t="shared" si="43"/>
        <v>4.2859113493731716E-4</v>
      </c>
      <c r="M111" s="19">
        <f t="shared" si="46"/>
        <v>0.71116601562500004</v>
      </c>
      <c r="N111" s="20">
        <f t="shared" si="44"/>
        <v>-5.8584939746093753E-8</v>
      </c>
      <c r="O111" s="20">
        <f t="shared" si="54"/>
        <v>536.66999999999996</v>
      </c>
      <c r="P111" s="21">
        <f t="shared" si="55"/>
        <v>1.589362095140278</v>
      </c>
      <c r="Q111" s="33">
        <f>DataBase!G108+2*DataBase!H108*($O$2+273.15)+3*DataBase!I108*($O$2+273.15)^2+4*DataBase!J108*($O$2+273.15)^3+5*DataBase!K108*($O$2+273.15)^4</f>
        <v>1.5409577146076332</v>
      </c>
      <c r="R111" s="30">
        <f>DataBase!R108+273.15</f>
        <v>549</v>
      </c>
      <c r="S111" s="50">
        <f t="shared" si="67"/>
        <v>545.02323749707193</v>
      </c>
      <c r="T111" s="30">
        <f>DataBase!S108/100</f>
        <v>28.4</v>
      </c>
      <c r="U111" s="50">
        <f t="shared" si="56"/>
        <v>31.370875882276025</v>
      </c>
      <c r="V111" s="50">
        <f t="shared" si="57"/>
        <v>28.583647801281955</v>
      </c>
      <c r="W111" s="30">
        <f t="shared" si="58"/>
        <v>28.801063267271125</v>
      </c>
      <c r="X111" s="30">
        <f t="shared" si="59"/>
        <v>29.25719072589478</v>
      </c>
      <c r="Y111" s="30">
        <f t="shared" si="60"/>
        <v>275.57380126258477</v>
      </c>
      <c r="Z111" s="30">
        <f t="shared" si="61"/>
        <v>274.69231444117315</v>
      </c>
      <c r="AA111" s="55">
        <f t="shared" si="62"/>
        <v>276.16450501175541</v>
      </c>
      <c r="AB111" s="24">
        <f t="shared" si="63"/>
        <v>547.85558937025667</v>
      </c>
      <c r="AC111" s="24">
        <f t="shared" si="64"/>
        <v>29.459228243018096</v>
      </c>
      <c r="AD111" s="63">
        <f t="shared" si="65"/>
        <v>-3.7296769120355538E-2</v>
      </c>
      <c r="AE111" s="20"/>
      <c r="AI111" s="20">
        <f t="shared" si="69"/>
        <v>104.80925954879194</v>
      </c>
      <c r="AJ111" s="18">
        <f t="shared" si="70"/>
        <v>100.4332477065727</v>
      </c>
      <c r="AK111" s="20"/>
      <c r="AL111" s="20"/>
      <c r="AM111" s="20">
        <f t="shared" si="66"/>
        <v>0.67679055358108497</v>
      </c>
      <c r="AN111" s="20">
        <f t="shared" si="47"/>
        <v>0.42954448701575138</v>
      </c>
      <c r="AO111" s="10">
        <f t="shared" si="48"/>
        <v>0.29388247741832041</v>
      </c>
      <c r="AP111" s="10">
        <f t="shared" si="68"/>
        <v>0.26661447048068077</v>
      </c>
      <c r="AQ111" s="20">
        <f t="shared" si="49"/>
        <v>4.1908251672027964E-5</v>
      </c>
      <c r="AR111" s="20">
        <f t="shared" si="50"/>
        <v>1.1901943474855942E-3</v>
      </c>
      <c r="AS111" s="20"/>
      <c r="AT111" s="20"/>
      <c r="AU111" s="20"/>
      <c r="AV111" s="20"/>
      <c r="AW111" s="20"/>
      <c r="AX111" s="20"/>
      <c r="AY111" s="20"/>
      <c r="AZ111" s="22"/>
    </row>
    <row r="112" spans="3:52" ht="15" x14ac:dyDescent="0.25">
      <c r="C112" s="27" t="str">
        <f>DataBase!A109</f>
        <v>trans2C7=</v>
      </c>
      <c r="D112" s="27">
        <f>DataBase!E109</f>
        <v>97.950006103515648</v>
      </c>
      <c r="E112" s="27">
        <f t="shared" si="51"/>
        <v>371.10000610351563</v>
      </c>
      <c r="F112" s="27">
        <f t="shared" si="52"/>
        <v>667.98001098632813</v>
      </c>
      <c r="G112" s="17">
        <f>DataBase!D109/1000</f>
        <v>0.70500500488281248</v>
      </c>
      <c r="H112" s="16">
        <f t="shared" si="53"/>
        <v>12.399255868545303</v>
      </c>
      <c r="I112" s="16">
        <f>DataBase!C109</f>
        <v>98.188201904296875</v>
      </c>
      <c r="J112" s="18">
        <f t="shared" si="45"/>
        <v>3.1742041517956337E-3</v>
      </c>
      <c r="K112" s="20">
        <f t="shared" si="42"/>
        <v>-2.840353904630627E-2</v>
      </c>
      <c r="L112" s="19">
        <f t="shared" si="43"/>
        <v>4.3138606617309719E-4</v>
      </c>
      <c r="M112" s="19">
        <f t="shared" si="46"/>
        <v>0.70500500488281248</v>
      </c>
      <c r="N112" s="20">
        <f t="shared" si="44"/>
        <v>-5.8566764764404296E-8</v>
      </c>
      <c r="O112" s="20">
        <f t="shared" si="54"/>
        <v>536.66999999999996</v>
      </c>
      <c r="P112" s="21">
        <f t="shared" si="55"/>
        <v>1.607107443867305</v>
      </c>
      <c r="Q112" s="33">
        <f>DataBase!G109+2*DataBase!H109*($O$2+273.15)+3*DataBase!I109*($O$2+273.15)^2+4*DataBase!J109*($O$2+273.15)^3+5*DataBase!K109*($O$2+273.15)^4</f>
        <v>1.5664025179760159</v>
      </c>
      <c r="R112" s="30">
        <f>DataBase!R109+273.15</f>
        <v>543</v>
      </c>
      <c r="S112" s="50">
        <f t="shared" si="67"/>
        <v>543.22771805511411</v>
      </c>
      <c r="T112" s="30">
        <f>DataBase!S109/100</f>
        <v>28.5</v>
      </c>
      <c r="U112" s="50">
        <f t="shared" si="56"/>
        <v>31.178953995480878</v>
      </c>
      <c r="V112" s="50">
        <f t="shared" si="57"/>
        <v>28.092423702693974</v>
      </c>
      <c r="W112" s="30">
        <f t="shared" si="58"/>
        <v>28.330238332803614</v>
      </c>
      <c r="X112" s="30">
        <f t="shared" si="59"/>
        <v>28.943865338671344</v>
      </c>
      <c r="Y112" s="30">
        <f t="shared" si="60"/>
        <v>273.46269256348921</v>
      </c>
      <c r="Z112" s="30">
        <f t="shared" si="61"/>
        <v>272.73288541960449</v>
      </c>
      <c r="AA112" s="55">
        <f t="shared" si="62"/>
        <v>273.92767513569117</v>
      </c>
      <c r="AB112" s="24">
        <f t="shared" si="63"/>
        <v>546.49226924150616</v>
      </c>
      <c r="AC112" s="24">
        <f t="shared" si="64"/>
        <v>29.131370832900181</v>
      </c>
      <c r="AD112" s="63">
        <f t="shared" si="65"/>
        <v>-2.2153362557901096E-2</v>
      </c>
      <c r="AE112" s="20"/>
      <c r="AI112" s="20">
        <f t="shared" si="69"/>
        <v>105.16422769839028</v>
      </c>
      <c r="AJ112" s="18">
        <f t="shared" si="70"/>
        <v>100.1847800535741</v>
      </c>
      <c r="AK112" s="20"/>
      <c r="AL112" s="20"/>
      <c r="AM112" s="20">
        <f t="shared" si="66"/>
        <v>0.68342542560500119</v>
      </c>
      <c r="AN112" s="20">
        <f t="shared" si="47"/>
        <v>0.43270232187710589</v>
      </c>
      <c r="AO112" s="10">
        <f t="shared" si="48"/>
        <v>0.33642159320557874</v>
      </c>
      <c r="AP112" s="10">
        <f t="shared" si="68"/>
        <v>0.30725034545121499</v>
      </c>
      <c r="AQ112" s="20">
        <f t="shared" si="49"/>
        <v>3.2001823830761694E-5</v>
      </c>
      <c r="AR112" s="20">
        <f t="shared" si="50"/>
        <v>9.1205197917670823E-4</v>
      </c>
      <c r="AS112" s="20"/>
      <c r="AT112" s="20"/>
      <c r="AU112" s="20"/>
      <c r="AV112" s="20"/>
      <c r="AW112" s="20"/>
      <c r="AX112" s="20"/>
      <c r="AY112" s="20"/>
      <c r="AZ112" s="22"/>
    </row>
    <row r="113" spans="3:52" ht="15" x14ac:dyDescent="0.25">
      <c r="C113" s="27" t="str">
        <f>DataBase!A110</f>
        <v>cis3C7=</v>
      </c>
      <c r="D113" s="27">
        <f>DataBase!E110</f>
        <v>95.748010253906273</v>
      </c>
      <c r="E113" s="27">
        <f t="shared" si="51"/>
        <v>368.89801025390625</v>
      </c>
      <c r="F113" s="27">
        <f t="shared" si="52"/>
        <v>664.01641845703125</v>
      </c>
      <c r="G113" s="17">
        <f>DataBase!D110/1000</f>
        <v>0.70661700439453123</v>
      </c>
      <c r="H113" s="16">
        <f t="shared" si="53"/>
        <v>12.346452454659891</v>
      </c>
      <c r="I113" s="16">
        <f>DataBase!C110</f>
        <v>98.188201904296875</v>
      </c>
      <c r="J113" s="18">
        <f t="shared" si="45"/>
        <v>6.7909441307330842E-3</v>
      </c>
      <c r="K113" s="20">
        <f t="shared" si="42"/>
        <v>-2.9497284411033484E-2</v>
      </c>
      <c r="L113" s="19">
        <f t="shared" si="43"/>
        <v>4.3042363193362986E-4</v>
      </c>
      <c r="M113" s="19">
        <f t="shared" si="46"/>
        <v>0.70661700439453123</v>
      </c>
      <c r="N113" s="20">
        <f t="shared" si="44"/>
        <v>-5.8571520162963874E-8</v>
      </c>
      <c r="O113" s="20">
        <f t="shared" si="54"/>
        <v>536.66999999999996</v>
      </c>
      <c r="P113" s="21">
        <f t="shared" si="55"/>
        <v>1.5981897386664285</v>
      </c>
      <c r="Q113" s="33">
        <f>DataBase!G110+2*DataBase!H110*($O$2+273.15)+3*DataBase!I110*($O$2+273.15)^2+4*DataBase!J110*($O$2+273.15)^3+5*DataBase!K110*($O$2+273.15)^4</f>
        <v>1.475772036889931</v>
      </c>
      <c r="R113" s="30">
        <f>DataBase!R110+273.15</f>
        <v>545</v>
      </c>
      <c r="S113" s="50">
        <f t="shared" si="67"/>
        <v>541.55708899955334</v>
      </c>
      <c r="T113" s="30">
        <f>DataBase!S110/100</f>
        <v>28.4</v>
      </c>
      <c r="U113" s="50">
        <f t="shared" si="56"/>
        <v>31.38500221437905</v>
      </c>
      <c r="V113" s="50">
        <f t="shared" si="57"/>
        <v>28.633041373312789</v>
      </c>
      <c r="W113" s="30">
        <f t="shared" si="58"/>
        <v>28.83596432978932</v>
      </c>
      <c r="X113" s="30">
        <f t="shared" si="59"/>
        <v>29.376591712078252</v>
      </c>
      <c r="Y113" s="30">
        <f t="shared" si="60"/>
        <v>271.99920042646863</v>
      </c>
      <c r="Z113" s="30">
        <f t="shared" si="61"/>
        <v>271.07287765684464</v>
      </c>
      <c r="AA113" s="55">
        <f t="shared" si="62"/>
        <v>272.45119316105138</v>
      </c>
      <c r="AB113" s="24">
        <f t="shared" si="63"/>
        <v>544.41003946647766</v>
      </c>
      <c r="AC113" s="24">
        <f t="shared" si="64"/>
        <v>29.335770538754655</v>
      </c>
      <c r="AD113" s="63">
        <f t="shared" si="65"/>
        <v>-3.2949666857558332E-2</v>
      </c>
      <c r="AE113" s="20"/>
      <c r="AI113" s="20">
        <f t="shared" si="69"/>
        <v>103.57061854376616</v>
      </c>
      <c r="AJ113" s="18">
        <f t="shared" si="70"/>
        <v>99.075947129631828</v>
      </c>
      <c r="AK113" s="20"/>
      <c r="AL113" s="20"/>
      <c r="AM113" s="20">
        <f t="shared" si="66"/>
        <v>0.67687708303469041</v>
      </c>
      <c r="AN113" s="20">
        <f t="shared" si="47"/>
        <v>0.4316445639552649</v>
      </c>
      <c r="AO113" s="10">
        <f t="shared" si="48"/>
        <v>0.29440569411247086</v>
      </c>
      <c r="AP113" s="10">
        <f t="shared" si="68"/>
        <v>0.26711564197087911</v>
      </c>
      <c r="AQ113" s="20">
        <f t="shared" si="49"/>
        <v>4.5883391438355431E-5</v>
      </c>
      <c r="AR113" s="20">
        <f t="shared" si="50"/>
        <v>1.3030883168492942E-3</v>
      </c>
      <c r="AS113" s="20"/>
      <c r="AT113" s="20"/>
      <c r="AU113" s="20"/>
      <c r="AV113" s="20"/>
      <c r="AW113" s="20"/>
      <c r="AX113" s="20"/>
      <c r="AY113" s="20"/>
      <c r="AZ113" s="22"/>
    </row>
    <row r="114" spans="3:52" ht="15" x14ac:dyDescent="0.25">
      <c r="C114" s="27" t="str">
        <f>DataBase!A111</f>
        <v>trans3C7=</v>
      </c>
      <c r="D114" s="27">
        <f>DataBase!E111</f>
        <v>95.670007324218773</v>
      </c>
      <c r="E114" s="27">
        <f t="shared" si="51"/>
        <v>368.82000732421875</v>
      </c>
      <c r="F114" s="27">
        <f t="shared" si="52"/>
        <v>663.87601318359373</v>
      </c>
      <c r="G114" s="17">
        <f>DataBase!D111/1000</f>
        <v>0.70189001464843748</v>
      </c>
      <c r="H114" s="16">
        <f t="shared" si="53"/>
        <v>12.428725463741825</v>
      </c>
      <c r="I114" s="16">
        <f>DataBase!C111</f>
        <v>98.188201904296875</v>
      </c>
      <c r="J114" s="18">
        <f t="shared" si="45"/>
        <v>4.0812687776807662E-4</v>
      </c>
      <c r="K114" s="20">
        <f t="shared" si="42"/>
        <v>-2.8446687096010927E-2</v>
      </c>
      <c r="L114" s="19">
        <f t="shared" si="43"/>
        <v>4.3258422571801385E-4</v>
      </c>
      <c r="M114" s="19">
        <f t="shared" si="46"/>
        <v>0.70189001464843748</v>
      </c>
      <c r="N114" s="20">
        <f t="shared" si="44"/>
        <v>-5.8557575543212891E-8</v>
      </c>
      <c r="O114" s="20">
        <f t="shared" si="54"/>
        <v>536.66999999999996</v>
      </c>
      <c r="P114" s="21">
        <f t="shared" si="55"/>
        <v>1.6123421440159742</v>
      </c>
      <c r="Q114" s="33">
        <f>DataBase!G111+2*DataBase!H111*($O$2+273.15)+3*DataBase!I111*($O$2+273.15)^2+4*DataBase!J111*($O$2+273.15)^3+5*DataBase!K111*($O$2+273.15)^4</f>
        <v>1.5423935427102677</v>
      </c>
      <c r="R114" s="30">
        <f>DataBase!R111+273.15</f>
        <v>540</v>
      </c>
      <c r="S114" s="50">
        <f t="shared" si="67"/>
        <v>540.44082232286269</v>
      </c>
      <c r="T114" s="30">
        <f>DataBase!S111/100</f>
        <v>28.5</v>
      </c>
      <c r="U114" s="50">
        <f t="shared" si="56"/>
        <v>31.218643898335529</v>
      </c>
      <c r="V114" s="50">
        <f t="shared" si="57"/>
        <v>28.204390802674652</v>
      </c>
      <c r="W114" s="30">
        <f t="shared" si="58"/>
        <v>28.426718322672293</v>
      </c>
      <c r="X114" s="30">
        <f t="shared" si="59"/>
        <v>29.097605721861125</v>
      </c>
      <c r="Y114" s="30">
        <f t="shared" si="60"/>
        <v>270.6173056045285</v>
      </c>
      <c r="Z114" s="30">
        <f t="shared" si="61"/>
        <v>269.8257109270678</v>
      </c>
      <c r="AA114" s="55">
        <f t="shared" si="62"/>
        <v>270.96440687777556</v>
      </c>
      <c r="AB114" s="24">
        <f t="shared" si="63"/>
        <v>543.65604504031967</v>
      </c>
      <c r="AC114" s="24">
        <f t="shared" si="64"/>
        <v>29.071483544266052</v>
      </c>
      <c r="AD114" s="63">
        <f t="shared" si="65"/>
        <v>-2.0052054184773738E-2</v>
      </c>
      <c r="AE114" s="20"/>
      <c r="AI114" s="20">
        <f t="shared" si="69"/>
        <v>104.01832829464684</v>
      </c>
      <c r="AJ114" s="18">
        <f t="shared" si="70"/>
        <v>99.009635200437202</v>
      </c>
      <c r="AK114" s="20"/>
      <c r="AL114" s="20"/>
      <c r="AM114" s="20">
        <f t="shared" si="66"/>
        <v>0.68300001356336804</v>
      </c>
      <c r="AN114" s="20">
        <f t="shared" si="47"/>
        <v>0.43429871487425442</v>
      </c>
      <c r="AO114" s="10">
        <f t="shared" si="48"/>
        <v>0.33371600860567907</v>
      </c>
      <c r="AP114" s="10">
        <f t="shared" si="68"/>
        <v>0.30468339096432939</v>
      </c>
      <c r="AQ114" s="20">
        <f t="shared" si="49"/>
        <v>3.5413126366651404E-5</v>
      </c>
      <c r="AR114" s="20">
        <f t="shared" si="50"/>
        <v>1.009274101449565E-3</v>
      </c>
      <c r="AS114" s="20"/>
      <c r="AT114" s="20"/>
      <c r="AU114" s="20"/>
      <c r="AV114" s="20"/>
      <c r="AW114" s="20"/>
      <c r="AX114" s="20"/>
      <c r="AY114" s="20"/>
      <c r="AZ114" s="22"/>
    </row>
    <row r="115" spans="3:52" ht="15" x14ac:dyDescent="0.25">
      <c r="C115" s="27" t="str">
        <f>DataBase!A112</f>
        <v>2M1C6=</v>
      </c>
      <c r="D115" s="27">
        <f>DataBase!E112</f>
        <v>91.839013671875023</v>
      </c>
      <c r="E115" s="27">
        <f t="shared" si="51"/>
        <v>364.989013671875</v>
      </c>
      <c r="F115" s="27">
        <f t="shared" si="52"/>
        <v>656.980224609375</v>
      </c>
      <c r="G115" s="17">
        <f>DataBase!D112/1000</f>
        <v>0.70677001953124996</v>
      </c>
      <c r="H115" s="16">
        <f t="shared" si="53"/>
        <v>12.300024605113645</v>
      </c>
      <c r="I115" s="16">
        <f>DataBase!C112</f>
        <v>98.188201904296875</v>
      </c>
      <c r="J115" s="18">
        <f t="shared" si="45"/>
        <v>8.4116204775526379E-3</v>
      </c>
      <c r="K115" s="20">
        <f t="shared" si="42"/>
        <v>-3.083197757391315E-2</v>
      </c>
      <c r="L115" s="19">
        <f t="shared" si="43"/>
        <v>4.2994573270790812E-4</v>
      </c>
      <c r="M115" s="19">
        <f t="shared" si="46"/>
        <v>0.70677001953124996</v>
      </c>
      <c r="N115" s="20">
        <f t="shared" si="44"/>
        <v>-5.8571971557617192E-8</v>
      </c>
      <c r="O115" s="20">
        <f t="shared" si="54"/>
        <v>536.66999999999996</v>
      </c>
      <c r="P115" s="21">
        <f t="shared" si="55"/>
        <v>1.5904557266602803</v>
      </c>
      <c r="Q115" s="33">
        <f>DataBase!G112+2*DataBase!H112*($O$2+273.15)+3*DataBase!I112*($O$2+273.15)^2+4*DataBase!J112*($O$2+273.15)^3+5*DataBase!K112*($O$2+273.15)^4</f>
        <v>1.6054193681051327</v>
      </c>
      <c r="R115" s="30">
        <f>DataBase!R112+273.15</f>
        <v>538</v>
      </c>
      <c r="S115" s="50">
        <f t="shared" si="67"/>
        <v>537.95986281219189</v>
      </c>
      <c r="T115" s="30">
        <f>DataBase!S112/100</f>
        <v>28.7</v>
      </c>
      <c r="U115" s="50">
        <f t="shared" si="56"/>
        <v>31.652234178789737</v>
      </c>
      <c r="V115" s="50">
        <f t="shared" si="57"/>
        <v>29.36192190484411</v>
      </c>
      <c r="W115" s="30">
        <f t="shared" si="58"/>
        <v>29.506801518512155</v>
      </c>
      <c r="X115" s="30">
        <f t="shared" si="59"/>
        <v>29.985447837361448</v>
      </c>
      <c r="Y115" s="30">
        <f t="shared" si="60"/>
        <v>268.63450422452809</v>
      </c>
      <c r="Z115" s="30">
        <f t="shared" si="61"/>
        <v>267.43028696764543</v>
      </c>
      <c r="AA115" s="55">
        <f t="shared" si="62"/>
        <v>269.00017322484143</v>
      </c>
      <c r="AB115" s="24">
        <f t="shared" si="63"/>
        <v>540.30718975009972</v>
      </c>
      <c r="AC115" s="24">
        <f t="shared" si="64"/>
        <v>29.550196576974322</v>
      </c>
      <c r="AD115" s="63">
        <f t="shared" si="65"/>
        <v>-2.9623574110603589E-2</v>
      </c>
      <c r="AE115" s="20"/>
      <c r="AI115" s="20">
        <f t="shared" ref="AI115:AI146" si="71">-12272.6+9486.4*G115+(8.3741-5.9917*G115)*E115+(1-0.77084*G115-0.02058*G115^2)*(0.7465-222.4666/E115)*10^7/E115+(1-0.80882*G115+0.02226*G115^2)*(0.3228-17.335/E115)*10^12/E115^3</f>
        <v>101.0327242986159</v>
      </c>
      <c r="AJ115" s="18">
        <f t="shared" ref="AJ115:AJ146" si="72">20.486 * (EXP(1.165 / 10000 * F115 - 7.78712 * G115 + 1.1582
                / 1000 *  F115 * G115)) *  F115^(1.26007) * G115^(4.98308)</f>
        <v>97.114325338205163</v>
      </c>
      <c r="AK115" s="20"/>
      <c r="AL115" s="20"/>
      <c r="AM115" s="20">
        <f t="shared" si="66"/>
        <v>0.67841824102578996</v>
      </c>
      <c r="AN115" s="20">
        <f t="shared" si="47"/>
        <v>0.43536953707698944</v>
      </c>
      <c r="AO115" s="10">
        <f t="shared" si="48"/>
        <v>0.30782118918482637</v>
      </c>
      <c r="AP115" s="10">
        <f t="shared" si="68"/>
        <v>0.28021311654828995</v>
      </c>
      <c r="AQ115" s="20">
        <f t="shared" si="49"/>
        <v>4.770261551505788E-5</v>
      </c>
      <c r="AR115" s="20">
        <f t="shared" si="50"/>
        <v>1.369065065282161E-3</v>
      </c>
      <c r="AS115" s="20"/>
      <c r="AT115" s="20"/>
      <c r="AU115" s="20"/>
      <c r="AV115" s="20"/>
      <c r="AW115" s="20"/>
      <c r="AX115" s="20"/>
      <c r="AY115" s="20"/>
      <c r="AZ115" s="22"/>
    </row>
    <row r="116" spans="3:52" ht="15" x14ac:dyDescent="0.25">
      <c r="C116" s="27" t="str">
        <f>DataBase!A113</f>
        <v>3M1C6=</v>
      </c>
      <c r="D116" s="27">
        <f>DataBase!E113</f>
        <v>83.899011230468773</v>
      </c>
      <c r="E116" s="27">
        <f t="shared" si="51"/>
        <v>357.04901123046875</v>
      </c>
      <c r="F116" s="27">
        <f t="shared" si="52"/>
        <v>642.6882202148438</v>
      </c>
      <c r="G116" s="17">
        <f>DataBase!D113/1000</f>
        <v>0.69517901611328126</v>
      </c>
      <c r="H116" s="16">
        <f t="shared" si="53"/>
        <v>12.413763258893868</v>
      </c>
      <c r="I116" s="16">
        <f>DataBase!C113</f>
        <v>98.188201904296875</v>
      </c>
      <c r="J116" s="18">
        <f t="shared" si="45"/>
        <v>3.0650846837806845E-3</v>
      </c>
      <c r="K116" s="20">
        <f t="shared" si="42"/>
        <v>1.2497044054325727E-2</v>
      </c>
      <c r="L116" s="19">
        <f t="shared" si="43"/>
        <v>3.9014689557226507E-4</v>
      </c>
      <c r="M116" s="19">
        <f t="shared" si="46"/>
        <v>0</v>
      </c>
      <c r="N116" s="20">
        <f t="shared" si="44"/>
        <v>-5.6487000000000001E-8</v>
      </c>
      <c r="O116" s="20">
        <f t="shared" si="54"/>
        <v>536.66999999999996</v>
      </c>
      <c r="P116" s="21">
        <f t="shared" si="55"/>
        <v>1.6005534833228638</v>
      </c>
      <c r="Q116" s="33">
        <f>DataBase!G113+2*DataBase!H113*($O$2+273.15)+3*DataBase!I113*($O$2+273.15)^2+4*DataBase!J113*($O$2+273.15)^3+5*DataBase!K113*($O$2+273.15)^4</f>
        <v>1.5678936016735123</v>
      </c>
      <c r="R116" s="30">
        <f>DataBase!R113+273.15</f>
        <v>528</v>
      </c>
      <c r="S116" s="50">
        <f t="shared" si="67"/>
        <v>528.03334913023275</v>
      </c>
      <c r="T116" s="30">
        <f>DataBase!S113/100</f>
        <v>29.5</v>
      </c>
      <c r="U116" s="50">
        <f t="shared" si="56"/>
        <v>31.772020401890899</v>
      </c>
      <c r="V116" s="50">
        <f t="shared" si="57"/>
        <v>29.731147079986144</v>
      </c>
      <c r="W116" s="30">
        <f t="shared" si="58"/>
        <v>29.810489686487063</v>
      </c>
      <c r="X116" s="30">
        <f t="shared" si="59"/>
        <v>30.520525953474241</v>
      </c>
      <c r="Y116" s="30">
        <f t="shared" si="60"/>
        <v>258.49653649907304</v>
      </c>
      <c r="Z116" s="30">
        <f t="shared" si="61"/>
        <v>257.08666739892817</v>
      </c>
      <c r="AA116" s="55">
        <f t="shared" si="62"/>
        <v>258.40972118179297</v>
      </c>
      <c r="AB116" s="24">
        <f t="shared" si="63"/>
        <v>530.31878557787354</v>
      </c>
      <c r="AC116" s="24">
        <f t="shared" si="64"/>
        <v>29.340494153516975</v>
      </c>
      <c r="AD116" s="63">
        <f t="shared" si="65"/>
        <v>5.4069778468822114E-3</v>
      </c>
      <c r="AE116" s="20"/>
      <c r="AI116" s="20">
        <f t="shared" si="71"/>
        <v>97.115612323550067</v>
      </c>
      <c r="AJ116" s="18">
        <f t="shared" si="72"/>
        <v>93.134366411970873</v>
      </c>
      <c r="AK116" s="20"/>
      <c r="AL116" s="20"/>
      <c r="AM116" s="20">
        <f t="shared" si="66"/>
        <v>0.67622918793649389</v>
      </c>
      <c r="AN116" s="20">
        <f t="shared" si="47"/>
        <v>0.44080384447356924</v>
      </c>
      <c r="AO116" s="10">
        <f t="shared" si="48"/>
        <v>0.30492132953652024</v>
      </c>
      <c r="AP116" s="10">
        <f t="shared" si="68"/>
        <v>0.27814230128193196</v>
      </c>
      <c r="AQ116" s="20">
        <f t="shared" si="49"/>
        <v>6.243029972950914E-5</v>
      </c>
      <c r="AR116" s="20">
        <f t="shared" si="50"/>
        <v>1.8416938420205196E-3</v>
      </c>
      <c r="AS116" s="20"/>
      <c r="AT116" s="20"/>
      <c r="AU116" s="20"/>
      <c r="AV116" s="20"/>
      <c r="AW116" s="20"/>
      <c r="AX116" s="20"/>
      <c r="AY116" s="20"/>
      <c r="AZ116" s="22"/>
    </row>
    <row r="117" spans="3:52" ht="15" x14ac:dyDescent="0.25">
      <c r="C117" s="27" t="str">
        <f>DataBase!A114</f>
        <v>4M1C6=</v>
      </c>
      <c r="D117" s="27">
        <f>DataBase!E114</f>
        <v>86.730004882812523</v>
      </c>
      <c r="E117" s="27">
        <f t="shared" si="51"/>
        <v>359.8800048828125</v>
      </c>
      <c r="F117" s="27">
        <f t="shared" si="52"/>
        <v>647.78400878906257</v>
      </c>
      <c r="G117" s="17">
        <f>DataBase!D114/1000</f>
        <v>0.70228900146484374</v>
      </c>
      <c r="H117" s="16">
        <f t="shared" si="53"/>
        <v>12.320477519030575</v>
      </c>
      <c r="I117" s="16">
        <f>DataBase!C114</f>
        <v>98.188201904296875</v>
      </c>
      <c r="J117" s="18">
        <f t="shared" si="45"/>
        <v>9.3990516610746588E-4</v>
      </c>
      <c r="K117" s="20">
        <f t="shared" si="42"/>
        <v>-3.1546106922253132E-2</v>
      </c>
      <c r="L117" s="19">
        <f t="shared" si="43"/>
        <v>4.3148808523050852E-4</v>
      </c>
      <c r="M117" s="19">
        <f t="shared" si="46"/>
        <v>0.70228900146484374</v>
      </c>
      <c r="N117" s="20">
        <f t="shared" si="44"/>
        <v>-5.8558752554321286E-8</v>
      </c>
      <c r="O117" s="20">
        <f t="shared" si="54"/>
        <v>536.66999999999996</v>
      </c>
      <c r="P117" s="21">
        <f t="shared" si="55"/>
        <v>1.5944430319040961</v>
      </c>
      <c r="Q117" s="33">
        <f>DataBase!G114+2*DataBase!H114*($O$2+273.15)+3*DataBase!I114*($O$2+273.15)^2+4*DataBase!J114*($O$2+273.15)^3+5*DataBase!K114*($O$2+273.15)^4</f>
        <v>1.5460807385066466</v>
      </c>
      <c r="R117" s="30">
        <f>DataBase!R114+273.15</f>
        <v>534</v>
      </c>
      <c r="S117" s="50">
        <f t="shared" si="67"/>
        <v>532.2054446068405</v>
      </c>
      <c r="T117" s="30">
        <f>DataBase!S114/100</f>
        <v>30.4</v>
      </c>
      <c r="U117" s="50">
        <f t="shared" si="56"/>
        <v>31.835592885892794</v>
      </c>
      <c r="V117" s="50">
        <f t="shared" si="57"/>
        <v>29.890492842681809</v>
      </c>
      <c r="W117" s="30">
        <f t="shared" si="58"/>
        <v>29.976300051532707</v>
      </c>
      <c r="X117" s="30">
        <f t="shared" si="59"/>
        <v>30.505951361490244</v>
      </c>
      <c r="Y117" s="30">
        <f t="shared" si="60"/>
        <v>262.9311730805158</v>
      </c>
      <c r="Z117" s="30">
        <f t="shared" si="61"/>
        <v>261.501093447637</v>
      </c>
      <c r="AA117" s="55">
        <f t="shared" si="62"/>
        <v>263.08450498445609</v>
      </c>
      <c r="AB117" s="24">
        <f t="shared" si="63"/>
        <v>534.28102310344502</v>
      </c>
      <c r="AC117" s="24">
        <f t="shared" si="64"/>
        <v>29.57802836261142</v>
      </c>
      <c r="AD117" s="63">
        <f t="shared" si="65"/>
        <v>2.7038540703571673E-2</v>
      </c>
      <c r="AE117" s="20"/>
      <c r="AI117" s="20">
        <f t="shared" si="71"/>
        <v>98.206125964753937</v>
      </c>
      <c r="AJ117" s="18">
        <f t="shared" si="72"/>
        <v>94.572362985544601</v>
      </c>
      <c r="AK117" s="20"/>
      <c r="AL117" s="20"/>
      <c r="AM117" s="20">
        <f t="shared" si="66"/>
        <v>0.67393259341350653</v>
      </c>
      <c r="AN117" s="20">
        <f t="shared" si="47"/>
        <v>0.43752710153007496</v>
      </c>
      <c r="AO117" s="10">
        <f t="shared" si="48"/>
        <v>0.3022979634805868</v>
      </c>
      <c r="AP117" s="10">
        <f t="shared" si="68"/>
        <v>0.27639070961576495</v>
      </c>
      <c r="AQ117" s="20">
        <f t="shared" si="49"/>
        <v>5.5378787489974194E-5</v>
      </c>
      <c r="AR117" s="20">
        <f t="shared" si="50"/>
        <v>1.6835151396952155E-3</v>
      </c>
      <c r="AS117" s="20"/>
      <c r="AT117" s="20"/>
      <c r="AU117" s="20"/>
      <c r="AV117" s="20"/>
      <c r="AW117" s="20"/>
      <c r="AX117" s="20"/>
      <c r="AY117" s="20"/>
      <c r="AZ117" s="22"/>
    </row>
    <row r="118" spans="3:52" ht="15" x14ac:dyDescent="0.25">
      <c r="C118" s="27" t="str">
        <f>DataBase!A115</f>
        <v>2-Eth-1-C5=</v>
      </c>
      <c r="D118" s="27">
        <f>DataBase!E115</f>
        <v>93.999993896484398</v>
      </c>
      <c r="E118" s="27">
        <f t="shared" si="51"/>
        <v>367.14999389648438</v>
      </c>
      <c r="F118" s="27">
        <f t="shared" si="52"/>
        <v>660.8699890136719</v>
      </c>
      <c r="G118" s="17">
        <f>DataBase!D115/1000</f>
        <v>0.71326800537109381</v>
      </c>
      <c r="H118" s="16">
        <f t="shared" si="53"/>
        <v>12.211975750284189</v>
      </c>
      <c r="I118" s="16">
        <f>DataBase!C115</f>
        <v>98.188201904296875</v>
      </c>
      <c r="J118" s="18">
        <f t="shared" si="45"/>
        <v>3.9493094888495596E-2</v>
      </c>
      <c r="K118" s="20">
        <f t="shared" si="42"/>
        <v>-3.1531753756973799E-2</v>
      </c>
      <c r="L118" s="19">
        <f t="shared" si="43"/>
        <v>4.2713543657493715E-4</v>
      </c>
      <c r="M118" s="19">
        <f t="shared" si="46"/>
        <v>0.71326800537109381</v>
      </c>
      <c r="N118" s="20">
        <f t="shared" si="44"/>
        <v>-5.8591140615844731E-8</v>
      </c>
      <c r="O118" s="20">
        <f t="shared" si="54"/>
        <v>536.66999999999996</v>
      </c>
      <c r="P118" s="21">
        <f t="shared" si="55"/>
        <v>1.5748341999445743</v>
      </c>
      <c r="Q118" s="33">
        <f>DataBase!G115+2*DataBase!H115*($O$2+273.15)+3*DataBase!I115*($O$2+273.15)^2+4*DataBase!J115*($O$2+273.15)^3+5*DataBase!K115*($O$2+273.15)^4</f>
        <v>1.5726828995684858</v>
      </c>
      <c r="R118" s="30">
        <f>DataBase!R115+273.15</f>
        <v>543</v>
      </c>
      <c r="S118" s="50">
        <f t="shared" si="67"/>
        <v>541.39753813424886</v>
      </c>
      <c r="T118" s="30">
        <f>DataBase!S115/100</f>
        <v>29.5</v>
      </c>
      <c r="U118" s="50">
        <f t="shared" si="56"/>
        <v>31.738354068658488</v>
      </c>
      <c r="V118" s="50">
        <f t="shared" si="57"/>
        <v>29.585395074705282</v>
      </c>
      <c r="W118" s="30">
        <f t="shared" si="58"/>
        <v>29.7271492652016</v>
      </c>
      <c r="X118" s="30">
        <f t="shared" si="59"/>
        <v>30.059634935999885</v>
      </c>
      <c r="Y118" s="30">
        <f t="shared" si="60"/>
        <v>272.31207488325185</v>
      </c>
      <c r="Z118" s="30">
        <f t="shared" si="61"/>
        <v>271.05568397618777</v>
      </c>
      <c r="AA118" s="55">
        <f t="shared" si="62"/>
        <v>272.82980952745174</v>
      </c>
      <c r="AB118" s="24">
        <f t="shared" si="63"/>
        <v>543.49433416759143</v>
      </c>
      <c r="AC118" s="24">
        <f t="shared" si="64"/>
        <v>29.80459182094744</v>
      </c>
      <c r="AD118" s="63">
        <f t="shared" si="65"/>
        <v>-1.032514647279458E-2</v>
      </c>
      <c r="AE118" s="20"/>
      <c r="AI118" s="20">
        <f t="shared" si="71"/>
        <v>101.747514939962</v>
      </c>
      <c r="AJ118" s="18">
        <f t="shared" si="72"/>
        <v>98.193733662496768</v>
      </c>
      <c r="AK118" s="20"/>
      <c r="AL118" s="20"/>
      <c r="AM118" s="20">
        <f t="shared" si="66"/>
        <v>0.67615100165098407</v>
      </c>
      <c r="AN118" s="20">
        <f t="shared" si="47"/>
        <v>0.43270232187710589</v>
      </c>
      <c r="AO118" s="10">
        <f t="shared" si="48"/>
        <v>0.30444458210269715</v>
      </c>
      <c r="AP118" s="10">
        <f t="shared" si="68"/>
        <v>0.27768597727306088</v>
      </c>
      <c r="AQ118" s="20">
        <f t="shared" si="49"/>
        <v>4.3659923659197579E-5</v>
      </c>
      <c r="AR118" s="20">
        <f t="shared" si="50"/>
        <v>1.2879677479463287E-3</v>
      </c>
      <c r="AS118" s="20"/>
      <c r="AT118" s="20"/>
      <c r="AU118" s="20"/>
      <c r="AV118" s="20"/>
      <c r="AW118" s="20"/>
      <c r="AX118" s="20"/>
      <c r="AY118" s="20"/>
      <c r="AZ118" s="22"/>
    </row>
    <row r="119" spans="3:52" ht="15" x14ac:dyDescent="0.25">
      <c r="C119" s="27" t="str">
        <f>DataBase!A116</f>
        <v>3-Eth-1-C5=</v>
      </c>
      <c r="D119" s="27">
        <f>DataBase!E116</f>
        <v>84.110009765625023</v>
      </c>
      <c r="E119" s="27">
        <f t="shared" si="51"/>
        <v>357.260009765625</v>
      </c>
      <c r="F119" s="27">
        <f t="shared" si="52"/>
        <v>643.06801757812502</v>
      </c>
      <c r="G119" s="17">
        <f>DataBase!D116/1000</f>
        <v>0.70034698486328129</v>
      </c>
      <c r="H119" s="16">
        <f t="shared" si="53"/>
        <v>12.324586966373811</v>
      </c>
      <c r="I119" s="16">
        <f>DataBase!C116</f>
        <v>98.188201904296875</v>
      </c>
      <c r="J119" s="18">
        <f t="shared" si="45"/>
        <v>2.1730921169769729E-5</v>
      </c>
      <c r="K119" s="20">
        <f t="shared" si="42"/>
        <v>-3.199690788500513E-2</v>
      </c>
      <c r="L119" s="19">
        <f t="shared" si="43"/>
        <v>4.3211168168462151E-4</v>
      </c>
      <c r="M119" s="19">
        <f t="shared" si="46"/>
        <v>0.70034698486328129</v>
      </c>
      <c r="N119" s="20">
        <f t="shared" si="44"/>
        <v>-5.855302360534668E-8</v>
      </c>
      <c r="O119" s="20">
        <f t="shared" si="54"/>
        <v>536.66999999999996</v>
      </c>
      <c r="P119" s="21">
        <f t="shared" si="55"/>
        <v>1.5953782962049385</v>
      </c>
      <c r="Q119" s="33">
        <f>DataBase!G116+2*DataBase!H116*($O$2+273.15)+3*DataBase!I116*($O$2+273.15)^2+4*DataBase!J116*($O$2+273.15)^3+5*DataBase!K116*($O$2+273.15)^4</f>
        <v>1.5480427966201589</v>
      </c>
      <c r="R119" s="30">
        <f>DataBase!R116+273.15</f>
        <v>530</v>
      </c>
      <c r="S119" s="50">
        <f t="shared" si="67"/>
        <v>529.32097126892302</v>
      </c>
      <c r="T119" s="30">
        <f>DataBase!S116/100</f>
        <v>30.3</v>
      </c>
      <c r="U119" s="50">
        <f t="shared" si="56"/>
        <v>31.943165982552067</v>
      </c>
      <c r="V119" s="50">
        <f t="shared" si="57"/>
        <v>30.205164050227598</v>
      </c>
      <c r="W119" s="30">
        <f t="shared" si="58"/>
        <v>30.255454689284701</v>
      </c>
      <c r="X119" s="30">
        <f t="shared" si="59"/>
        <v>30.801924639114986</v>
      </c>
      <c r="Y119" s="30">
        <f t="shared" si="60"/>
        <v>260.09975964038904</v>
      </c>
      <c r="Z119" s="30">
        <f t="shared" si="61"/>
        <v>258.53972806109107</v>
      </c>
      <c r="AA119" s="55">
        <f t="shared" si="62"/>
        <v>260.14495515280623</v>
      </c>
      <c r="AB119" s="24">
        <f t="shared" si="63"/>
        <v>531.23647945652624</v>
      </c>
      <c r="AC119" s="24">
        <f t="shared" si="64"/>
        <v>29.618412205472136</v>
      </c>
      <c r="AD119" s="63">
        <f t="shared" si="65"/>
        <v>2.2494646684087932E-2</v>
      </c>
      <c r="AE119" s="20"/>
      <c r="AI119" s="20">
        <f t="shared" si="71"/>
        <v>96.719168000931859</v>
      </c>
      <c r="AJ119" s="18">
        <f t="shared" si="72"/>
        <v>93.284175910416536</v>
      </c>
      <c r="AK119" s="20"/>
      <c r="AL119" s="20"/>
      <c r="AM119" s="20">
        <f t="shared" si="66"/>
        <v>0.67407549012382073</v>
      </c>
      <c r="AN119" s="20">
        <f t="shared" si="47"/>
        <v>0.43970615700678578</v>
      </c>
      <c r="AO119" s="10">
        <f t="shared" si="48"/>
        <v>0.30192808424074158</v>
      </c>
      <c r="AP119" s="10">
        <f t="shared" si="68"/>
        <v>0.27595272627078615</v>
      </c>
      <c r="AQ119" s="20">
        <f t="shared" si="49"/>
        <v>6.1181950321170697E-5</v>
      </c>
      <c r="AR119" s="20">
        <f t="shared" si="50"/>
        <v>1.8538130947314722E-3</v>
      </c>
      <c r="AS119" s="20"/>
      <c r="AT119" s="20"/>
      <c r="AU119" s="20"/>
      <c r="AV119" s="20"/>
      <c r="AW119" s="20"/>
      <c r="AX119" s="20"/>
      <c r="AY119" s="20"/>
      <c r="AZ119" s="22"/>
    </row>
    <row r="120" spans="3:52" ht="15" x14ac:dyDescent="0.25">
      <c r="C120" s="27" t="str">
        <f>DataBase!A117</f>
        <v>Cycloheptane</v>
      </c>
      <c r="D120" s="27">
        <f>DataBase!E117</f>
        <v>118.80001220703127</v>
      </c>
      <c r="E120" s="27">
        <f t="shared" si="51"/>
        <v>391.95001220703125</v>
      </c>
      <c r="F120" s="27">
        <f t="shared" si="52"/>
        <v>705.51002197265632</v>
      </c>
      <c r="G120" s="17">
        <f>DataBase!D117/1000</f>
        <v>0.81391900634765624</v>
      </c>
      <c r="H120" s="16">
        <f t="shared" si="53"/>
        <v>10.937545492163512</v>
      </c>
      <c r="I120" s="16">
        <f>DataBase!C117</f>
        <v>98.189002990722656</v>
      </c>
      <c r="J120" s="18">
        <f t="shared" si="45"/>
        <v>1.396934085686548</v>
      </c>
      <c r="K120" s="20">
        <f t="shared" si="42"/>
        <v>-3.1376147972900413E-2</v>
      </c>
      <c r="L120" s="19">
        <f t="shared" si="43"/>
        <v>3.7111819443993012E-4</v>
      </c>
      <c r="M120" s="19">
        <f t="shared" si="46"/>
        <v>0</v>
      </c>
      <c r="N120" s="20">
        <f t="shared" si="44"/>
        <v>-5.6487000000000001E-8</v>
      </c>
      <c r="O120" s="20">
        <f t="shared" si="54"/>
        <v>536.66999999999996</v>
      </c>
      <c r="P120" s="21">
        <f t="shared" si="55"/>
        <v>1.3314686211718256</v>
      </c>
      <c r="Q120" s="33">
        <f>DataBase!G117+2*DataBase!H117*($O$2+273.15)+3*DataBase!I117*($O$2+273.15)^2+4*DataBase!J117*($O$2+273.15)^3+5*DataBase!K117*($O$2+273.15)^4</f>
        <v>1.2526561056452903</v>
      </c>
      <c r="R120" s="30">
        <f>DataBase!R117+273.15</f>
        <v>604.20001220703125</v>
      </c>
      <c r="S120" s="50">
        <f t="shared" si="67"/>
        <v>588.02108255894848</v>
      </c>
      <c r="T120" s="30">
        <f>DataBase!S117/100</f>
        <v>38.1</v>
      </c>
      <c r="U120" s="50">
        <f t="shared" si="56"/>
        <v>33.373478960351257</v>
      </c>
      <c r="V120" s="50">
        <f t="shared" si="57"/>
        <v>34.549343652696415</v>
      </c>
      <c r="W120" s="30">
        <f t="shared" si="58"/>
        <v>34.256763462700903</v>
      </c>
      <c r="X120" s="30">
        <f t="shared" si="59"/>
        <v>33.636716488260845</v>
      </c>
      <c r="Y120" s="30">
        <f t="shared" si="60"/>
        <v>321.25868134461155</v>
      </c>
      <c r="Z120" s="30">
        <f t="shared" si="61"/>
        <v>318.14411428226526</v>
      </c>
      <c r="AA120" s="55">
        <f t="shared" si="62"/>
        <v>319.38909163909113</v>
      </c>
      <c r="AB120" s="24">
        <f t="shared" si="63"/>
        <v>584.15474723953332</v>
      </c>
      <c r="AC120" s="24">
        <f t="shared" si="64"/>
        <v>34.6703741398387</v>
      </c>
      <c r="AD120" s="63">
        <f t="shared" si="65"/>
        <v>9.0016426775887184E-2</v>
      </c>
      <c r="AE120" s="20"/>
      <c r="AI120" s="20">
        <f t="shared" si="71"/>
        <v>106.89862950517181</v>
      </c>
      <c r="AJ120" s="18">
        <f t="shared" si="72"/>
        <v>106.44524846657401</v>
      </c>
      <c r="AK120" s="20"/>
      <c r="AL120" s="20"/>
      <c r="AM120" s="20">
        <f t="shared" si="66"/>
        <v>0.64870904384015171</v>
      </c>
      <c r="AN120" s="20">
        <f t="shared" si="47"/>
        <v>0.40251894350765222</v>
      </c>
      <c r="AO120" s="10">
        <f t="shared" si="48"/>
        <v>0.23683684241607658</v>
      </c>
      <c r="AP120" s="10">
        <f t="shared" si="68"/>
        <v>0.21800057272915518</v>
      </c>
      <c r="AQ120" s="20">
        <f t="shared" si="49"/>
        <v>2.1244304689119497E-5</v>
      </c>
      <c r="AR120" s="20">
        <f t="shared" si="50"/>
        <v>8.0940800865545283E-4</v>
      </c>
      <c r="AS120" s="20"/>
      <c r="AT120" s="20"/>
      <c r="AU120" s="20"/>
      <c r="AV120" s="20"/>
      <c r="AW120" s="20"/>
      <c r="AX120" s="20"/>
      <c r="AY120" s="20"/>
      <c r="AZ120" s="22"/>
    </row>
    <row r="121" spans="3:52" ht="15" x14ac:dyDescent="0.25">
      <c r="C121" s="27" t="str">
        <f>DataBase!A118</f>
        <v>Ecyclopentan</v>
      </c>
      <c r="D121" s="27">
        <f>DataBase!E118</f>
        <v>103.46700439453127</v>
      </c>
      <c r="E121" s="27">
        <f t="shared" si="51"/>
        <v>376.61700439453125</v>
      </c>
      <c r="F121" s="27">
        <f t="shared" si="52"/>
        <v>677.91060791015627</v>
      </c>
      <c r="G121" s="17">
        <f>DataBase!D118/1000</f>
        <v>0.76956500244140624</v>
      </c>
      <c r="H121" s="16">
        <f t="shared" si="53"/>
        <v>11.415076707348854</v>
      </c>
      <c r="I121" s="16">
        <f>DataBase!C118</f>
        <v>98.189002990722656</v>
      </c>
      <c r="J121" s="18">
        <f t="shared" si="45"/>
        <v>1.4586552945092124</v>
      </c>
      <c r="K121" s="20">
        <f t="shared" si="42"/>
        <v>-3.8606853237328452E-2</v>
      </c>
      <c r="L121" s="19">
        <f t="shared" si="43"/>
        <v>4.0050334886605646E-4</v>
      </c>
      <c r="M121" s="19">
        <f t="shared" si="46"/>
        <v>0.76956500244140624</v>
      </c>
      <c r="N121" s="20">
        <f t="shared" si="44"/>
        <v>-5.8757216757202149E-8</v>
      </c>
      <c r="O121" s="20">
        <f t="shared" si="54"/>
        <v>536.66999999999996</v>
      </c>
      <c r="P121" s="21">
        <f t="shared" si="55"/>
        <v>1.424994955421937</v>
      </c>
      <c r="Q121" s="33">
        <f>DataBase!G118+2*DataBase!H118*($O$2+273.15)+3*DataBase!I118*($O$2+273.15)^2+4*DataBase!J118*($O$2+273.15)^3+5*DataBase!K118*($O$2+273.15)^4</f>
        <v>1.3447188549195277</v>
      </c>
      <c r="R121" s="30">
        <f>DataBase!R118+273.15</f>
        <v>569.52001953125</v>
      </c>
      <c r="S121" s="50">
        <f t="shared" si="67"/>
        <v>562.94396546595499</v>
      </c>
      <c r="T121" s="30">
        <f>DataBase!S118/100</f>
        <v>33.976201171874997</v>
      </c>
      <c r="U121" s="50">
        <f t="shared" si="56"/>
        <v>32.983072514323368</v>
      </c>
      <c r="V121" s="50">
        <f t="shared" si="57"/>
        <v>33.270206828663476</v>
      </c>
      <c r="W121" s="30">
        <f t="shared" si="58"/>
        <v>33.112800570964524</v>
      </c>
      <c r="X121" s="30">
        <f t="shared" si="59"/>
        <v>32.453195344395063</v>
      </c>
      <c r="Y121" s="30">
        <f t="shared" si="60"/>
        <v>295.8799908673318</v>
      </c>
      <c r="Z121" s="30">
        <f t="shared" si="61"/>
        <v>293.3051359381509</v>
      </c>
      <c r="AA121" s="55">
        <f t="shared" si="62"/>
        <v>295.95059757726688</v>
      </c>
      <c r="AB121" s="24">
        <f t="shared" si="63"/>
        <v>561.29791431992578</v>
      </c>
      <c r="AC121" s="24">
        <f t="shared" si="64"/>
        <v>32.597373960917054</v>
      </c>
      <c r="AD121" s="63">
        <f t="shared" si="65"/>
        <v>4.0582147603344096E-2</v>
      </c>
      <c r="AE121" s="20"/>
      <c r="AI121" s="20">
        <f t="shared" si="71"/>
        <v>101.95331923882236</v>
      </c>
      <c r="AJ121" s="18">
        <f t="shared" si="72"/>
        <v>101.43825323142235</v>
      </c>
      <c r="AK121" s="20"/>
      <c r="AL121" s="20"/>
      <c r="AM121" s="20">
        <f t="shared" si="66"/>
        <v>0.66128843847229501</v>
      </c>
      <c r="AN121" s="20">
        <f t="shared" si="47"/>
        <v>0.4190845666924829</v>
      </c>
      <c r="AO121" s="10">
        <f t="shared" si="48"/>
        <v>0.26814123909324278</v>
      </c>
      <c r="AP121" s="10">
        <f t="shared" si="68"/>
        <v>0.24610446065604208</v>
      </c>
      <c r="AQ121" s="20">
        <f t="shared" si="49"/>
        <v>3.3507996533256687E-5</v>
      </c>
      <c r="AR121" s="20">
        <f t="shared" si="50"/>
        <v>1.1384744310804192E-3</v>
      </c>
      <c r="AS121" s="20"/>
      <c r="AT121" s="20"/>
      <c r="AU121" s="20"/>
      <c r="AV121" s="20"/>
      <c r="AW121" s="20"/>
      <c r="AX121" s="20"/>
      <c r="AY121" s="20"/>
      <c r="AZ121" s="22"/>
    </row>
    <row r="122" spans="3:52" ht="15" x14ac:dyDescent="0.25">
      <c r="C122" s="27" t="str">
        <f>DataBase!A119</f>
        <v>11Mcycpentan</v>
      </c>
      <c r="D122" s="27">
        <f>DataBase!E119</f>
        <v>87.481011962890648</v>
      </c>
      <c r="E122" s="27">
        <f t="shared" si="51"/>
        <v>360.63101196289063</v>
      </c>
      <c r="F122" s="27">
        <f t="shared" si="52"/>
        <v>649.13582153320317</v>
      </c>
      <c r="G122" s="17">
        <f>DataBase!D119/1000</f>
        <v>0.7575910034179687</v>
      </c>
      <c r="H122" s="16">
        <f t="shared" si="53"/>
        <v>11.429056593121695</v>
      </c>
      <c r="I122" s="16">
        <f>DataBase!C119</f>
        <v>98.189002990722656</v>
      </c>
      <c r="J122" s="18">
        <f t="shared" si="45"/>
        <v>1.2111721032586329</v>
      </c>
      <c r="K122" s="20">
        <f t="shared" si="42"/>
        <v>-4.1723940224054103E-2</v>
      </c>
      <c r="L122" s="19">
        <f t="shared" si="43"/>
        <v>4.0431240897232794E-4</v>
      </c>
      <c r="M122" s="19">
        <f t="shared" si="46"/>
        <v>0.7575910034179687</v>
      </c>
      <c r="N122" s="20">
        <f t="shared" si="44"/>
        <v>-5.8721893460083009E-8</v>
      </c>
      <c r="O122" s="20">
        <f t="shared" si="54"/>
        <v>536.66999999999996</v>
      </c>
      <c r="P122" s="21">
        <f t="shared" si="55"/>
        <v>1.4291876996515751</v>
      </c>
      <c r="Q122" s="33">
        <f>DataBase!G119+2*DataBase!H119*($O$2+273.15)+3*DataBase!I119*($O$2+273.15)^2+4*DataBase!J119*($O$2+273.15)^3+5*DataBase!K119*($O$2+273.15)^4</f>
        <v>1.4001124504913578</v>
      </c>
      <c r="R122" s="30">
        <f>DataBase!R119+273.15</f>
        <v>547.03900146484375</v>
      </c>
      <c r="S122" s="50">
        <f t="shared" si="67"/>
        <v>544.73176158579497</v>
      </c>
      <c r="T122" s="30">
        <f>DataBase!S119/100</f>
        <v>34.473601074218749</v>
      </c>
      <c r="U122" s="50">
        <f t="shared" si="56"/>
        <v>33.60830973781475</v>
      </c>
      <c r="V122" s="50">
        <f t="shared" si="57"/>
        <v>35.466202058251525</v>
      </c>
      <c r="W122" s="30">
        <f t="shared" si="58"/>
        <v>34.98005903558753</v>
      </c>
      <c r="X122" s="30">
        <f t="shared" si="59"/>
        <v>34.059195847535726</v>
      </c>
      <c r="Y122" s="30">
        <f t="shared" si="60"/>
        <v>278.42044700107829</v>
      </c>
      <c r="Z122" s="30">
        <f t="shared" si="61"/>
        <v>274.94935193182789</v>
      </c>
      <c r="AA122" s="55">
        <f t="shared" si="62"/>
        <v>278.30504463158957</v>
      </c>
      <c r="AB122" s="24">
        <f t="shared" si="63"/>
        <v>542.19166268991069</v>
      </c>
      <c r="AC122" s="24">
        <f t="shared" si="64"/>
        <v>32.674870142070638</v>
      </c>
      <c r="AD122" s="63">
        <f t="shared" si="65"/>
        <v>5.2177053632302441E-2</v>
      </c>
      <c r="AE122" s="20"/>
      <c r="AI122" s="20">
        <f t="shared" si="71"/>
        <v>93.141576293798607</v>
      </c>
      <c r="AJ122" s="18">
        <f t="shared" si="72"/>
        <v>93.868444115055524</v>
      </c>
      <c r="AK122" s="20"/>
      <c r="AL122" s="20"/>
      <c r="AM122" s="20">
        <f t="shared" si="66"/>
        <v>0.6592418657485194</v>
      </c>
      <c r="AN122" s="20">
        <f t="shared" si="47"/>
        <v>0.43057148946069751</v>
      </c>
      <c r="AO122" s="10">
        <f t="shared" si="48"/>
        <v>0.26155017267647068</v>
      </c>
      <c r="AP122" s="10">
        <f t="shared" si="68"/>
        <v>0.24002043690220942</v>
      </c>
      <c r="AQ122" s="20">
        <f t="shared" si="49"/>
        <v>6.0350756920058203E-5</v>
      </c>
      <c r="AR122" s="20">
        <f t="shared" si="50"/>
        <v>2.080507918589233E-3</v>
      </c>
      <c r="AS122" s="20"/>
      <c r="AT122" s="20"/>
      <c r="AU122" s="20"/>
      <c r="AV122" s="20"/>
      <c r="AW122" s="20"/>
      <c r="AX122" s="20"/>
      <c r="AY122" s="20"/>
      <c r="AZ122" s="22"/>
    </row>
    <row r="123" spans="3:52" ht="15" x14ac:dyDescent="0.25">
      <c r="C123" s="27" t="str">
        <f>DataBase!A120</f>
        <v>1-ci2-MCC5</v>
      </c>
      <c r="D123" s="27">
        <f>DataBase!E120</f>
        <v>99.533013916015648</v>
      </c>
      <c r="E123" s="27">
        <f t="shared" si="51"/>
        <v>372.68301391601563</v>
      </c>
      <c r="F123" s="27">
        <f t="shared" si="52"/>
        <v>670.82942504882817</v>
      </c>
      <c r="G123" s="17">
        <f>DataBase!D120/1000</f>
        <v>0.7759080200195313</v>
      </c>
      <c r="H123" s="16">
        <f t="shared" si="53"/>
        <v>11.282199989591644</v>
      </c>
      <c r="I123" s="16">
        <f>DataBase!C120</f>
        <v>98.189002990722656</v>
      </c>
      <c r="J123" s="18">
        <f t="shared" si="45"/>
        <v>1.6029738621985226</v>
      </c>
      <c r="K123" s="20">
        <f t="shared" si="42"/>
        <v>-4.0684632243174208E-2</v>
      </c>
      <c r="L123" s="19">
        <f t="shared" si="43"/>
        <v>3.9663773032836363E-4</v>
      </c>
      <c r="M123" s="19">
        <f t="shared" si="46"/>
        <v>0.7759080200195313</v>
      </c>
      <c r="N123" s="20">
        <f t="shared" si="44"/>
        <v>-5.8775928659057622E-8</v>
      </c>
      <c r="O123" s="20">
        <f t="shared" si="54"/>
        <v>536.66999999999996</v>
      </c>
      <c r="P123" s="21">
        <f t="shared" si="55"/>
        <v>1.3988677078282148</v>
      </c>
      <c r="Q123" s="33">
        <f>DataBase!G120+2*DataBase!H120*($O$2+273.15)+3*DataBase!I120*($O$2+273.15)^2+4*DataBase!J120*($O$2+273.15)^3+5*DataBase!K120*($O$2+273.15)^4</f>
        <v>1.3744750717152949</v>
      </c>
      <c r="R123" s="30">
        <f>DataBase!R120+273.15</f>
        <v>564.8170166015625</v>
      </c>
      <c r="S123" s="50">
        <f t="shared" si="67"/>
        <v>560.57297162382406</v>
      </c>
      <c r="T123" s="30">
        <f>DataBase!S120/100</f>
        <v>34.473601074218749</v>
      </c>
      <c r="U123" s="50">
        <f t="shared" si="56"/>
        <v>33.416166647745499</v>
      </c>
      <c r="V123" s="50">
        <f t="shared" si="57"/>
        <v>34.743394867767627</v>
      </c>
      <c r="W123" s="30">
        <f t="shared" si="58"/>
        <v>34.38855078222943</v>
      </c>
      <c r="X123" s="30">
        <f t="shared" si="59"/>
        <v>33.519165375832998</v>
      </c>
      <c r="Y123" s="30">
        <f t="shared" si="60"/>
        <v>294.04637378171253</v>
      </c>
      <c r="Z123" s="30">
        <f t="shared" si="61"/>
        <v>290.86084305272402</v>
      </c>
      <c r="AA123" s="55">
        <f t="shared" si="62"/>
        <v>293.70888909426367</v>
      </c>
      <c r="AB123" s="24">
        <f t="shared" si="63"/>
        <v>557.79264355143732</v>
      </c>
      <c r="AC123" s="24">
        <f t="shared" si="64"/>
        <v>33.143316706089195</v>
      </c>
      <c r="AD123" s="63">
        <f t="shared" si="65"/>
        <v>3.8588494577794889E-2</v>
      </c>
      <c r="AE123" s="20"/>
      <c r="AI123" s="20">
        <f t="shared" si="71"/>
        <v>98.840106104512643</v>
      </c>
      <c r="AJ123" s="18">
        <f t="shared" si="72"/>
        <v>99.039689472110553</v>
      </c>
      <c r="AK123" s="20"/>
      <c r="AL123" s="20"/>
      <c r="AM123" s="20">
        <f t="shared" si="66"/>
        <v>0.65982964918161535</v>
      </c>
      <c r="AN123" s="20">
        <f t="shared" si="47"/>
        <v>0.42143663533706383</v>
      </c>
      <c r="AO123" s="10">
        <f t="shared" si="48"/>
        <v>0.26488294228412679</v>
      </c>
      <c r="AP123" s="10">
        <f t="shared" si="68"/>
        <v>0.24327059843779342</v>
      </c>
      <c r="AQ123" s="20">
        <f t="shared" si="49"/>
        <v>3.8677896213956287E-5</v>
      </c>
      <c r="AR123" s="20">
        <f t="shared" si="50"/>
        <v>1.3333663644699647E-3</v>
      </c>
      <c r="AS123" s="20"/>
      <c r="AT123" s="20"/>
      <c r="AU123" s="20"/>
      <c r="AV123" s="20"/>
      <c r="AW123" s="20"/>
      <c r="AX123" s="20"/>
      <c r="AY123" s="20"/>
      <c r="AZ123" s="22"/>
    </row>
    <row r="124" spans="3:52" ht="15" x14ac:dyDescent="0.25">
      <c r="C124" s="27" t="str">
        <f>DataBase!A121</f>
        <v>1-tr2-MCC5</v>
      </c>
      <c r="D124" s="27">
        <f>DataBase!E121</f>
        <v>91.865014648437523</v>
      </c>
      <c r="E124" s="27">
        <f t="shared" si="51"/>
        <v>365.0150146484375</v>
      </c>
      <c r="F124" s="27">
        <f t="shared" si="52"/>
        <v>657.02702636718755</v>
      </c>
      <c r="G124" s="17">
        <f>DataBase!D121/1000</f>
        <v>0.75475701904296877</v>
      </c>
      <c r="H124" s="16">
        <f t="shared" si="53"/>
        <v>11.518269901570299</v>
      </c>
      <c r="I124" s="16">
        <f>DataBase!C121</f>
        <v>98.189002990722656</v>
      </c>
      <c r="J124" s="18">
        <f t="shared" si="45"/>
        <v>1.0942848256737419</v>
      </c>
      <c r="K124" s="20">
        <f t="shared" si="42"/>
        <v>-3.9908602767274093E-2</v>
      </c>
      <c r="L124" s="19">
        <f t="shared" si="43"/>
        <v>4.0641650797148995E-4</v>
      </c>
      <c r="M124" s="19">
        <f t="shared" si="46"/>
        <v>0.75475701904296877</v>
      </c>
      <c r="N124" s="20">
        <f t="shared" si="44"/>
        <v>-5.8713533206176765E-8</v>
      </c>
      <c r="O124" s="20">
        <f t="shared" si="54"/>
        <v>536.66999999999996</v>
      </c>
      <c r="P124" s="21">
        <f t="shared" si="55"/>
        <v>1.4462665787891726</v>
      </c>
      <c r="Q124" s="33">
        <f>DataBase!G121+2*DataBase!H121*($O$2+273.15)+3*DataBase!I121*($O$2+273.15)^2+4*DataBase!J121*($O$2+273.15)^3+5*DataBase!K121*($O$2+273.15)^4</f>
        <v>1.4402087614139201</v>
      </c>
      <c r="R124" s="30">
        <f>DataBase!R121+273.15</f>
        <v>553.14801025390625</v>
      </c>
      <c r="S124" s="50">
        <f t="shared" si="67"/>
        <v>548.42615521659343</v>
      </c>
      <c r="T124" s="30">
        <f>DataBase!S121/100</f>
        <v>34.473601074218749</v>
      </c>
      <c r="U124" s="50">
        <f t="shared" si="56"/>
        <v>33.24678612253156</v>
      </c>
      <c r="V124" s="50">
        <f t="shared" si="57"/>
        <v>34.190320102709492</v>
      </c>
      <c r="W124" s="30">
        <f t="shared" si="58"/>
        <v>33.888813231854812</v>
      </c>
      <c r="X124" s="30">
        <f t="shared" si="59"/>
        <v>33.166456317930944</v>
      </c>
      <c r="Y124" s="30">
        <f t="shared" si="60"/>
        <v>281.60832558185461</v>
      </c>
      <c r="Z124" s="30">
        <f t="shared" si="61"/>
        <v>278.64751265329937</v>
      </c>
      <c r="AA124" s="55">
        <f t="shared" si="62"/>
        <v>281.74393369801464</v>
      </c>
      <c r="AB124" s="24">
        <f t="shared" si="63"/>
        <v>546.66977842119127</v>
      </c>
      <c r="AC124" s="24">
        <f t="shared" si="64"/>
        <v>32.285816481817669</v>
      </c>
      <c r="AD124" s="63">
        <f t="shared" si="65"/>
        <v>6.3462606871007313E-2</v>
      </c>
      <c r="AE124" s="20"/>
      <c r="AI124" s="20">
        <f t="shared" si="71"/>
        <v>96.162890903706284</v>
      </c>
      <c r="AJ124" s="18">
        <f t="shared" si="72"/>
        <v>96.17791409020839</v>
      </c>
      <c r="AK124" s="20"/>
      <c r="AL124" s="20"/>
      <c r="AM124" s="20">
        <f t="shared" si="66"/>
        <v>0.65988669918723586</v>
      </c>
      <c r="AN124" s="20">
        <f t="shared" si="47"/>
        <v>0.42738817668395868</v>
      </c>
      <c r="AO124" s="10">
        <f t="shared" si="48"/>
        <v>0.26520719955618366</v>
      </c>
      <c r="AP124" s="10">
        <f t="shared" si="68"/>
        <v>0.24358665580069983</v>
      </c>
      <c r="AQ124" s="20">
        <f t="shared" si="49"/>
        <v>5.0541795339677814E-5</v>
      </c>
      <c r="AR124" s="20">
        <f t="shared" si="50"/>
        <v>1.7423576901148612E-3</v>
      </c>
      <c r="AS124" s="20"/>
      <c r="AT124" s="20"/>
      <c r="AU124" s="20"/>
      <c r="AV124" s="20"/>
      <c r="AW124" s="20"/>
      <c r="AX124" s="20"/>
      <c r="AY124" s="20"/>
      <c r="AZ124" s="22"/>
    </row>
    <row r="125" spans="3:52" ht="15" x14ac:dyDescent="0.25">
      <c r="C125" s="27" t="str">
        <f>DataBase!A122</f>
        <v>1-ci3-MCC5</v>
      </c>
      <c r="D125" s="27">
        <f>DataBase!E122</f>
        <v>90.770013427734398</v>
      </c>
      <c r="E125" s="27">
        <f t="shared" si="51"/>
        <v>363.92001342773438</v>
      </c>
      <c r="F125" s="27">
        <f t="shared" si="52"/>
        <v>655.0560241699219</v>
      </c>
      <c r="G125" s="17">
        <f>DataBase!D122/1000</f>
        <v>0.74796002197265621</v>
      </c>
      <c r="H125" s="16">
        <f t="shared" si="53"/>
        <v>11.611306681973861</v>
      </c>
      <c r="I125" s="16">
        <f>DataBase!C122</f>
        <v>98.189002990722656</v>
      </c>
      <c r="J125" s="18">
        <f t="shared" si="45"/>
        <v>0.87181629611931288</v>
      </c>
      <c r="K125" s="20">
        <f t="shared" si="42"/>
        <v>-3.9148799729363852E-2</v>
      </c>
      <c r="L125" s="19">
        <f t="shared" si="43"/>
        <v>4.0972170321599064E-4</v>
      </c>
      <c r="M125" s="19">
        <f t="shared" si="46"/>
        <v>0.74796002197265621</v>
      </c>
      <c r="N125" s="20">
        <f t="shared" si="44"/>
        <v>-5.8693482064819338E-8</v>
      </c>
      <c r="O125" s="20">
        <f t="shared" si="54"/>
        <v>536.66999999999996</v>
      </c>
      <c r="P125" s="21">
        <f t="shared" si="55"/>
        <v>1.4643655586533271</v>
      </c>
      <c r="Q125" s="33">
        <f>DataBase!G122+2*DataBase!H122*($O$2+273.15)+3*DataBase!I122*($O$2+273.15)^2+4*DataBase!J122*($O$2+273.15)^3+5*DataBase!K122*($O$2+273.15)^4</f>
        <v>1.4652750665810199</v>
      </c>
      <c r="R125" s="30">
        <f>DataBase!R122+273.15</f>
        <v>550.927001953125</v>
      </c>
      <c r="S125" s="50">
        <f t="shared" si="67"/>
        <v>545.88421950084489</v>
      </c>
      <c r="T125" s="30">
        <f>DataBase!S122/100</f>
        <v>35.438701171875003</v>
      </c>
      <c r="U125" s="50">
        <f t="shared" si="56"/>
        <v>33.103161053960903</v>
      </c>
      <c r="V125" s="50">
        <f t="shared" si="57"/>
        <v>33.71361646060717</v>
      </c>
      <c r="W125" s="30">
        <f t="shared" si="58"/>
        <v>33.467200612846383</v>
      </c>
      <c r="X125" s="30">
        <f t="shared" si="59"/>
        <v>32.861161545038549</v>
      </c>
      <c r="Y125" s="30">
        <f t="shared" si="60"/>
        <v>278.82981778369458</v>
      </c>
      <c r="Z125" s="30">
        <f t="shared" si="61"/>
        <v>276.05449234801927</v>
      </c>
      <c r="AA125" s="55">
        <f t="shared" si="62"/>
        <v>279.09084710147556</v>
      </c>
      <c r="AB125" s="24">
        <f t="shared" si="63"/>
        <v>544.61139427794103</v>
      </c>
      <c r="AC125" s="24">
        <f t="shared" si="64"/>
        <v>31.95216491974373</v>
      </c>
      <c r="AD125" s="63">
        <f t="shared" si="65"/>
        <v>9.8382167992608918E-2</v>
      </c>
      <c r="AE125" s="20"/>
      <c r="AI125" s="20">
        <f t="shared" si="71"/>
        <v>96.151360618669059</v>
      </c>
      <c r="AJ125" s="18">
        <f t="shared" si="72"/>
        <v>95.885525199781554</v>
      </c>
      <c r="AK125" s="20"/>
      <c r="AL125" s="20"/>
      <c r="AM125" s="20">
        <f t="shared" si="66"/>
        <v>0.66055940648684719</v>
      </c>
      <c r="AN125" s="20">
        <f t="shared" si="47"/>
        <v>0.42854005046009985</v>
      </c>
      <c r="AO125" s="10">
        <f t="shared" si="48"/>
        <v>0.27864698696558171</v>
      </c>
      <c r="AP125" s="10">
        <f t="shared" si="68"/>
        <v>0.25732220649369575</v>
      </c>
      <c r="AQ125" s="20">
        <f t="shared" si="49"/>
        <v>4.6558378975758527E-5</v>
      </c>
      <c r="AR125" s="20">
        <f t="shared" si="50"/>
        <v>1.6499684795688143E-3</v>
      </c>
      <c r="AS125" s="20"/>
      <c r="AT125" s="20"/>
      <c r="AU125" s="20"/>
      <c r="AV125" s="20"/>
      <c r="AW125" s="20"/>
      <c r="AX125" s="20"/>
      <c r="AY125" s="20"/>
      <c r="AZ125" s="22"/>
    </row>
    <row r="126" spans="3:52" ht="15" x14ac:dyDescent="0.25">
      <c r="C126" s="27" t="str">
        <f>DataBase!A123</f>
        <v>1-tr3-MCC5</v>
      </c>
      <c r="D126" s="27">
        <f>DataBase!E123</f>
        <v>91.722009277343773</v>
      </c>
      <c r="E126" s="27">
        <f t="shared" si="51"/>
        <v>364.87200927734375</v>
      </c>
      <c r="F126" s="27">
        <f t="shared" si="52"/>
        <v>656.76961669921877</v>
      </c>
      <c r="G126" s="17">
        <f>DataBase!D123/1000</f>
        <v>0.75194500732421876</v>
      </c>
      <c r="H126" s="16">
        <f t="shared" si="53"/>
        <v>11.559834178907982</v>
      </c>
      <c r="I126" s="16">
        <f>DataBase!C123</f>
        <v>98.189002990722656</v>
      </c>
      <c r="J126" s="18">
        <f t="shared" si="45"/>
        <v>1.0010596068930933</v>
      </c>
      <c r="K126" s="20">
        <f t="shared" si="42"/>
        <v>-3.9502912142063772E-2</v>
      </c>
      <c r="L126" s="19">
        <f t="shared" si="43"/>
        <v>4.0783135283122159E-4</v>
      </c>
      <c r="M126" s="19">
        <f t="shared" si="46"/>
        <v>0.75194500732421876</v>
      </c>
      <c r="N126" s="20">
        <f t="shared" si="44"/>
        <v>-5.8705237771606451E-8</v>
      </c>
      <c r="O126" s="20">
        <f t="shared" si="54"/>
        <v>536.66999999999996</v>
      </c>
      <c r="P126" s="21">
        <f t="shared" si="55"/>
        <v>1.4543497716492517</v>
      </c>
      <c r="Q126" s="33">
        <f>DataBase!G123+2*DataBase!H123*($O$2+273.15)+3*DataBase!I123*($O$2+273.15)^2+4*DataBase!J123*($O$2+273.15)^3+5*DataBase!K123*($O$2+273.15)^4</f>
        <v>1.4044344708122838</v>
      </c>
      <c r="R126" s="30">
        <f>DataBase!R123+273.15</f>
        <v>553.14801025390625</v>
      </c>
      <c r="S126" s="50">
        <f t="shared" si="67"/>
        <v>547.67511848124843</v>
      </c>
      <c r="T126" s="30">
        <f>DataBase!S123/100</f>
        <v>34.473601074218749</v>
      </c>
      <c r="U126" s="50">
        <f t="shared" si="56"/>
        <v>33.168194468157736</v>
      </c>
      <c r="V126" s="50">
        <f t="shared" si="57"/>
        <v>33.926233094574208</v>
      </c>
      <c r="W126" s="30">
        <f t="shared" si="58"/>
        <v>33.657200664998037</v>
      </c>
      <c r="X126" s="30">
        <f t="shared" si="59"/>
        <v>32.990553080269706</v>
      </c>
      <c r="Y126" s="30">
        <f t="shared" si="60"/>
        <v>280.7364488786551</v>
      </c>
      <c r="Z126" s="30">
        <f t="shared" si="61"/>
        <v>277.87977536119695</v>
      </c>
      <c r="AA126" s="55">
        <f t="shared" si="62"/>
        <v>280.94004606287683</v>
      </c>
      <c r="AB126" s="24">
        <f t="shared" si="63"/>
        <v>546.15791603415437</v>
      </c>
      <c r="AC126" s="24">
        <f t="shared" si="64"/>
        <v>32.131670381561591</v>
      </c>
      <c r="AD126" s="63">
        <f t="shared" si="65"/>
        <v>6.7934031249453145E-2</v>
      </c>
      <c r="AE126" s="20"/>
      <c r="AI126" s="20">
        <f t="shared" si="71"/>
        <v>96.353129693881328</v>
      </c>
      <c r="AJ126" s="18">
        <f t="shared" si="72"/>
        <v>96.217303660494096</v>
      </c>
      <c r="AK126" s="20"/>
      <c r="AL126" s="20"/>
      <c r="AM126" s="20">
        <f t="shared" si="66"/>
        <v>0.65962816915830547</v>
      </c>
      <c r="AN126" s="20">
        <f t="shared" si="47"/>
        <v>0.42738817668395868</v>
      </c>
      <c r="AO126" s="10">
        <f t="shared" si="48"/>
        <v>0.2637388884270413</v>
      </c>
      <c r="AP126" s="10">
        <f t="shared" si="68"/>
        <v>0.24215524574904279</v>
      </c>
      <c r="AQ126" s="20">
        <f t="shared" si="49"/>
        <v>5.128930009065956E-5</v>
      </c>
      <c r="AR126" s="20">
        <f t="shared" si="50"/>
        <v>1.7681268707012891E-3</v>
      </c>
      <c r="AS126" s="20"/>
      <c r="AT126" s="20"/>
      <c r="AU126" s="20"/>
      <c r="AV126" s="20"/>
      <c r="AW126" s="20"/>
      <c r="AX126" s="20"/>
      <c r="AY126" s="20"/>
      <c r="AZ126" s="22"/>
    </row>
    <row r="127" spans="3:52" ht="15" x14ac:dyDescent="0.25">
      <c r="C127" s="27" t="str">
        <f>DataBase!A124</f>
        <v>Mcyclohexane</v>
      </c>
      <c r="D127" s="27">
        <f>DataBase!E124</f>
        <v>100.92901000976565</v>
      </c>
      <c r="E127" s="27">
        <f t="shared" si="51"/>
        <v>374.07901000976563</v>
      </c>
      <c r="F127" s="27">
        <f t="shared" si="52"/>
        <v>673.34221801757815</v>
      </c>
      <c r="G127" s="17">
        <f>DataBase!D124/1000</f>
        <v>0.77242700195312497</v>
      </c>
      <c r="H127" s="16">
        <f t="shared" si="53"/>
        <v>11.347177138929027</v>
      </c>
      <c r="I127" s="16">
        <f>DataBase!C124</f>
        <v>98.189002990722656</v>
      </c>
      <c r="J127" s="18">
        <f t="shared" si="45"/>
        <v>1.5360058937216228</v>
      </c>
      <c r="K127" s="20">
        <f t="shared" si="42"/>
        <v>-3.9780481314818442E-2</v>
      </c>
      <c r="L127" s="19">
        <f t="shared" si="43"/>
        <v>3.9865457734532879E-4</v>
      </c>
      <c r="M127" s="19">
        <f t="shared" si="46"/>
        <v>0.77242700195312497</v>
      </c>
      <c r="N127" s="20">
        <f t="shared" si="44"/>
        <v>-5.8765659655761723E-8</v>
      </c>
      <c r="O127" s="20">
        <f t="shared" si="54"/>
        <v>536.66999999999996</v>
      </c>
      <c r="P127" s="21">
        <f t="shared" si="55"/>
        <v>1.4117482438155997</v>
      </c>
      <c r="Q127" s="33">
        <f>DataBase!G124+2*DataBase!H124*($O$2+273.15)+3*DataBase!I124*($O$2+273.15)^2+4*DataBase!J124*($O$2+273.15)^3+5*DataBase!K124*($O$2+273.15)^4</f>
        <v>1.355074897833382</v>
      </c>
      <c r="R127" s="30">
        <f>DataBase!R124+273.15</f>
        <v>572.0980224609375</v>
      </c>
      <c r="S127" s="50">
        <f t="shared" si="67"/>
        <v>561.14616659696117</v>
      </c>
      <c r="T127" s="30">
        <f>DataBase!S124/100</f>
        <v>34.753701171875001</v>
      </c>
      <c r="U127" s="50">
        <f t="shared" si="56"/>
        <v>33.226152874150081</v>
      </c>
      <c r="V127" s="50">
        <f t="shared" si="57"/>
        <v>34.086834661079145</v>
      </c>
      <c r="W127" s="30">
        <f t="shared" si="58"/>
        <v>33.822559749876604</v>
      </c>
      <c r="X127" s="30">
        <f t="shared" si="59"/>
        <v>33.04767449364067</v>
      </c>
      <c r="Y127" s="30">
        <f t="shared" si="60"/>
        <v>294.37730361753552</v>
      </c>
      <c r="Z127" s="30">
        <f t="shared" si="61"/>
        <v>291.46455322930001</v>
      </c>
      <c r="AA127" s="55">
        <f t="shared" si="62"/>
        <v>294.24242735939254</v>
      </c>
      <c r="AB127" s="24">
        <f t="shared" si="63"/>
        <v>558.88571987047237</v>
      </c>
      <c r="AC127" s="24">
        <f t="shared" si="64"/>
        <v>32.87720348916887</v>
      </c>
      <c r="AD127" s="63">
        <f t="shared" si="65"/>
        <v>5.3994182473569657E-2</v>
      </c>
      <c r="AE127" s="20"/>
      <c r="AI127" s="20">
        <f t="shared" si="71"/>
        <v>100.06605938120447</v>
      </c>
      <c r="AJ127" s="18">
        <f t="shared" si="72"/>
        <v>99.959869176833877</v>
      </c>
      <c r="AK127" s="20"/>
      <c r="AL127" s="20"/>
      <c r="AM127" s="20">
        <f t="shared" si="66"/>
        <v>0.65387223049754117</v>
      </c>
      <c r="AN127" s="20">
        <f t="shared" si="47"/>
        <v>0.41780636051866132</v>
      </c>
      <c r="AO127" s="10">
        <f t="shared" si="48"/>
        <v>0.23448440625013042</v>
      </c>
      <c r="AP127" s="10">
        <f t="shared" si="68"/>
        <v>0.2136852857247582</v>
      </c>
      <c r="AQ127" s="20">
        <f t="shared" si="49"/>
        <v>4.4975117580970495E-5</v>
      </c>
      <c r="AR127" s="20">
        <f t="shared" si="50"/>
        <v>1.5630517965789903E-3</v>
      </c>
      <c r="AS127" s="20"/>
      <c r="AT127" s="20"/>
      <c r="AU127" s="20"/>
      <c r="AV127" s="20"/>
      <c r="AW127" s="20"/>
      <c r="AX127" s="20"/>
      <c r="AY127" s="20"/>
      <c r="AZ127" s="22"/>
    </row>
    <row r="128" spans="3:52" ht="15" x14ac:dyDescent="0.25">
      <c r="C128" s="27" t="str">
        <f>DataBase!A125</f>
        <v>1-Heptene</v>
      </c>
      <c r="D128" s="27">
        <f>DataBase!E125</f>
        <v>93.649011230468773</v>
      </c>
      <c r="E128" s="27">
        <f t="shared" si="51"/>
        <v>366.79901123046875</v>
      </c>
      <c r="F128" s="27">
        <f t="shared" si="52"/>
        <v>660.23822021484375</v>
      </c>
      <c r="G128" s="17">
        <f>DataBase!D125/1000</f>
        <v>0.69560601806640621</v>
      </c>
      <c r="H128" s="16">
        <f t="shared" si="53"/>
        <v>12.518055992595288</v>
      </c>
      <c r="I128" s="16">
        <f>DataBase!C125</f>
        <v>98.189002990722656</v>
      </c>
      <c r="J128" s="18">
        <f t="shared" si="45"/>
        <v>1.4215358847860743E-3</v>
      </c>
      <c r="K128" s="20">
        <f t="shared" si="42"/>
        <v>1.5596624099931945E-2</v>
      </c>
      <c r="L128" s="19">
        <f t="shared" si="43"/>
        <v>3.9103432213408916E-4</v>
      </c>
      <c r="M128" s="19">
        <f t="shared" si="46"/>
        <v>0</v>
      </c>
      <c r="N128" s="20">
        <f t="shared" si="44"/>
        <v>-5.6487000000000001E-8</v>
      </c>
      <c r="O128" s="20">
        <f t="shared" si="54"/>
        <v>536.66999999999996</v>
      </c>
      <c r="P128" s="21">
        <f t="shared" si="55"/>
        <v>1.6175114819459846</v>
      </c>
      <c r="Q128" s="33">
        <f>DataBase!G125+2*DataBase!H125*($O$2+273.15)+3*DataBase!I125*($O$2+273.15)^2+4*DataBase!J125*($O$2+273.15)^3+5*DataBase!K125*($O$2+273.15)^4</f>
        <v>1.5810217788263417</v>
      </c>
      <c r="R128" s="30">
        <f>DataBase!R125+273.15</f>
        <v>537.20001220703125</v>
      </c>
      <c r="S128" s="50">
        <f t="shared" si="67"/>
        <v>537.19890597221263</v>
      </c>
      <c r="T128" s="30">
        <f>DataBase!S125/100</f>
        <v>28.371000976562499</v>
      </c>
      <c r="U128" s="50">
        <f t="shared" si="56"/>
        <v>31.124189351400112</v>
      </c>
      <c r="V128" s="50">
        <f t="shared" si="57"/>
        <v>27.975212048334011</v>
      </c>
      <c r="W128" s="30">
        <f t="shared" si="58"/>
        <v>28.19688233405072</v>
      </c>
      <c r="X128" s="30">
        <f t="shared" si="59"/>
        <v>29.024394655198456</v>
      </c>
      <c r="Y128" s="30">
        <f t="shared" si="60"/>
        <v>267.11183696047635</v>
      </c>
      <c r="Z128" s="30">
        <f t="shared" si="61"/>
        <v>266.36617531458057</v>
      </c>
      <c r="AA128" s="55">
        <f t="shared" si="62"/>
        <v>267.24942072075032</v>
      </c>
      <c r="AB128" s="24">
        <f t="shared" si="63"/>
        <v>540.64221447095042</v>
      </c>
      <c r="AC128" s="24">
        <f t="shared" si="64"/>
        <v>28.821886503321252</v>
      </c>
      <c r="AD128" s="63">
        <f t="shared" si="65"/>
        <v>-1.5892478630952552E-2</v>
      </c>
      <c r="AE128" s="20"/>
      <c r="AI128" s="20">
        <f t="shared" si="71"/>
        <v>103.37366605732768</v>
      </c>
      <c r="AJ128" s="18">
        <f t="shared" si="72"/>
        <v>97.927468593548426</v>
      </c>
      <c r="AK128" s="20"/>
      <c r="AL128" s="20"/>
      <c r="AM128" s="20">
        <f t="shared" si="66"/>
        <v>0.68279784604529803</v>
      </c>
      <c r="AN128" s="20">
        <f t="shared" si="47"/>
        <v>0.43579933939678389</v>
      </c>
      <c r="AO128" s="10">
        <f t="shared" si="48"/>
        <v>0.33064661330967865</v>
      </c>
      <c r="AP128" s="10">
        <f t="shared" si="68"/>
        <v>0.30164835252706657</v>
      </c>
      <c r="AQ128" s="20">
        <f t="shared" si="49"/>
        <v>3.9108485137278453E-5</v>
      </c>
      <c r="AR128" s="20">
        <f t="shared" si="50"/>
        <v>1.1095468700216069E-3</v>
      </c>
      <c r="AS128" s="20"/>
      <c r="AT128" s="20"/>
      <c r="AU128" s="20"/>
      <c r="AV128" s="20"/>
      <c r="AW128" s="20"/>
      <c r="AX128" s="20"/>
      <c r="AY128" s="20"/>
      <c r="AZ128" s="22"/>
    </row>
    <row r="129" spans="3:52" ht="15" x14ac:dyDescent="0.25">
      <c r="C129" s="27" t="str">
        <f>DataBase!A126</f>
        <v>44M1-pentene</v>
      </c>
      <c r="D129" s="27">
        <f>DataBase!E126</f>
        <v>72.511010742187523</v>
      </c>
      <c r="E129" s="27">
        <f t="shared" si="51"/>
        <v>345.6610107421875</v>
      </c>
      <c r="F129" s="27">
        <f t="shared" si="52"/>
        <v>622.1898193359375</v>
      </c>
      <c r="G129" s="17">
        <f>DataBase!D126/1000</f>
        <v>0.68551000976562504</v>
      </c>
      <c r="H129" s="16">
        <f t="shared" si="53"/>
        <v>12.453569042839264</v>
      </c>
      <c r="I129" s="16">
        <f>DataBase!C126</f>
        <v>98.189002990722656</v>
      </c>
      <c r="J129" s="18">
        <f t="shared" si="45"/>
        <v>2.5097648160215921E-2</v>
      </c>
      <c r="K129" s="20">
        <f t="shared" si="42"/>
        <v>1.3680071953182903E-2</v>
      </c>
      <c r="L129" s="19">
        <f t="shared" si="43"/>
        <v>3.9049271846517672E-4</v>
      </c>
      <c r="M129" s="19">
        <f t="shared" si="46"/>
        <v>0</v>
      </c>
      <c r="N129" s="20">
        <f t="shared" si="44"/>
        <v>-5.6487000000000001E-8</v>
      </c>
      <c r="O129" s="20">
        <f t="shared" si="54"/>
        <v>536.66999999999996</v>
      </c>
      <c r="P129" s="21">
        <f t="shared" si="55"/>
        <v>1.6070578665807096</v>
      </c>
      <c r="Q129" s="33">
        <f>DataBase!G126+2*DataBase!H126*($O$2+273.15)+3*DataBase!I126*($O$2+273.15)^2+4*DataBase!J126*($O$2+273.15)^3+5*DataBase!K126*($O$2+273.15)^4</f>
        <v>1.669026687502845</v>
      </c>
      <c r="R129" s="30">
        <f>DataBase!R126+273.15</f>
        <v>526.48101806640625</v>
      </c>
      <c r="S129" s="50">
        <f t="shared" si="67"/>
        <v>515.20901639211036</v>
      </c>
      <c r="T129" s="30">
        <f>DataBase!S126/100</f>
        <v>28.571201171875</v>
      </c>
      <c r="U129" s="50">
        <f t="shared" si="56"/>
        <v>32.203274105473383</v>
      </c>
      <c r="V129" s="50">
        <f t="shared" si="57"/>
        <v>31.020794335662224</v>
      </c>
      <c r="W129" s="30">
        <f t="shared" si="58"/>
        <v>30.935492293379397</v>
      </c>
      <c r="X129" s="30">
        <f t="shared" si="59"/>
        <v>31.797737677352401</v>
      </c>
      <c r="Y129" s="30">
        <f t="shared" si="60"/>
        <v>245.8308144835006</v>
      </c>
      <c r="Z129" s="30">
        <f t="shared" si="61"/>
        <v>243.88062734237633</v>
      </c>
      <c r="AA129" s="55">
        <f t="shared" si="62"/>
        <v>245.16429660759979</v>
      </c>
      <c r="AB129" s="24">
        <f t="shared" si="63"/>
        <v>516.93110372170315</v>
      </c>
      <c r="AC129" s="24">
        <f t="shared" si="64"/>
        <v>29.50010082829149</v>
      </c>
      <c r="AD129" s="63">
        <f t="shared" si="65"/>
        <v>-3.2511746735061436E-2</v>
      </c>
      <c r="AE129" s="20"/>
      <c r="AI129" s="20">
        <f t="shared" si="71"/>
        <v>90.763088784496631</v>
      </c>
      <c r="AJ129" s="18">
        <f t="shared" si="72"/>
        <v>87.604976284644394</v>
      </c>
      <c r="AK129" s="20"/>
      <c r="AL129" s="20"/>
      <c r="AM129" s="20">
        <f t="shared" si="66"/>
        <v>0.65654980688893227</v>
      </c>
      <c r="AN129" s="20">
        <f t="shared" si="47"/>
        <v>0.44164119702854282</v>
      </c>
      <c r="AO129" s="10">
        <f t="shared" si="48"/>
        <v>0.18256681130183164</v>
      </c>
      <c r="AP129" s="10">
        <f t="shared" si="68"/>
        <v>0.15845863313602826</v>
      </c>
      <c r="AQ129" s="20">
        <f t="shared" si="49"/>
        <v>2.0096070945754181E-4</v>
      </c>
      <c r="AR129" s="20">
        <f t="shared" si="50"/>
        <v>5.7416888575541501E-3</v>
      </c>
      <c r="AS129" s="20"/>
      <c r="AT129" s="20"/>
      <c r="AU129" s="20"/>
      <c r="AV129" s="20"/>
      <c r="AW129" s="20"/>
      <c r="AX129" s="20"/>
      <c r="AY129" s="20"/>
      <c r="AZ129" s="22"/>
    </row>
    <row r="130" spans="3:52" ht="15" x14ac:dyDescent="0.25">
      <c r="C130" s="27" t="str">
        <f>DataBase!A127</f>
        <v>233M1-butene</v>
      </c>
      <c r="D130" s="27">
        <f>DataBase!E127</f>
        <v>77.882012939453148</v>
      </c>
      <c r="E130" s="27">
        <f t="shared" si="51"/>
        <v>351.03201293945313</v>
      </c>
      <c r="F130" s="27">
        <f t="shared" si="52"/>
        <v>631.85762329101567</v>
      </c>
      <c r="G130" s="17">
        <f>DataBase!D127/1000</f>
        <v>0.70784600830078126</v>
      </c>
      <c r="H130" s="16">
        <f t="shared" si="53"/>
        <v>12.12274460707741</v>
      </c>
      <c r="I130" s="16">
        <f>DataBase!C127</f>
        <v>98.189002990722656</v>
      </c>
      <c r="J130" s="18">
        <f t="shared" si="45"/>
        <v>1.8488259333581527E-2</v>
      </c>
      <c r="K130" s="20">
        <f t="shared" si="42"/>
        <v>-3.5783300908762895E-2</v>
      </c>
      <c r="L130" s="19">
        <f t="shared" si="43"/>
        <v>4.2786277574637463E-4</v>
      </c>
      <c r="M130" s="19">
        <f t="shared" si="46"/>
        <v>0.70784600830078126</v>
      </c>
      <c r="N130" s="20">
        <f t="shared" si="44"/>
        <v>-5.8575145724487307E-8</v>
      </c>
      <c r="O130" s="20">
        <f t="shared" si="54"/>
        <v>536.66999999999996</v>
      </c>
      <c r="P130" s="21">
        <f t="shared" si="55"/>
        <v>1.5603664681490097</v>
      </c>
      <c r="Q130" s="33">
        <f>DataBase!G127+2*DataBase!H127*($O$2+273.15)+3*DataBase!I127*($O$2+273.15)^2+4*DataBase!J127*($O$2+273.15)^3+5*DataBase!K127*($O$2+273.15)^4</f>
        <v>1.5942448811387702</v>
      </c>
      <c r="R130" s="30">
        <f>DataBase!R127+273.15</f>
        <v>532.593017578125</v>
      </c>
      <c r="S130" s="50">
        <f t="shared" si="67"/>
        <v>524.91643513507802</v>
      </c>
      <c r="T130" s="30">
        <f>DataBase!S127/100</f>
        <v>28.978500976562501</v>
      </c>
      <c r="U130" s="50">
        <f t="shared" si="56"/>
        <v>32.623582299882642</v>
      </c>
      <c r="V130" s="50">
        <f t="shared" si="57"/>
        <v>32.245938041051588</v>
      </c>
      <c r="W130" s="30">
        <f t="shared" si="58"/>
        <v>32.09564161511782</v>
      </c>
      <c r="X130" s="30">
        <f t="shared" si="59"/>
        <v>32.273636472375891</v>
      </c>
      <c r="Y130" s="30">
        <f t="shared" si="60"/>
        <v>256.6346661634808</v>
      </c>
      <c r="Z130" s="30">
        <f t="shared" si="61"/>
        <v>254.33439134226171</v>
      </c>
      <c r="AA130" s="55">
        <f t="shared" si="62"/>
        <v>256.63378015077978</v>
      </c>
      <c r="AB130" s="24">
        <f t="shared" si="63"/>
        <v>525.5416602422207</v>
      </c>
      <c r="AC130" s="24">
        <f t="shared" si="64"/>
        <v>30.408812094757799</v>
      </c>
      <c r="AD130" s="63">
        <f t="shared" si="65"/>
        <v>-4.9357664130112139E-2</v>
      </c>
      <c r="AE130" s="20"/>
      <c r="AI130" s="20">
        <f t="shared" si="71"/>
        <v>91.964223475169547</v>
      </c>
      <c r="AJ130" s="18">
        <f t="shared" si="72"/>
        <v>90.310738584314549</v>
      </c>
      <c r="AK130" s="20"/>
      <c r="AL130" s="20"/>
      <c r="AM130" s="20">
        <f t="shared" si="66"/>
        <v>0.65909991560856496</v>
      </c>
      <c r="AN130" s="20">
        <f t="shared" si="47"/>
        <v>0.43829110807746902</v>
      </c>
      <c r="AO130" s="10">
        <f t="shared" si="48"/>
        <v>0.2008226558546844</v>
      </c>
      <c r="AP130" s="10">
        <f t="shared" si="68"/>
        <v>0.17675151513962239</v>
      </c>
      <c r="AQ130" s="20">
        <f t="shared" si="49"/>
        <v>1.4907207677210371E-4</v>
      </c>
      <c r="AR130" s="20">
        <f t="shared" si="50"/>
        <v>4.3198853223186074E-3</v>
      </c>
      <c r="AS130" s="20"/>
      <c r="AT130" s="20"/>
      <c r="AU130" s="20"/>
      <c r="AV130" s="20"/>
      <c r="AW130" s="20"/>
      <c r="AX130" s="20"/>
      <c r="AY130" s="20"/>
      <c r="AZ130" s="22"/>
    </row>
    <row r="131" spans="3:52" ht="15" x14ac:dyDescent="0.25">
      <c r="C131" s="27" t="str">
        <f>DataBase!A128</f>
        <v>23M2-pentene</v>
      </c>
      <c r="D131" s="27">
        <f>DataBase!E128</f>
        <v>97.399011230468773</v>
      </c>
      <c r="E131" s="27">
        <f t="shared" si="51"/>
        <v>370.54901123046875</v>
      </c>
      <c r="F131" s="27">
        <f t="shared" si="52"/>
        <v>666.98822021484375</v>
      </c>
      <c r="G131" s="17">
        <f>DataBase!D128/1000</f>
        <v>0.73092700195312499</v>
      </c>
      <c r="H131" s="16">
        <f t="shared" si="53"/>
        <v>11.953599898147917</v>
      </c>
      <c r="I131" s="16">
        <f>DataBase!C128</f>
        <v>98.189002990722656</v>
      </c>
      <c r="J131" s="18">
        <f t="shared" si="45"/>
        <v>0.30405805336341468</v>
      </c>
      <c r="K131" s="20">
        <f t="shared" si="42"/>
        <v>-3.4000926910832972E-2</v>
      </c>
      <c r="L131" s="19">
        <f t="shared" si="43"/>
        <v>4.1906534511022516E-4</v>
      </c>
      <c r="M131" s="19">
        <f t="shared" si="46"/>
        <v>0.73092700195312499</v>
      </c>
      <c r="N131" s="20">
        <f t="shared" si="44"/>
        <v>-5.8643234655761724E-8</v>
      </c>
      <c r="O131" s="20">
        <f t="shared" si="54"/>
        <v>536.66999999999996</v>
      </c>
      <c r="P131" s="21">
        <f t="shared" si="55"/>
        <v>1.5280620679693508</v>
      </c>
      <c r="Q131" s="33">
        <f>DataBase!G128+2*DataBase!H128*($O$2+273.15)+3*DataBase!I128*($O$2+273.15)^2+4*DataBase!J128*($O$2+273.15)^3+5*DataBase!K128*($O$2+273.15)^4</f>
        <v>1.5532083508415699</v>
      </c>
      <c r="R131" s="30">
        <f>DataBase!R128+273.15</f>
        <v>556.48101806640625</v>
      </c>
      <c r="S131" s="50">
        <f t="shared" si="67"/>
        <v>548.48585977579148</v>
      </c>
      <c r="T131" s="30">
        <f>DataBase!S128/100</f>
        <v>30.295400390625002</v>
      </c>
      <c r="U131" s="50">
        <f t="shared" si="56"/>
        <v>32.123538096653533</v>
      </c>
      <c r="V131" s="50">
        <f t="shared" si="57"/>
        <v>30.652424425186695</v>
      </c>
      <c r="W131" s="30">
        <f t="shared" si="58"/>
        <v>30.73344361094059</v>
      </c>
      <c r="X131" s="30">
        <f t="shared" si="59"/>
        <v>30.681303611953911</v>
      </c>
      <c r="Y131" s="30">
        <f t="shared" si="60"/>
        <v>280.12257275352385</v>
      </c>
      <c r="Z131" s="30">
        <f t="shared" si="61"/>
        <v>278.5249059475891</v>
      </c>
      <c r="AA131" s="55">
        <f t="shared" si="62"/>
        <v>280.80901760409097</v>
      </c>
      <c r="AB131" s="24">
        <f t="shared" si="63"/>
        <v>549.54175165275501</v>
      </c>
      <c r="AC131" s="24">
        <f t="shared" si="64"/>
        <v>30.640135834151309</v>
      </c>
      <c r="AD131" s="63">
        <f t="shared" si="65"/>
        <v>-1.1379134755815494E-2</v>
      </c>
      <c r="AE131" s="20"/>
      <c r="AI131" s="20">
        <f t="shared" si="71"/>
        <v>102.09383643633873</v>
      </c>
      <c r="AJ131" s="18">
        <f t="shared" si="72"/>
        <v>99.715218030998145</v>
      </c>
      <c r="AK131" s="20"/>
      <c r="AL131" s="20"/>
      <c r="AM131" s="20">
        <f t="shared" si="66"/>
        <v>0.66587897736028479</v>
      </c>
      <c r="AN131" s="20">
        <f t="shared" si="47"/>
        <v>0.42567116261283849</v>
      </c>
      <c r="AO131" s="10">
        <f t="shared" si="48"/>
        <v>0.25375660358404256</v>
      </c>
      <c r="AP131" s="10">
        <f t="shared" si="68"/>
        <v>0.22946078054725616</v>
      </c>
      <c r="AQ131" s="20">
        <f t="shared" si="49"/>
        <v>5.2514746985515746E-5</v>
      </c>
      <c r="AR131" s="20">
        <f t="shared" si="50"/>
        <v>1.5909552863385668E-3</v>
      </c>
      <c r="AS131" s="20"/>
      <c r="AT131" s="20"/>
      <c r="AU131" s="20"/>
      <c r="AV131" s="20"/>
      <c r="AW131" s="20"/>
      <c r="AX131" s="20"/>
      <c r="AY131" s="20"/>
      <c r="AZ131" s="22"/>
    </row>
    <row r="132" spans="3:52" ht="15" x14ac:dyDescent="0.25">
      <c r="C132" s="27" t="str">
        <f>DataBase!A129</f>
        <v>n-Heptane</v>
      </c>
      <c r="D132" s="27">
        <f>DataBase!E129</f>
        <v>98.429010009765648</v>
      </c>
      <c r="E132" s="27">
        <f t="shared" si="51"/>
        <v>371.57901000976563</v>
      </c>
      <c r="F132" s="27">
        <f t="shared" si="52"/>
        <v>668.84221801757815</v>
      </c>
      <c r="G132" s="17">
        <f>DataBase!D129/1000</f>
        <v>0.68681500244140625</v>
      </c>
      <c r="H132" s="16">
        <f t="shared" si="53"/>
        <v>12.733118662352995</v>
      </c>
      <c r="I132" s="16">
        <f>DataBase!C129</f>
        <v>100.20500183105469</v>
      </c>
      <c r="J132" s="18">
        <f t="shared" si="45"/>
        <v>8.6793937212379844E-4</v>
      </c>
      <c r="K132" s="20">
        <f t="shared" ref="K132:K195" si="73">(-$AG$19 + $AG$20 * H132 + M132*($AG$21-$AG$22/G132)) / 1000</f>
        <v>2.1988286645130983E-2</v>
      </c>
      <c r="L132" s="19">
        <f t="shared" ref="L132:L195" si="74">((-$AG$23 + ($AG$24 - $AG$25 *H132) *H132 - M132 * ($AG$26 - $AG$27 / G132)) / 1000000)</f>
        <v>3.9267390484141334E-4</v>
      </c>
      <c r="M132" s="19">
        <f t="shared" si="46"/>
        <v>0</v>
      </c>
      <c r="N132" s="20">
        <f t="shared" ref="N132:N195" si="75">(-$AG$28 - $AG$29 * M132) / 1000000000</f>
        <v>-5.6487000000000001E-8</v>
      </c>
      <c r="O132" s="20">
        <f t="shared" si="54"/>
        <v>536.66999999999996</v>
      </c>
      <c r="P132" s="21">
        <f t="shared" si="55"/>
        <v>1.6516254770050296</v>
      </c>
      <c r="Q132" s="33">
        <f>DataBase!G129+2*DataBase!H129*($O$2+273.15)+3*DataBase!I129*($O$2+273.15)^2+4*DataBase!J129*($O$2+273.15)^3+5*DataBase!K129*($O$2+273.15)^4</f>
        <v>1.645887602299386</v>
      </c>
      <c r="R132" s="30">
        <f>DataBase!R129+273.15</f>
        <v>540.15802001953125</v>
      </c>
      <c r="S132" s="50">
        <f t="shared" si="67"/>
        <v>539.60636570807685</v>
      </c>
      <c r="T132" s="30">
        <f>DataBase!S129/100</f>
        <v>27.367800292968749</v>
      </c>
      <c r="U132" s="50">
        <f t="shared" si="56"/>
        <v>30.46457282843766</v>
      </c>
      <c r="V132" s="50">
        <f t="shared" si="57"/>
        <v>26.360579557769341</v>
      </c>
      <c r="W132" s="30">
        <f t="shared" si="58"/>
        <v>26.652450326503661</v>
      </c>
      <c r="X132" s="30">
        <f t="shared" si="59"/>
        <v>27.780757460895558</v>
      </c>
      <c r="Y132" s="30">
        <f t="shared" si="60"/>
        <v>268.75985954957855</v>
      </c>
      <c r="Z132" s="30">
        <f t="shared" si="61"/>
        <v>268.5499213370033</v>
      </c>
      <c r="AA132" s="55">
        <f t="shared" si="62"/>
        <v>268.67055107338979</v>
      </c>
      <c r="AB132" s="24">
        <f t="shared" si="63"/>
        <v>544.21910519988171</v>
      </c>
      <c r="AC132" s="24">
        <f t="shared" si="64"/>
        <v>27.741484551314414</v>
      </c>
      <c r="AD132" s="63">
        <f t="shared" si="65"/>
        <v>-1.3654157599274483E-2</v>
      </c>
      <c r="AE132" s="20"/>
      <c r="AI132" s="20">
        <f t="shared" si="71"/>
        <v>107.41423826977825</v>
      </c>
      <c r="AJ132" s="18">
        <f t="shared" si="72"/>
        <v>100.15766494835412</v>
      </c>
      <c r="AK132" s="20"/>
      <c r="AL132" s="20"/>
      <c r="AM132" s="20">
        <f t="shared" si="66"/>
        <v>0.68790797551488714</v>
      </c>
      <c r="AN132" s="20">
        <f t="shared" si="47"/>
        <v>0.43421433369305673</v>
      </c>
      <c r="AO132" s="10">
        <f t="shared" si="48"/>
        <v>0.34904715611317405</v>
      </c>
      <c r="AP132" s="10">
        <f t="shared" si="68"/>
        <v>0.31809306773221802</v>
      </c>
      <c r="AQ132" s="20">
        <f t="shared" si="49"/>
        <v>3.0429622846507005E-5</v>
      </c>
      <c r="AR132" s="20">
        <f t="shared" si="50"/>
        <v>8.3279184105356299E-4</v>
      </c>
      <c r="AS132" s="20"/>
      <c r="AT132" s="20"/>
      <c r="AU132" s="20"/>
      <c r="AV132" s="20"/>
      <c r="AW132" s="20"/>
      <c r="AX132" s="20"/>
      <c r="AY132" s="20"/>
      <c r="AZ132" s="22"/>
    </row>
    <row r="133" spans="3:52" ht="15" x14ac:dyDescent="0.25">
      <c r="C133" s="27" t="str">
        <f>DataBase!A130</f>
        <v>2-Mhexane</v>
      </c>
      <c r="D133" s="27">
        <f>DataBase!E130</f>
        <v>90.049005126953148</v>
      </c>
      <c r="E133" s="27">
        <f t="shared" si="51"/>
        <v>363.19900512695313</v>
      </c>
      <c r="F133" s="27">
        <f t="shared" si="52"/>
        <v>653.75820922851563</v>
      </c>
      <c r="G133" s="17">
        <f>DataBase!D130/1000</f>
        <v>0.6815390014648437</v>
      </c>
      <c r="H133" s="16">
        <f t="shared" si="53"/>
        <v>12.734493365196746</v>
      </c>
      <c r="I133" s="16">
        <f>DataBase!C130</f>
        <v>100.20500183105469</v>
      </c>
      <c r="J133" s="18">
        <f t="shared" ref="J133:J196" si="76">((12.8 /H133 - 1) * (1 - 10 / H133) * (G133 - 0.885) * (G133 - 0.7) * 10000)^2</f>
        <v>1.7213546610209038E-3</v>
      </c>
      <c r="K133" s="20">
        <f t="shared" si="73"/>
        <v>2.2029142813647297E-2</v>
      </c>
      <c r="L133" s="19">
        <f t="shared" si="74"/>
        <v>3.9268356045101032E-4</v>
      </c>
      <c r="M133" s="19">
        <f t="shared" ref="M133:M196" si="77">IF(OR(OR(H133&gt;12.5,H133&lt;11),OR(G133&lt;0.7,G133&gt;0.885)),0,G133)</f>
        <v>0</v>
      </c>
      <c r="N133" s="20">
        <f t="shared" si="75"/>
        <v>-5.6487000000000001E-8</v>
      </c>
      <c r="O133" s="20">
        <f t="shared" si="54"/>
        <v>536.66999999999996</v>
      </c>
      <c r="P133" s="21">
        <f t="shared" si="55"/>
        <v>1.6518398323724106</v>
      </c>
      <c r="Q133" s="33">
        <f>DataBase!G130+2*DataBase!H130*($O$2+273.15)+3*DataBase!I130*($O$2+273.15)^2+4*DataBase!J130*($O$2+273.15)^3+5*DataBase!K130*($O$2+273.15)^4</f>
        <v>1.6933262390520618</v>
      </c>
      <c r="R133" s="30">
        <f>DataBase!R130+273.15</f>
        <v>530.3690185546875</v>
      </c>
      <c r="S133" s="50">
        <f t="shared" si="67"/>
        <v>530.83518095013756</v>
      </c>
      <c r="T133" s="30">
        <f>DataBase!S130/100</f>
        <v>27.336201171875</v>
      </c>
      <c r="U133" s="50">
        <f t="shared" si="56"/>
        <v>30.841297010067667</v>
      </c>
      <c r="V133" s="50">
        <f t="shared" si="57"/>
        <v>27.295662276109368</v>
      </c>
      <c r="W133" s="30">
        <f t="shared" si="58"/>
        <v>27.520506442835977</v>
      </c>
      <c r="X133" s="30">
        <f t="shared" si="59"/>
        <v>28.746108748754821</v>
      </c>
      <c r="Y133" s="30">
        <f t="shared" si="60"/>
        <v>260.05343699495506</v>
      </c>
      <c r="Z133" s="30">
        <f t="shared" si="61"/>
        <v>259.45866819722653</v>
      </c>
      <c r="AA133" s="55">
        <f t="shared" si="62"/>
        <v>259.61781226554888</v>
      </c>
      <c r="AB133" s="24">
        <f t="shared" si="63"/>
        <v>534.79065664217649</v>
      </c>
      <c r="AC133" s="24">
        <f t="shared" si="64"/>
        <v>27.9047745836295</v>
      </c>
      <c r="AD133" s="63">
        <f t="shared" si="65"/>
        <v>-2.0799284003641276E-2</v>
      </c>
      <c r="AE133" s="20"/>
      <c r="AI133" s="20">
        <f t="shared" si="71"/>
        <v>102.52854555683916</v>
      </c>
      <c r="AJ133" s="18">
        <f t="shared" si="72"/>
        <v>95.861978912566002</v>
      </c>
      <c r="AK133" s="20"/>
      <c r="AL133" s="20"/>
      <c r="AM133" s="20">
        <f t="shared" si="66"/>
        <v>0.68480433890484294</v>
      </c>
      <c r="AN133" s="20">
        <f t="shared" ref="AN133:AN189" si="78">($AL$2+273.15)/(R133+273.15)</f>
        <v>0.4395042206159861</v>
      </c>
      <c r="AO133" s="10">
        <f t="shared" ref="AO133:AO189" si="79">(-LN(T133/1.01325)-5.92714+6.09648/AM133+1.28862*LN(AM133)-0.16934*AM133^6)/(15.2518-15.6875/AM133-13.4721*LN(AM133)+0.43577*AM133^6)</f>
        <v>0.3286453799760985</v>
      </c>
      <c r="AP133" s="10">
        <f t="shared" si="68"/>
        <v>0.29875873975287526</v>
      </c>
      <c r="AQ133" s="20">
        <f t="shared" ref="AQ133:AQ189" si="80">EXP(5.92714-6.09648/AN133-1.28862*LN(AN133)+0.169347*AN133^6+AO133*(15.2518-15.6875/AN133-13.4721*LN(AN133)+0.43577*AN133^6))</f>
        <v>4.7220514507319377E-5</v>
      </c>
      <c r="AR133" s="20">
        <f t="shared" ref="AR133:AR189" si="81">AQ133*T133</f>
        <v>1.2908294840115245E-3</v>
      </c>
      <c r="AS133" s="20"/>
      <c r="AT133" s="20"/>
      <c r="AU133" s="20"/>
      <c r="AV133" s="20"/>
      <c r="AW133" s="20"/>
      <c r="AX133" s="20"/>
      <c r="AY133" s="20"/>
      <c r="AZ133" s="22"/>
    </row>
    <row r="134" spans="3:52" ht="15" x14ac:dyDescent="0.25">
      <c r="C134" s="27" t="str">
        <f>DataBase!A131</f>
        <v>3-Mhexane</v>
      </c>
      <c r="D134" s="27">
        <f>DataBase!E131</f>
        <v>91.847009277343773</v>
      </c>
      <c r="E134" s="27">
        <f t="shared" ref="E134:E197" si="82">(D134+273.15)</f>
        <v>364.99700927734375</v>
      </c>
      <c r="F134" s="27">
        <f t="shared" ref="F134:F197" si="83">E134*1.8</f>
        <v>656.9946166992188</v>
      </c>
      <c r="G134" s="17">
        <f>DataBase!D131/1000</f>
        <v>0.6902000122070312</v>
      </c>
      <c r="H134" s="16">
        <f t="shared" ref="H134:H197" si="84">((D134+273.15)*9/5)^(1/3)/(G134)</f>
        <v>12.595409962051754</v>
      </c>
      <c r="I134" s="16">
        <f>DataBase!C131</f>
        <v>100.20500183105469</v>
      </c>
      <c r="J134" s="18">
        <f t="shared" si="76"/>
        <v>4.0828233474957372E-3</v>
      </c>
      <c r="K134" s="20">
        <f t="shared" si="73"/>
        <v>1.789558407217811E-2</v>
      </c>
      <c r="L134" s="19">
        <f t="shared" si="74"/>
        <v>3.9165357719957037E-4</v>
      </c>
      <c r="M134" s="19">
        <f t="shared" si="77"/>
        <v>0</v>
      </c>
      <c r="N134" s="20">
        <f t="shared" si="75"/>
        <v>-5.6487000000000001E-8</v>
      </c>
      <c r="O134" s="20">
        <f t="shared" ref="O134:O197" si="85">($O$2+273.15)*1.8</f>
        <v>536.66999999999996</v>
      </c>
      <c r="P134" s="21">
        <f t="shared" ref="P134:P197" si="86">4.185*(K134+2*L134*O134+3*N134*O134^2)</f>
        <v>1.6299142785356862</v>
      </c>
      <c r="Q134" s="33">
        <f>DataBase!G131+2*DataBase!H131*($O$2+273.15)+3*DataBase!I131*($O$2+273.15)^2+4*DataBase!J131*($O$2+273.15)^3+5*DataBase!K131*($O$2+273.15)^4</f>
        <v>1.6547800312132073</v>
      </c>
      <c r="R134" s="30">
        <f>DataBase!R131+273.15</f>
        <v>535.25</v>
      </c>
      <c r="S134" s="50">
        <f t="shared" si="67"/>
        <v>534.36193463434438</v>
      </c>
      <c r="T134" s="30">
        <f>DataBase!S131/100</f>
        <v>28.137900390624999</v>
      </c>
      <c r="U134" s="50">
        <f t="shared" ref="U134:U197" si="87">(5.689 - 0.0566 / G134 - (0.43639 + 4.1216 / G134 + 0.21343 / G134^2) * 0.001 *E134 + (0.47579 + 1.182 / G134 + 0.15302 / G134^2)* 0.000001 * G134^2 - (2.4505 + 9.9099 / G134 ^2) * 10^-10 * G134^3)*10</f>
        <v>31.04568920818722</v>
      </c>
      <c r="V134" s="50">
        <f t="shared" ref="V134:V197" si="88">55302700*E134^-2.3125*G134^2.3201</f>
        <v>27.788053469765103</v>
      </c>
      <c r="W134" s="30">
        <f t="shared" ref="W134:W197" si="89">319580*(EXP(-0.008505*E134-4.8014*G134+0.005749*E134*G134))*E134^-0.4844*G134^4.0846</f>
        <v>28.007191498600125</v>
      </c>
      <c r="X134" s="30">
        <f t="shared" ref="X134:X197" si="90">6.9575*(EXP(-0.0135*E134-0.3129*G134+0.009174*E134*G134))*E134^0.6791*G134^-0.6807</f>
        <v>28.977515446304356</v>
      </c>
      <c r="Y134" s="30">
        <f t="shared" ref="Y134:Y197" si="91">19.06232*E134^0.58848*G134^0.3596-273.15</f>
        <v>264.03906439317802</v>
      </c>
      <c r="Z134" s="30">
        <f t="shared" ref="Z134:Z197" si="92">9.5233*(EXP(-0.0009314*E134-0.544442*G134+0.00064791*E134*G134))*E134^0.81067*G134^0.53691-273.15</f>
        <v>263.32630292214583</v>
      </c>
      <c r="AA134" s="55">
        <f t="shared" ref="AA134:AA197" si="93">35.9413*EXP(-0.00069*E134-1.4442*G134+0.000491*E134*G134)*E134^0.7293*G134^1.2771-273.15</f>
        <v>263.96881086811766</v>
      </c>
      <c r="AB134" s="24">
        <f t="shared" ref="AB134:AB197" si="94">EXP($AF$7+$AF$8*$I134+$AF$9*$E134+$AF$10*$G134+$AF$11*$E134*$G134)*$I134^$AF$12*$E134^($AF$13+$AF$14*$I134)*$G134^$AF$15</f>
        <v>537.89978140227311</v>
      </c>
      <c r="AC134" s="24">
        <f t="shared" ref="AC134:AC197" si="95">EXP($AG$7+$AG$8*$I134+$AG$9*$E134+$AG$10*$G134+$AG$11*$E134*$G134)*$I134^$AG$12*$E134^($AG$13+$AG$14*$I134)*$G134^$AG$15*10</f>
        <v>28.285245900215244</v>
      </c>
      <c r="AD134" s="63">
        <f t="shared" ref="AD134:AD197" si="96">(T134-AC134)/T134</f>
        <v>-5.2365495486414414E-3</v>
      </c>
      <c r="AE134" s="20"/>
      <c r="AI134" s="20">
        <f t="shared" si="71"/>
        <v>102.77730767547882</v>
      </c>
      <c r="AJ134" s="18">
        <f t="shared" si="72"/>
        <v>96.944233036553626</v>
      </c>
      <c r="AK134" s="20"/>
      <c r="AL134" s="20"/>
      <c r="AM134" s="20">
        <f t="shared" ref="AM134:AM197" si="97">E134/R134</f>
        <v>0.68191874689835352</v>
      </c>
      <c r="AN134" s="20">
        <f t="shared" si="78"/>
        <v>0.436850569025235</v>
      </c>
      <c r="AO134" s="10">
        <f t="shared" si="79"/>
        <v>0.32186802626149102</v>
      </c>
      <c r="AP134" s="10">
        <f t="shared" si="68"/>
        <v>0.29308766945237363</v>
      </c>
      <c r="AQ134" s="20">
        <f t="shared" si="80"/>
        <v>4.4621788418271247E-5</v>
      </c>
      <c r="AR134" s="20">
        <f t="shared" si="81"/>
        <v>1.2555634377648605E-3</v>
      </c>
      <c r="AS134" s="20"/>
      <c r="AT134" s="20"/>
      <c r="AU134" s="20"/>
      <c r="AV134" s="20"/>
      <c r="AW134" s="20"/>
      <c r="AX134" s="20"/>
      <c r="AY134" s="20"/>
      <c r="AZ134" s="22"/>
    </row>
    <row r="135" spans="3:52" ht="15" x14ac:dyDescent="0.25">
      <c r="C135" s="27" t="str">
        <f>DataBase!A132</f>
        <v>3-Epentane</v>
      </c>
      <c r="D135" s="27">
        <f>DataBase!E132</f>
        <v>93.472009277343773</v>
      </c>
      <c r="E135" s="27">
        <f t="shared" si="82"/>
        <v>366.62200927734375</v>
      </c>
      <c r="F135" s="27">
        <f t="shared" si="83"/>
        <v>659.91961669921875</v>
      </c>
      <c r="G135" s="17">
        <f>DataBase!D132/1000</f>
        <v>0.70116802978515624</v>
      </c>
      <c r="H135" s="16">
        <f t="shared" si="84"/>
        <v>12.416758665813449</v>
      </c>
      <c r="I135" s="16">
        <f>DataBase!C132</f>
        <v>100.20500183105469</v>
      </c>
      <c r="J135" s="18">
        <f t="shared" si="76"/>
        <v>1.6639038009529859E-4</v>
      </c>
      <c r="K135" s="20">
        <f t="shared" si="73"/>
        <v>-2.9015340304807551E-2</v>
      </c>
      <c r="L135" s="19">
        <f t="shared" si="74"/>
        <v>4.3269715704187024E-4</v>
      </c>
      <c r="M135" s="19">
        <f t="shared" si="77"/>
        <v>0.70116802978515624</v>
      </c>
      <c r="N135" s="20">
        <f t="shared" si="75"/>
        <v>-5.8555445687866209E-8</v>
      </c>
      <c r="O135" s="20">
        <f t="shared" si="85"/>
        <v>536.66999999999996</v>
      </c>
      <c r="P135" s="21">
        <f t="shared" si="86"/>
        <v>1.6104773113105175</v>
      </c>
      <c r="Q135" s="33">
        <f>DataBase!G132+2*DataBase!H132*($O$2+273.15)+3*DataBase!I132*($O$2+273.15)^2+4*DataBase!J132*($O$2+273.15)^3+5*DataBase!K132*($O$2+273.15)^4</f>
        <v>1.66128707717542</v>
      </c>
      <c r="R135" s="30">
        <f>DataBase!R132+273.15</f>
        <v>540.6400146484375</v>
      </c>
      <c r="S135" s="50">
        <f t="shared" ref="S135:S198" si="98">189.8 + 450.6 * G135 + (0.4244 + 0.1174 * G135) *  E135  + (0.1441 - 1.0069 * G135) * 100000 / (E135)</f>
        <v>538.25418343120566</v>
      </c>
      <c r="T135" s="30">
        <f>DataBase!S132/100</f>
        <v>28.90800048828125</v>
      </c>
      <c r="U135" s="50">
        <f t="shared" si="87"/>
        <v>31.340557036533113</v>
      </c>
      <c r="V135" s="50">
        <f t="shared" si="88"/>
        <v>28.528756675720349</v>
      </c>
      <c r="W135" s="30">
        <f t="shared" si="89"/>
        <v>28.725657547461484</v>
      </c>
      <c r="X135" s="30">
        <f t="shared" si="90"/>
        <v>29.388826777226615</v>
      </c>
      <c r="Y135" s="30">
        <f t="shared" si="91"/>
        <v>268.50743339083613</v>
      </c>
      <c r="Z135" s="30">
        <f t="shared" si="92"/>
        <v>267.5883808876149</v>
      </c>
      <c r="AA135" s="55">
        <f t="shared" si="93"/>
        <v>268.79133005565416</v>
      </c>
      <c r="AB135" s="24">
        <f t="shared" si="94"/>
        <v>541.1545115760623</v>
      </c>
      <c r="AC135" s="24">
        <f t="shared" si="95"/>
        <v>28.808206356459177</v>
      </c>
      <c r="AD135" s="63">
        <f t="shared" si="96"/>
        <v>3.4521284812668784E-3</v>
      </c>
      <c r="AE135" s="20"/>
      <c r="AI135" s="20">
        <f t="shared" si="71"/>
        <v>102.67295442607883</v>
      </c>
      <c r="AJ135" s="18">
        <f t="shared" si="72"/>
        <v>97.900342739065607</v>
      </c>
      <c r="AK135" s="20"/>
      <c r="AL135" s="20"/>
      <c r="AM135" s="20">
        <f t="shared" si="97"/>
        <v>0.67812592361619295</v>
      </c>
      <c r="AN135" s="20">
        <f t="shared" si="78"/>
        <v>0.43395715558461728</v>
      </c>
      <c r="AO135" s="10">
        <f t="shared" si="79"/>
        <v>0.30879774341022304</v>
      </c>
      <c r="AP135" s="10">
        <f t="shared" si="68"/>
        <v>0.28133103039427532</v>
      </c>
      <c r="AQ135" s="20">
        <f t="shared" si="80"/>
        <v>4.4323368438962359E-5</v>
      </c>
      <c r="AR135" s="20">
        <f t="shared" si="81"/>
        <v>1.2812999564757936E-3</v>
      </c>
      <c r="AS135" s="20"/>
      <c r="AT135" s="20"/>
      <c r="AU135" s="20"/>
      <c r="AV135" s="20"/>
      <c r="AW135" s="20"/>
      <c r="AX135" s="20"/>
      <c r="AY135" s="20"/>
      <c r="AZ135" s="22"/>
    </row>
    <row r="136" spans="3:52" ht="15" x14ac:dyDescent="0.25">
      <c r="C136" s="27" t="str">
        <f>DataBase!A133</f>
        <v>22-Mpentane</v>
      </c>
      <c r="D136" s="27">
        <f>DataBase!E133</f>
        <v>79.191003417968773</v>
      </c>
      <c r="E136" s="27">
        <f t="shared" si="82"/>
        <v>352.34100341796875</v>
      </c>
      <c r="F136" s="27">
        <f t="shared" si="83"/>
        <v>634.21380615234375</v>
      </c>
      <c r="G136" s="17">
        <f>DataBase!D133/1000</f>
        <v>0.67696600341796875</v>
      </c>
      <c r="H136" s="16">
        <f t="shared" si="84"/>
        <v>12.691463485157151</v>
      </c>
      <c r="I136" s="16">
        <f>DataBase!C133</f>
        <v>100.20500183105469</v>
      </c>
      <c r="J136" s="18">
        <f t="shared" si="76"/>
        <v>7.5524721269965948E-3</v>
      </c>
      <c r="K136" s="20">
        <f t="shared" si="73"/>
        <v>2.0750294778870512E-2</v>
      </c>
      <c r="L136" s="19">
        <f t="shared" si="74"/>
        <v>3.9237635948274386E-4</v>
      </c>
      <c r="M136" s="19">
        <f t="shared" si="77"/>
        <v>0</v>
      </c>
      <c r="N136" s="20">
        <f t="shared" si="75"/>
        <v>-5.6487000000000001E-8</v>
      </c>
      <c r="O136" s="20">
        <f t="shared" si="85"/>
        <v>536.66999999999996</v>
      </c>
      <c r="P136" s="21">
        <f t="shared" si="86"/>
        <v>1.6451079287466066</v>
      </c>
      <c r="Q136" s="33">
        <f>DataBase!G133+2*DataBase!H133*($O$2+273.15)+3*DataBase!I133*($O$2+273.15)^2+4*DataBase!J133*($O$2+273.15)^3+5*DataBase!K133*($O$2+273.15)^4</f>
        <v>1.7185631615695449</v>
      </c>
      <c r="R136" s="30">
        <f>DataBase!R133+273.15</f>
        <v>520.5</v>
      </c>
      <c r="S136" s="50">
        <f t="shared" si="98"/>
        <v>519.81539018440878</v>
      </c>
      <c r="T136" s="30">
        <f>DataBase!S133/100</f>
        <v>27.732600097656249</v>
      </c>
      <c r="U136" s="50">
        <f t="shared" si="87"/>
        <v>31.423714385291031</v>
      </c>
      <c r="V136" s="50">
        <f t="shared" si="88"/>
        <v>28.826514650113197</v>
      </c>
      <c r="W136" s="30">
        <f t="shared" si="89"/>
        <v>28.922849417418735</v>
      </c>
      <c r="X136" s="30">
        <f t="shared" si="90"/>
        <v>30.199240624617307</v>
      </c>
      <c r="Y136" s="30">
        <f t="shared" si="91"/>
        <v>249.34783420593271</v>
      </c>
      <c r="Z136" s="30">
        <f t="shared" si="92"/>
        <v>248.15304609681687</v>
      </c>
      <c r="AA136" s="55">
        <f t="shared" si="93"/>
        <v>248.51424163897195</v>
      </c>
      <c r="AB136" s="24">
        <f t="shared" si="94"/>
        <v>522.82888968186819</v>
      </c>
      <c r="AC136" s="24">
        <f t="shared" si="95"/>
        <v>28.298277800389045</v>
      </c>
      <c r="AD136" s="63">
        <f t="shared" si="96"/>
        <v>-2.0397571837506945E-2</v>
      </c>
      <c r="AE136" s="20"/>
      <c r="AI136" s="20">
        <f t="shared" si="71"/>
        <v>95.963063662442437</v>
      </c>
      <c r="AJ136" s="18">
        <f t="shared" si="72"/>
        <v>90.528365757713772</v>
      </c>
      <c r="AK136" s="20"/>
      <c r="AL136" s="20"/>
      <c r="AM136" s="20">
        <f t="shared" si="97"/>
        <v>0.67692796045719261</v>
      </c>
      <c r="AN136" s="20">
        <f t="shared" si="78"/>
        <v>0.44496944496944496</v>
      </c>
      <c r="AO136" s="10">
        <f t="shared" si="79"/>
        <v>0.28565126483842213</v>
      </c>
      <c r="AP136" s="10">
        <f t="shared" si="68"/>
        <v>0.25813633934582358</v>
      </c>
      <c r="AQ136" s="20">
        <f t="shared" si="80"/>
        <v>8.9091848679363972E-5</v>
      </c>
      <c r="AR136" s="20">
        <f t="shared" si="81"/>
        <v>2.4707486113857051E-3</v>
      </c>
      <c r="AS136" s="20"/>
      <c r="AT136" s="20"/>
      <c r="AU136" s="20"/>
      <c r="AV136" s="20"/>
      <c r="AW136" s="20"/>
      <c r="AX136" s="20"/>
      <c r="AY136" s="20"/>
      <c r="AZ136" s="22"/>
    </row>
    <row r="137" spans="3:52" ht="15" x14ac:dyDescent="0.25">
      <c r="C137" s="27" t="str">
        <f>DataBase!A134</f>
        <v>23-Mpentane</v>
      </c>
      <c r="D137" s="27">
        <f>DataBase!E134</f>
        <v>89.778009033203148</v>
      </c>
      <c r="E137" s="27">
        <f t="shared" si="82"/>
        <v>362.92800903320313</v>
      </c>
      <c r="F137" s="27">
        <f t="shared" si="83"/>
        <v>653.27041625976563</v>
      </c>
      <c r="G137" s="17">
        <f>DataBase!D134/1000</f>
        <v>0.6980460205078125</v>
      </c>
      <c r="H137" s="16">
        <f t="shared" si="84"/>
        <v>12.430261778592845</v>
      </c>
      <c r="I137" s="16">
        <f>DataBase!C134</f>
        <v>100.20500183105469</v>
      </c>
      <c r="J137" s="18">
        <f t="shared" si="76"/>
        <v>4.5131850394805839E-4</v>
      </c>
      <c r="K137" s="20">
        <f t="shared" si="73"/>
        <v>1.2987380059779355E-2</v>
      </c>
      <c r="L137" s="19">
        <f t="shared" si="74"/>
        <v>3.9029129659896909E-4</v>
      </c>
      <c r="M137" s="19">
        <f t="shared" si="77"/>
        <v>0</v>
      </c>
      <c r="N137" s="20">
        <f t="shared" si="75"/>
        <v>-5.6487000000000001E-8</v>
      </c>
      <c r="O137" s="20">
        <f t="shared" si="85"/>
        <v>536.66999999999996</v>
      </c>
      <c r="P137" s="21">
        <f t="shared" si="86"/>
        <v>1.6032541785063277</v>
      </c>
      <c r="Q137" s="33">
        <f>DataBase!G134+2*DataBase!H134*($O$2+273.15)+3*DataBase!I134*($O$2+273.15)^2+4*DataBase!J134*($O$2+273.15)^3+5*DataBase!K134*($O$2+273.15)^4</f>
        <v>1.6643390882723448</v>
      </c>
      <c r="R137" s="30">
        <f>DataBase!R134+273.15</f>
        <v>537.3480224609375</v>
      </c>
      <c r="S137" s="50">
        <f t="shared" si="98"/>
        <v>534.14874553622622</v>
      </c>
      <c r="T137" s="30">
        <f>DataBase!S134/100</f>
        <v>29.0802001953125</v>
      </c>
      <c r="U137" s="50">
        <f t="shared" si="87"/>
        <v>31.476704491373305</v>
      </c>
      <c r="V137" s="50">
        <f t="shared" si="88"/>
        <v>28.903927412999188</v>
      </c>
      <c r="W137" s="30">
        <f t="shared" si="89"/>
        <v>29.063162226278415</v>
      </c>
      <c r="X137" s="30">
        <f t="shared" si="90"/>
        <v>29.768907335884059</v>
      </c>
      <c r="Y137" s="30">
        <f t="shared" si="91"/>
        <v>264.42569110862735</v>
      </c>
      <c r="Z137" s="30">
        <f t="shared" si="92"/>
        <v>263.34546368097415</v>
      </c>
      <c r="AA137" s="55">
        <f t="shared" si="93"/>
        <v>264.55103558232759</v>
      </c>
      <c r="AB137" s="24">
        <f t="shared" si="94"/>
        <v>536.84059293595658</v>
      </c>
      <c r="AC137" s="24">
        <f t="shared" si="95"/>
        <v>28.83792986760384</v>
      </c>
      <c r="AD137" s="63">
        <f t="shared" si="96"/>
        <v>8.3311093486802008E-3</v>
      </c>
      <c r="AE137" s="20"/>
      <c r="AI137" s="20">
        <f t="shared" si="71"/>
        <v>100.61302313284614</v>
      </c>
      <c r="AJ137" s="18">
        <f t="shared" si="72"/>
        <v>96.036396119626488</v>
      </c>
      <c r="AK137" s="20"/>
      <c r="AL137" s="20"/>
      <c r="AM137" s="20">
        <f t="shared" si="97"/>
        <v>0.67540587080058745</v>
      </c>
      <c r="AN137" s="20">
        <f t="shared" si="78"/>
        <v>0.43571975527802143</v>
      </c>
      <c r="AO137" s="10">
        <f t="shared" si="79"/>
        <v>0.29449987325140153</v>
      </c>
      <c r="AP137" s="10">
        <f t="shared" si="68"/>
        <v>0.26779728639781974</v>
      </c>
      <c r="AQ137" s="20">
        <f t="shared" si="80"/>
        <v>5.5042487906894309E-5</v>
      </c>
      <c r="AR137" s="20">
        <f t="shared" si="81"/>
        <v>1.6006465675805538E-3</v>
      </c>
      <c r="AS137" s="20"/>
      <c r="AT137" s="20"/>
      <c r="AU137" s="20"/>
      <c r="AV137" s="20"/>
      <c r="AW137" s="20"/>
      <c r="AX137" s="20"/>
      <c r="AY137" s="20"/>
      <c r="AZ137" s="22"/>
    </row>
    <row r="138" spans="3:52" ht="15" x14ac:dyDescent="0.25">
      <c r="C138" s="27" t="str">
        <f>DataBase!A135</f>
        <v>24-Mpentane</v>
      </c>
      <c r="D138" s="27">
        <f>DataBase!E135</f>
        <v>80.493005371093773</v>
      </c>
      <c r="E138" s="27">
        <f t="shared" si="82"/>
        <v>353.64300537109375</v>
      </c>
      <c r="F138" s="27">
        <f t="shared" si="83"/>
        <v>636.55740966796873</v>
      </c>
      <c r="G138" s="17">
        <f>DataBase!D135/1000</f>
        <v>0.67599401855468755</v>
      </c>
      <c r="H138" s="16">
        <f t="shared" si="84"/>
        <v>12.725348145050152</v>
      </c>
      <c r="I138" s="16">
        <f>DataBase!C135</f>
        <v>100.20500183105469</v>
      </c>
      <c r="J138" s="18">
        <f t="shared" si="76"/>
        <v>3.9737711761553499E-3</v>
      </c>
      <c r="K138" s="20">
        <f t="shared" si="73"/>
        <v>2.1757346870890502E-2</v>
      </c>
      <c r="L138" s="19">
        <f t="shared" si="74"/>
        <v>3.926191294547016E-4</v>
      </c>
      <c r="M138" s="19">
        <f t="shared" si="77"/>
        <v>0</v>
      </c>
      <c r="N138" s="20">
        <f t="shared" si="75"/>
        <v>-5.6487000000000001E-8</v>
      </c>
      <c r="O138" s="20">
        <f t="shared" si="85"/>
        <v>536.66999999999996</v>
      </c>
      <c r="P138" s="21">
        <f t="shared" si="86"/>
        <v>1.6504129469620294</v>
      </c>
      <c r="Q138" s="33">
        <f>DataBase!G135+2*DataBase!H135*($O$2+273.15)+3*DataBase!I135*($O$2+273.15)^2+4*DataBase!J135*($O$2+273.15)^3+5*DataBase!K135*($O$2+273.15)^4</f>
        <v>1.7257243140711949</v>
      </c>
      <c r="R138" s="30">
        <f>DataBase!R135+273.15</f>
        <v>519.78900146484375</v>
      </c>
      <c r="S138" s="50">
        <f t="shared" si="98"/>
        <v>520.83153582242551</v>
      </c>
      <c r="T138" s="30">
        <f>DataBase!S135/100</f>
        <v>27.367800292968749</v>
      </c>
      <c r="U138" s="50">
        <f t="shared" si="87"/>
        <v>31.295798230591515</v>
      </c>
      <c r="V138" s="50">
        <f t="shared" si="88"/>
        <v>28.486560688758114</v>
      </c>
      <c r="W138" s="30">
        <f t="shared" si="89"/>
        <v>28.607268050102828</v>
      </c>
      <c r="X138" s="30">
        <f t="shared" si="90"/>
        <v>29.932936080283692</v>
      </c>
      <c r="Y138" s="30">
        <f t="shared" si="91"/>
        <v>250.21271503321543</v>
      </c>
      <c r="Z138" s="30">
        <f t="shared" si="92"/>
        <v>249.13587798344918</v>
      </c>
      <c r="AA138" s="55">
        <f t="shared" si="93"/>
        <v>249.362317951921</v>
      </c>
      <c r="AB138" s="24">
        <f t="shared" si="94"/>
        <v>524.05976545970054</v>
      </c>
      <c r="AC138" s="24">
        <f t="shared" si="95"/>
        <v>28.163799676549829</v>
      </c>
      <c r="AD138" s="63">
        <f t="shared" si="96"/>
        <v>-2.9085252561770032E-2</v>
      </c>
      <c r="AE138" s="20"/>
      <c r="AI138" s="20">
        <f t="shared" si="71"/>
        <v>96.909547505382307</v>
      </c>
      <c r="AJ138" s="18">
        <f t="shared" si="72"/>
        <v>91.114236674514743</v>
      </c>
      <c r="AK138" s="20"/>
      <c r="AL138" s="20"/>
      <c r="AM138" s="20">
        <f t="shared" si="97"/>
        <v>0.68035876937463946</v>
      </c>
      <c r="AN138" s="20">
        <f t="shared" si="78"/>
        <v>0.4453684323101838</v>
      </c>
      <c r="AO138" s="10">
        <f t="shared" si="79"/>
        <v>0.30136786564711243</v>
      </c>
      <c r="AP138" s="10">
        <f t="shared" si="68"/>
        <v>0.27283935436505735</v>
      </c>
      <c r="AQ138" s="20">
        <f t="shared" si="80"/>
        <v>7.8555006240937775E-5</v>
      </c>
      <c r="AR138" s="20">
        <f t="shared" si="81"/>
        <v>2.1498777228148988E-3</v>
      </c>
      <c r="AS138" s="20"/>
      <c r="AT138" s="20"/>
      <c r="AU138" s="20"/>
      <c r="AV138" s="20"/>
      <c r="AW138" s="20"/>
      <c r="AX138" s="20"/>
      <c r="AY138" s="20"/>
      <c r="AZ138" s="22"/>
    </row>
    <row r="139" spans="3:52" ht="15" x14ac:dyDescent="0.25">
      <c r="C139" s="27" t="str">
        <f>DataBase!A136</f>
        <v>33-Mpentane</v>
      </c>
      <c r="D139" s="27">
        <f>DataBase!E136</f>
        <v>86.059014892578148</v>
      </c>
      <c r="E139" s="27">
        <f t="shared" si="82"/>
        <v>359.20901489257813</v>
      </c>
      <c r="F139" s="27">
        <f t="shared" si="83"/>
        <v>646.57622680664065</v>
      </c>
      <c r="G139" s="17">
        <f>DataBase!D136/1000</f>
        <v>0.69632702636718746</v>
      </c>
      <c r="H139" s="16">
        <f t="shared" si="84"/>
        <v>12.418238386148428</v>
      </c>
      <c r="I139" s="16">
        <f>DataBase!C136</f>
        <v>100.20500183105469</v>
      </c>
      <c r="J139" s="18">
        <f t="shared" si="76"/>
        <v>1.7210669991854701E-3</v>
      </c>
      <c r="K139" s="20">
        <f t="shared" si="73"/>
        <v>1.2630044836331251E-2</v>
      </c>
      <c r="L139" s="19">
        <f t="shared" si="74"/>
        <v>3.9018621265947807E-4</v>
      </c>
      <c r="M139" s="19">
        <f t="shared" si="77"/>
        <v>0</v>
      </c>
      <c r="N139" s="20">
        <f t="shared" si="75"/>
        <v>-5.6487000000000001E-8</v>
      </c>
      <c r="O139" s="20">
        <f t="shared" si="85"/>
        <v>536.66999999999996</v>
      </c>
      <c r="P139" s="21">
        <f t="shared" si="86"/>
        <v>1.6012867011165557</v>
      </c>
      <c r="Q139" s="33">
        <f>DataBase!G136+2*DataBase!H136*($O$2+273.15)+3*DataBase!I136*($O$2+273.15)^2+4*DataBase!J136*($O$2+273.15)^3+5*DataBase!K136*($O$2+273.15)^4</f>
        <v>1.6616730570381948</v>
      </c>
      <c r="R139" s="30">
        <f>DataBase!R136+273.15</f>
        <v>536.39801025390625</v>
      </c>
      <c r="S139" s="50">
        <f t="shared" si="98"/>
        <v>530.30642368627093</v>
      </c>
      <c r="T139" s="30">
        <f>DataBase!S136/100</f>
        <v>29.455100097656249</v>
      </c>
      <c r="U139" s="50">
        <f t="shared" si="87"/>
        <v>31.666672384455346</v>
      </c>
      <c r="V139" s="50">
        <f t="shared" si="88"/>
        <v>29.431804961217335</v>
      </c>
      <c r="W139" s="30">
        <f t="shared" si="89"/>
        <v>29.54158491530151</v>
      </c>
      <c r="X139" s="30">
        <f t="shared" si="90"/>
        <v>30.247442179934556</v>
      </c>
      <c r="Y139" s="30">
        <f t="shared" si="91"/>
        <v>260.70355301370114</v>
      </c>
      <c r="Z139" s="30">
        <f t="shared" si="92"/>
        <v>259.41344898281102</v>
      </c>
      <c r="AA139" s="55">
        <f t="shared" si="93"/>
        <v>260.69892251092654</v>
      </c>
      <c r="AB139" s="24">
        <f t="shared" si="94"/>
        <v>532.68891132834051</v>
      </c>
      <c r="AC139" s="24">
        <f t="shared" si="95"/>
        <v>28.955059151709911</v>
      </c>
      <c r="AD139" s="63">
        <f t="shared" si="96"/>
        <v>1.6976379108829674E-2</v>
      </c>
      <c r="AE139" s="20"/>
      <c r="AI139" s="20">
        <f t="shared" si="71"/>
        <v>98.390546192274542</v>
      </c>
      <c r="AJ139" s="18">
        <f t="shared" si="72"/>
        <v>94.195163024563868</v>
      </c>
      <c r="AK139" s="20"/>
      <c r="AL139" s="20"/>
      <c r="AM139" s="20">
        <f t="shared" si="97"/>
        <v>0.66966880567387832</v>
      </c>
      <c r="AN139" s="20">
        <f t="shared" si="78"/>
        <v>0.43623107651050641</v>
      </c>
      <c r="AO139" s="10">
        <f t="shared" si="79"/>
        <v>0.26533747097723254</v>
      </c>
      <c r="AP139" s="10">
        <f t="shared" si="68"/>
        <v>0.24003010280326298</v>
      </c>
      <c r="AQ139" s="20">
        <f t="shared" si="80"/>
        <v>7.434477950926686E-5</v>
      </c>
      <c r="AR139" s="20">
        <f t="shared" si="81"/>
        <v>2.1898329221836385E-3</v>
      </c>
      <c r="AS139" s="20"/>
      <c r="AT139" s="20"/>
      <c r="AU139" s="20"/>
      <c r="AV139" s="20"/>
      <c r="AW139" s="20"/>
      <c r="AX139" s="20"/>
      <c r="AY139" s="20"/>
      <c r="AZ139" s="22"/>
    </row>
    <row r="140" spans="3:52" ht="15" x14ac:dyDescent="0.25">
      <c r="C140" s="27" t="str">
        <f>DataBase!A137</f>
        <v>223-Mbutane</v>
      </c>
      <c r="D140" s="27">
        <f>DataBase!E137</f>
        <v>80.876000976562523</v>
      </c>
      <c r="E140" s="27">
        <f t="shared" si="82"/>
        <v>354.0260009765625</v>
      </c>
      <c r="F140" s="27">
        <f t="shared" si="83"/>
        <v>637.24680175781248</v>
      </c>
      <c r="G140" s="17">
        <f>DataBase!D137/1000</f>
        <v>0.69325000000000003</v>
      </c>
      <c r="H140" s="16">
        <f t="shared" si="84"/>
        <v>12.413073966317739</v>
      </c>
      <c r="I140" s="16">
        <f>DataBase!C137</f>
        <v>100.20500183105469</v>
      </c>
      <c r="J140" s="18">
        <f t="shared" si="76"/>
        <v>6.151175093297977E-3</v>
      </c>
      <c r="K140" s="20">
        <f t="shared" si="73"/>
        <v>1.2476558278963183E-2</v>
      </c>
      <c r="L140" s="19">
        <f t="shared" si="74"/>
        <v>3.9014082979262413E-4</v>
      </c>
      <c r="M140" s="19">
        <f t="shared" si="77"/>
        <v>0</v>
      </c>
      <c r="N140" s="20">
        <f t="shared" si="75"/>
        <v>-5.6487000000000001E-8</v>
      </c>
      <c r="O140" s="20">
        <f t="shared" si="85"/>
        <v>536.66999999999996</v>
      </c>
      <c r="P140" s="21">
        <f t="shared" si="86"/>
        <v>1.600440503308167</v>
      </c>
      <c r="Q140" s="33">
        <f>DataBase!G137+2*DataBase!H137*($O$2+273.15)+3*DataBase!I137*($O$2+273.15)^2+4*DataBase!J137*($O$2+273.15)^3+5*DataBase!K137*($O$2+273.15)^4</f>
        <v>1.6604131787404701</v>
      </c>
      <c r="R140" s="30">
        <f>DataBase!R137+273.15</f>
        <v>531.16900634765625</v>
      </c>
      <c r="S140" s="50">
        <f t="shared" si="98"/>
        <v>524.7735173752709</v>
      </c>
      <c r="T140" s="30">
        <f>DataBase!S137/100</f>
        <v>29.536201171875</v>
      </c>
      <c r="U140" s="50">
        <f t="shared" si="87"/>
        <v>31.908408591459043</v>
      </c>
      <c r="V140" s="50">
        <f t="shared" si="88"/>
        <v>30.126670357624381</v>
      </c>
      <c r="W140" s="30">
        <f t="shared" si="89"/>
        <v>30.16233591306035</v>
      </c>
      <c r="X140" s="30">
        <f t="shared" si="90"/>
        <v>30.888574456194636</v>
      </c>
      <c r="Y140" s="30">
        <f t="shared" si="91"/>
        <v>255.31468014301265</v>
      </c>
      <c r="Z140" s="30">
        <f t="shared" si="92"/>
        <v>253.7445555940551</v>
      </c>
      <c r="AA140" s="55">
        <f t="shared" si="93"/>
        <v>255.10041751394147</v>
      </c>
      <c r="AB140" s="24">
        <f t="shared" si="94"/>
        <v>526.79543908893561</v>
      </c>
      <c r="AC140" s="24">
        <f t="shared" si="95"/>
        <v>29.093594398448296</v>
      </c>
      <c r="AD140" s="63">
        <f t="shared" si="96"/>
        <v>1.4985230187562619E-2</v>
      </c>
      <c r="AE140" s="20"/>
      <c r="AI140" s="20">
        <f t="shared" si="71"/>
        <v>95.364655805015445</v>
      </c>
      <c r="AJ140" s="18">
        <f t="shared" si="72"/>
        <v>91.658102635712481</v>
      </c>
      <c r="AK140" s="20"/>
      <c r="AL140" s="20"/>
      <c r="AM140" s="20">
        <f t="shared" si="97"/>
        <v>0.66650349840790291</v>
      </c>
      <c r="AN140" s="20">
        <f t="shared" si="78"/>
        <v>0.43906708310129822</v>
      </c>
      <c r="AO140" s="10">
        <f t="shared" si="79"/>
        <v>0.24819295813491779</v>
      </c>
      <c r="AP140" s="10">
        <f t="shared" si="68"/>
        <v>0.22347783804063615</v>
      </c>
      <c r="AQ140" s="20">
        <f t="shared" si="80"/>
        <v>9.8502831111503701E-5</v>
      </c>
      <c r="AR140" s="20">
        <f t="shared" si="81"/>
        <v>2.9093994357086007E-3</v>
      </c>
      <c r="AS140" s="20"/>
      <c r="AT140" s="20"/>
      <c r="AU140" s="20"/>
      <c r="AV140" s="20"/>
      <c r="AW140" s="20"/>
      <c r="AX140" s="20"/>
      <c r="AY140" s="20"/>
      <c r="AZ140" s="22"/>
    </row>
    <row r="141" spans="3:52" ht="15" x14ac:dyDescent="0.25">
      <c r="C141" s="27" t="str">
        <f>DataBase!A138</f>
        <v>C3=Carbonate</v>
      </c>
      <c r="D141" s="27">
        <f>DataBase!E138</f>
        <v>241.89901123046877</v>
      </c>
      <c r="E141" s="27">
        <f t="shared" si="82"/>
        <v>515.04901123046875</v>
      </c>
      <c r="F141" s="27">
        <f t="shared" si="83"/>
        <v>927.08822021484377</v>
      </c>
      <c r="G141" s="17">
        <f>DataBase!D138/1000</f>
        <v>1.2046800537109374</v>
      </c>
      <c r="H141" s="16">
        <f t="shared" si="84"/>
        <v>8.0941012857955332</v>
      </c>
      <c r="I141" s="16">
        <f>DataBase!C138</f>
        <v>102.08300018310547</v>
      </c>
      <c r="J141" s="18">
        <f t="shared" si="76"/>
        <v>48783.573134921913</v>
      </c>
      <c r="K141" s="20">
        <f t="shared" si="73"/>
        <v>-0.11588330978615675</v>
      </c>
      <c r="L141" s="19">
        <f t="shared" si="74"/>
        <v>3.0041801537173405E-4</v>
      </c>
      <c r="M141" s="19">
        <f t="shared" si="77"/>
        <v>0</v>
      </c>
      <c r="N141" s="20">
        <f t="shared" si="75"/>
        <v>-5.6487000000000001E-8</v>
      </c>
      <c r="O141" s="20">
        <f t="shared" si="85"/>
        <v>536.66999999999996</v>
      </c>
      <c r="P141" s="21">
        <f t="shared" si="86"/>
        <v>0.66022604209192193</v>
      </c>
      <c r="Q141" s="33">
        <f>DataBase!G138+2*DataBase!H138*($O$2+273.15)+3*DataBase!I138*($O$2+273.15)^2+4*DataBase!J138*($O$2+273.15)^3+5*DataBase!K138*($O$2+273.15)^4</f>
        <v>0.61537655311256423</v>
      </c>
      <c r="R141" s="30">
        <f>DataBase!R138+273.15</f>
        <v>778.25</v>
      </c>
      <c r="S141" s="50">
        <f t="shared" si="98"/>
        <v>816.5265633701556</v>
      </c>
      <c r="T141" s="30">
        <f>DataBase!S138/100</f>
        <v>54.036601562500003</v>
      </c>
      <c r="U141" s="50">
        <f t="shared" si="87"/>
        <v>35.793612354721162</v>
      </c>
      <c r="V141" s="50">
        <f t="shared" si="88"/>
        <v>45.627536579544383</v>
      </c>
      <c r="W141" s="30">
        <f t="shared" si="89"/>
        <v>45.290048344644525</v>
      </c>
      <c r="X141" s="30">
        <f t="shared" si="90"/>
        <v>82.733264184875608</v>
      </c>
      <c r="Y141" s="30">
        <f t="shared" si="91"/>
        <v>530.6090305899163</v>
      </c>
      <c r="Z141" s="30">
        <f t="shared" si="92"/>
        <v>524.89955941163441</v>
      </c>
      <c r="AA141" s="55">
        <f t="shared" si="93"/>
        <v>449.6329398096932</v>
      </c>
      <c r="AB141" s="24">
        <f t="shared" si="94"/>
        <v>799.59702324739862</v>
      </c>
      <c r="AC141" s="24">
        <f t="shared" si="95"/>
        <v>71.399078615018524</v>
      </c>
      <c r="AD141" s="63">
        <f t="shared" si="96"/>
        <v>-0.32130956704293612</v>
      </c>
      <c r="AE141" s="20"/>
      <c r="AI141" s="20">
        <f t="shared" si="71"/>
        <v>127.05889285682836</v>
      </c>
      <c r="AJ141" s="18">
        <f t="shared" si="72"/>
        <v>97.228887208942098</v>
      </c>
      <c r="AK141" s="20"/>
      <c r="AL141" s="20"/>
      <c r="AM141" s="20">
        <f t="shared" si="97"/>
        <v>0.66180406197297625</v>
      </c>
      <c r="AN141" s="20">
        <f t="shared" si="78"/>
        <v>0.33588548601864177</v>
      </c>
      <c r="AO141" s="10">
        <f t="shared" si="79"/>
        <v>0.43363738168486787</v>
      </c>
      <c r="AP141" s="10">
        <f t="shared" si="68"/>
        <v>0.41797782514760229</v>
      </c>
      <c r="AQ141" s="20">
        <f t="shared" si="80"/>
        <v>1.4021787424010777E-8</v>
      </c>
      <c r="AR141" s="20">
        <f t="shared" si="81"/>
        <v>7.576897402253436E-7</v>
      </c>
      <c r="AS141" s="20"/>
      <c r="AT141" s="20"/>
      <c r="AU141" s="20"/>
      <c r="AV141" s="20"/>
      <c r="AW141" s="20"/>
      <c r="AX141" s="20"/>
      <c r="AY141" s="20"/>
      <c r="AZ141" s="22"/>
    </row>
    <row r="142" spans="3:52" ht="15" x14ac:dyDescent="0.25">
      <c r="C142" s="27" t="str">
        <f>DataBase!A139</f>
        <v>Ethynyl-BZ</v>
      </c>
      <c r="D142" s="27">
        <f>DataBase!E139</f>
        <v>145.24801025390627</v>
      </c>
      <c r="E142" s="27">
        <f t="shared" si="82"/>
        <v>418.39801025390625</v>
      </c>
      <c r="F142" s="27">
        <f t="shared" si="83"/>
        <v>753.11641845703127</v>
      </c>
      <c r="G142" s="17">
        <f>DataBase!D139/1000</f>
        <v>0.93378302001953128</v>
      </c>
      <c r="H142" s="16">
        <f t="shared" si="84"/>
        <v>9.7433446737160345</v>
      </c>
      <c r="I142" s="16">
        <f>DataBase!C139</f>
        <v>102.12599945068359</v>
      </c>
      <c r="J142" s="18">
        <f t="shared" si="76"/>
        <v>0.88822814927447535</v>
      </c>
      <c r="K142" s="20">
        <f t="shared" si="73"/>
        <v>-6.6867796297159485E-2</v>
      </c>
      <c r="L142" s="19">
        <f t="shared" si="74"/>
        <v>3.4688478779957622E-4</v>
      </c>
      <c r="M142" s="19">
        <f t="shared" si="77"/>
        <v>0</v>
      </c>
      <c r="N142" s="20">
        <f t="shared" si="75"/>
        <v>-5.6487000000000001E-8</v>
      </c>
      <c r="O142" s="20">
        <f t="shared" si="85"/>
        <v>536.66999999999996</v>
      </c>
      <c r="P142" s="21">
        <f t="shared" si="86"/>
        <v>1.0740813575349502</v>
      </c>
      <c r="Q142" s="33">
        <f>DataBase!G139+2*DataBase!H139*($O$2+273.15)+3*DataBase!I139*($O$2+273.15)^2+4*DataBase!J139*($O$2+273.15)^3+5*DataBase!K139*($O$2+273.15)^4</f>
        <v>1.125538903762046</v>
      </c>
      <c r="R142" s="30">
        <f>DataBase!R139+273.15</f>
        <v>655.4000244140625</v>
      </c>
      <c r="S142" s="50">
        <f t="shared" si="98"/>
        <v>643.71848264589516</v>
      </c>
      <c r="T142" s="30">
        <f>DataBase!S139/100</f>
        <v>44</v>
      </c>
      <c r="U142" s="50">
        <f t="shared" si="87"/>
        <v>34.96634938409975</v>
      </c>
      <c r="V142" s="50">
        <f t="shared" si="88"/>
        <v>40.859028977510455</v>
      </c>
      <c r="W142" s="30">
        <f t="shared" si="89"/>
        <v>39.449716767138881</v>
      </c>
      <c r="X142" s="30">
        <f t="shared" si="90"/>
        <v>41.656644153653033</v>
      </c>
      <c r="Y142" s="30">
        <f t="shared" si="91"/>
        <v>375.82693420319572</v>
      </c>
      <c r="Z142" s="30">
        <f t="shared" si="92"/>
        <v>369.47389409386108</v>
      </c>
      <c r="AA142" s="55">
        <f t="shared" si="93"/>
        <v>360.39327142116724</v>
      </c>
      <c r="AB142" s="24">
        <f t="shared" si="94"/>
        <v>630.32546684159638</v>
      </c>
      <c r="AC142" s="24">
        <f t="shared" si="95"/>
        <v>40.845703345779114</v>
      </c>
      <c r="AD142" s="63">
        <f t="shared" si="96"/>
        <v>7.168856032320195E-2</v>
      </c>
      <c r="AE142" s="20"/>
      <c r="AI142" s="20">
        <f t="shared" si="71"/>
        <v>109.49700249112118</v>
      </c>
      <c r="AJ142" s="18">
        <f t="shared" si="72"/>
        <v>105.22326086145402</v>
      </c>
      <c r="AK142" s="20"/>
      <c r="AL142" s="20"/>
      <c r="AM142" s="20">
        <f t="shared" si="97"/>
        <v>0.63838571051009707</v>
      </c>
      <c r="AN142" s="20">
        <f t="shared" si="78"/>
        <v>0.38032415132706088</v>
      </c>
      <c r="AO142" s="10">
        <f t="shared" si="79"/>
        <v>0.22740274688120138</v>
      </c>
      <c r="AP142" s="10">
        <f t="shared" si="68"/>
        <v>0.21170754836124939</v>
      </c>
      <c r="AQ142" s="20">
        <f t="shared" si="80"/>
        <v>7.4606873229614383E-6</v>
      </c>
      <c r="AR142" s="20">
        <f t="shared" si="81"/>
        <v>3.2827024221030327E-4</v>
      </c>
      <c r="AS142" s="20"/>
      <c r="AT142" s="20"/>
      <c r="AU142" s="20"/>
      <c r="AV142" s="20"/>
      <c r="AW142" s="20"/>
      <c r="AX142" s="20"/>
      <c r="AY142" s="20"/>
      <c r="AZ142" s="22"/>
    </row>
    <row r="143" spans="3:52" ht="15" x14ac:dyDescent="0.25">
      <c r="C143" s="27" t="str">
        <f>DataBase!A140</f>
        <v>Styrene</v>
      </c>
      <c r="D143" s="27">
        <f>DataBase!E140</f>
        <v>145.15801391601565</v>
      </c>
      <c r="E143" s="27">
        <f t="shared" si="82"/>
        <v>418.30801391601563</v>
      </c>
      <c r="F143" s="27">
        <f t="shared" si="83"/>
        <v>752.95442504882817</v>
      </c>
      <c r="G143" s="17">
        <f>DataBase!D140/1000</f>
        <v>0.90883001708984379</v>
      </c>
      <c r="H143" s="16">
        <f t="shared" si="84"/>
        <v>10.010141902968414</v>
      </c>
      <c r="I143" s="16">
        <f>DataBase!C140</f>
        <v>104.15200042724609</v>
      </c>
      <c r="J143" s="18">
        <f t="shared" si="76"/>
        <v>1.9745891652510274E-4</v>
      </c>
      <c r="K143" s="20">
        <f t="shared" si="73"/>
        <v>-5.893858264377877E-2</v>
      </c>
      <c r="L143" s="19">
        <f t="shared" si="74"/>
        <v>3.5298466228492073E-4</v>
      </c>
      <c r="M143" s="19">
        <f t="shared" si="77"/>
        <v>0</v>
      </c>
      <c r="N143" s="20">
        <f t="shared" si="75"/>
        <v>-5.6487000000000001E-8</v>
      </c>
      <c r="O143" s="20">
        <f t="shared" si="85"/>
        <v>536.66999999999996</v>
      </c>
      <c r="P143" s="21">
        <f t="shared" si="86"/>
        <v>1.1346653130615658</v>
      </c>
      <c r="Q143" s="33">
        <f>DataBase!G140+2*DataBase!H140*($O$2+273.15)+3*DataBase!I140*($O$2+273.15)^2+4*DataBase!J140*($O$2+273.15)^3+5*DataBase!K140*($O$2+273.15)^4</f>
        <v>1.2158798550564027</v>
      </c>
      <c r="R143" s="30">
        <f>DataBase!R140+273.15</f>
        <v>636</v>
      </c>
      <c r="S143" s="50">
        <f t="shared" si="98"/>
        <v>637.16661797714278</v>
      </c>
      <c r="T143" s="30">
        <f>DataBase!S140/100</f>
        <v>38.4</v>
      </c>
      <c r="U143" s="50">
        <f t="shared" si="87"/>
        <v>34.390355519006263</v>
      </c>
      <c r="V143" s="50">
        <f t="shared" si="88"/>
        <v>38.389462640635742</v>
      </c>
      <c r="W143" s="30">
        <f t="shared" si="89"/>
        <v>37.508922843819278</v>
      </c>
      <c r="X143" s="30">
        <f t="shared" si="90"/>
        <v>38.87088241534191</v>
      </c>
      <c r="Y143" s="30">
        <f t="shared" si="91"/>
        <v>369.45514163426174</v>
      </c>
      <c r="Z143" s="30">
        <f t="shared" si="92"/>
        <v>364.43933939038902</v>
      </c>
      <c r="AA143" s="55">
        <f t="shared" si="93"/>
        <v>357.98055366182973</v>
      </c>
      <c r="AB143" s="24">
        <f t="shared" si="94"/>
        <v>626.57936333065197</v>
      </c>
      <c r="AC143" s="24">
        <f t="shared" si="95"/>
        <v>38.627345578711513</v>
      </c>
      <c r="AD143" s="63">
        <f t="shared" si="96"/>
        <v>-5.9204577789456758E-3</v>
      </c>
      <c r="AE143" s="20"/>
      <c r="AI143" s="20">
        <f t="shared" si="71"/>
        <v>112.48380056588985</v>
      </c>
      <c r="AJ143" s="18">
        <f t="shared" si="72"/>
        <v>109.20192095710503</v>
      </c>
      <c r="AK143" s="20"/>
      <c r="AL143" s="20"/>
      <c r="AM143" s="20">
        <f t="shared" si="97"/>
        <v>0.65771700301260316</v>
      </c>
      <c r="AN143" s="20">
        <f t="shared" si="78"/>
        <v>0.38843975141615794</v>
      </c>
      <c r="AO143" s="10">
        <f t="shared" si="79"/>
        <v>0.28991388331033185</v>
      </c>
      <c r="AP143" s="10">
        <f t="shared" si="68"/>
        <v>0.27021840909399386</v>
      </c>
      <c r="AQ143" s="20">
        <f t="shared" si="80"/>
        <v>5.333612838542258E-6</v>
      </c>
      <c r="AR143" s="20">
        <f t="shared" si="81"/>
        <v>2.048107330000227E-4</v>
      </c>
      <c r="AS143" s="20"/>
      <c r="AT143" s="20"/>
      <c r="AU143" s="20"/>
      <c r="AV143" s="20"/>
      <c r="AW143" s="20"/>
      <c r="AX143" s="20"/>
      <c r="AY143" s="20"/>
      <c r="AZ143" s="22"/>
    </row>
    <row r="144" spans="3:52" ht="15" x14ac:dyDescent="0.25">
      <c r="C144" s="27" t="str">
        <f>DataBase!A141</f>
        <v>1357CyOcttrn</v>
      </c>
      <c r="D144" s="27">
        <f>DataBase!E141</f>
        <v>140.05001220703127</v>
      </c>
      <c r="E144" s="27">
        <f t="shared" si="82"/>
        <v>413.20001220703125</v>
      </c>
      <c r="F144" s="27">
        <f t="shared" si="83"/>
        <v>743.76002197265632</v>
      </c>
      <c r="G144" s="17">
        <f>DataBase!D141/1000</f>
        <v>0.92448101806640626</v>
      </c>
      <c r="H144" s="16">
        <f t="shared" si="84"/>
        <v>9.8004558938019919</v>
      </c>
      <c r="I144" s="16">
        <f>DataBase!C141</f>
        <v>104.16000366210938</v>
      </c>
      <c r="J144" s="18">
        <f t="shared" si="76"/>
        <v>0.30502759659769224</v>
      </c>
      <c r="K144" s="20">
        <f t="shared" si="73"/>
        <v>-6.5170450836204791E-2</v>
      </c>
      <c r="L144" s="19">
        <f t="shared" si="74"/>
        <v>3.4822373664344572E-4</v>
      </c>
      <c r="M144" s="19">
        <f t="shared" si="77"/>
        <v>0</v>
      </c>
      <c r="N144" s="20">
        <f t="shared" si="75"/>
        <v>-5.6487000000000001E-8</v>
      </c>
      <c r="O144" s="20">
        <f t="shared" si="85"/>
        <v>536.66999999999996</v>
      </c>
      <c r="P144" s="21">
        <f t="shared" si="86"/>
        <v>1.0871992099574959</v>
      </c>
      <c r="Q144" s="33">
        <f>DataBase!G141+2*DataBase!H141*($O$2+273.15)+3*DataBase!I141*($O$2+273.15)^2+4*DataBase!J141*($O$2+273.15)^3+5*DataBase!K141*($O$2+273.15)^4</f>
        <v>1.169881176235549</v>
      </c>
      <c r="R144" s="30">
        <f>DataBase!R141+273.15</f>
        <v>642.5980224609375</v>
      </c>
      <c r="S144" s="50">
        <f t="shared" si="98"/>
        <v>636.17294968003944</v>
      </c>
      <c r="T144" s="30">
        <f>DataBase!S141/100</f>
        <v>41.39990234375</v>
      </c>
      <c r="U144" s="50">
        <f t="shared" si="87"/>
        <v>35.021125114805926</v>
      </c>
      <c r="V144" s="50">
        <f t="shared" si="88"/>
        <v>41.091834287297949</v>
      </c>
      <c r="W144" s="30">
        <f t="shared" si="89"/>
        <v>39.609126291397899</v>
      </c>
      <c r="X144" s="30">
        <f t="shared" si="90"/>
        <v>41.308974860317605</v>
      </c>
      <c r="Y144" s="30">
        <f t="shared" si="91"/>
        <v>368.75492007682578</v>
      </c>
      <c r="Z144" s="30">
        <f t="shared" si="92"/>
        <v>362.2917968665912</v>
      </c>
      <c r="AA144" s="55">
        <f t="shared" si="93"/>
        <v>354.62096928902542</v>
      </c>
      <c r="AB144" s="24">
        <f t="shared" si="94"/>
        <v>622.7085285257607</v>
      </c>
      <c r="AC144" s="24">
        <f t="shared" si="95"/>
        <v>39.716142008621439</v>
      </c>
      <c r="AD144" s="63">
        <f t="shared" si="96"/>
        <v>4.067063543164981E-2</v>
      </c>
      <c r="AE144" s="20"/>
      <c r="AI144" s="20">
        <f t="shared" si="71"/>
        <v>107.47196750420517</v>
      </c>
      <c r="AJ144" s="18">
        <f t="shared" si="72"/>
        <v>103.92370980302333</v>
      </c>
      <c r="AK144" s="20"/>
      <c r="AL144" s="20"/>
      <c r="AM144" s="20">
        <f t="shared" si="97"/>
        <v>0.64301475847157463</v>
      </c>
      <c r="AN144" s="20">
        <f t="shared" si="78"/>
        <v>0.38564101842225285</v>
      </c>
      <c r="AO144" s="10">
        <f t="shared" si="79"/>
        <v>0.2329087363192312</v>
      </c>
      <c r="AP144" s="10">
        <f t="shared" si="68"/>
        <v>0.21589917480326437</v>
      </c>
      <c r="AQ144" s="20">
        <f t="shared" si="80"/>
        <v>9.3027064055473401E-6</v>
      </c>
      <c r="AR144" s="20">
        <f t="shared" si="81"/>
        <v>3.8513113672223746E-4</v>
      </c>
      <c r="AS144" s="20"/>
      <c r="AT144" s="20"/>
      <c r="AU144" s="20"/>
      <c r="AV144" s="20"/>
      <c r="AW144" s="20"/>
      <c r="AX144" s="20"/>
      <c r="AY144" s="20"/>
      <c r="AZ144" s="22"/>
    </row>
    <row r="145" spans="3:52" ht="15" x14ac:dyDescent="0.25">
      <c r="C145" s="27" t="str">
        <f>DataBase!A142</f>
        <v>o-Xylene</v>
      </c>
      <c r="D145" s="27">
        <f>DataBase!E142</f>
        <v>144.42501220703127</v>
      </c>
      <c r="E145" s="27">
        <f t="shared" si="82"/>
        <v>417.57501220703125</v>
      </c>
      <c r="F145" s="27">
        <f t="shared" si="83"/>
        <v>751.63502197265632</v>
      </c>
      <c r="G145" s="17">
        <f>DataBase!D142/1000</f>
        <v>0.88314501953125002</v>
      </c>
      <c r="H145" s="16">
        <f t="shared" si="84"/>
        <v>10.295251928845078</v>
      </c>
      <c r="I145" s="16">
        <f>DataBase!C142</f>
        <v>106.16600036621094</v>
      </c>
      <c r="J145" s="18">
        <f t="shared" si="76"/>
        <v>5.6186836835675339E-4</v>
      </c>
      <c r="K145" s="20">
        <f t="shared" si="73"/>
        <v>-5.0465112674724311E-2</v>
      </c>
      <c r="L145" s="19">
        <f t="shared" si="74"/>
        <v>3.5906704228126261E-4</v>
      </c>
      <c r="M145" s="19">
        <f t="shared" si="77"/>
        <v>0</v>
      </c>
      <c r="N145" s="20">
        <f t="shared" si="75"/>
        <v>-5.6487000000000001E-8</v>
      </c>
      <c r="O145" s="20">
        <f t="shared" si="85"/>
        <v>536.66999999999996</v>
      </c>
      <c r="P145" s="21">
        <f t="shared" si="86"/>
        <v>1.1974483972860288</v>
      </c>
      <c r="Q145" s="33">
        <f>DataBase!G142+2*DataBase!H142*($O$2+273.15)+3*DataBase!I142*($O$2+273.15)^2+4*DataBase!J142*($O$2+273.15)^3+5*DataBase!K142*($O$2+273.15)^4</f>
        <v>1.2553741285631059</v>
      </c>
      <c r="R145" s="30">
        <f>DataBase!R142+273.15</f>
        <v>630.37200927734375</v>
      </c>
      <c r="S145" s="50">
        <f t="shared" si="98"/>
        <v>629.81439081521489</v>
      </c>
      <c r="T145" s="30">
        <f>DataBase!S142/100</f>
        <v>37.328100585937499</v>
      </c>
      <c r="U145" s="50">
        <f t="shared" si="87"/>
        <v>33.796138265155754</v>
      </c>
      <c r="V145" s="50">
        <f t="shared" si="88"/>
        <v>36.06506316325909</v>
      </c>
      <c r="W145" s="30">
        <f t="shared" si="89"/>
        <v>35.601804052525537</v>
      </c>
      <c r="X145" s="30">
        <f t="shared" si="90"/>
        <v>36.306438923683665</v>
      </c>
      <c r="Y145" s="30">
        <f t="shared" si="91"/>
        <v>362.20830581678229</v>
      </c>
      <c r="Z145" s="30">
        <f t="shared" si="92"/>
        <v>358.39305718814956</v>
      </c>
      <c r="AA145" s="55">
        <f t="shared" si="93"/>
        <v>354.27723424031888</v>
      </c>
      <c r="AB145" s="24">
        <f t="shared" si="94"/>
        <v>621.90526070373789</v>
      </c>
      <c r="AC145" s="24">
        <f t="shared" si="95"/>
        <v>36.472984324684113</v>
      </c>
      <c r="AD145" s="63">
        <f t="shared" si="96"/>
        <v>2.2908110721699328E-2</v>
      </c>
      <c r="AE145" s="20"/>
      <c r="AI145" s="20">
        <f t="shared" si="71"/>
        <v>115.12467303296353</v>
      </c>
      <c r="AJ145" s="18">
        <f t="shared" si="72"/>
        <v>112.64488031208975</v>
      </c>
      <c r="AK145" s="20"/>
      <c r="AL145" s="20"/>
      <c r="AM145" s="20">
        <f t="shared" si="97"/>
        <v>0.66242632296719162</v>
      </c>
      <c r="AN145" s="20">
        <f t="shared" si="78"/>
        <v>0.39085932204624091</v>
      </c>
      <c r="AO145" s="10">
        <f t="shared" si="79"/>
        <v>0.30774677773626946</v>
      </c>
      <c r="AP145" s="10">
        <f t="shared" si="68"/>
        <v>0.28682006990641495</v>
      </c>
      <c r="AQ145" s="20">
        <f t="shared" si="80"/>
        <v>4.9204996740077461E-6</v>
      </c>
      <c r="AR145" s="20">
        <f t="shared" si="81"/>
        <v>1.8367290676443382E-4</v>
      </c>
      <c r="AS145" s="20"/>
      <c r="AT145" s="20"/>
      <c r="AU145" s="20"/>
      <c r="AV145" s="20"/>
      <c r="AW145" s="20"/>
      <c r="AX145" s="20"/>
      <c r="AY145" s="20"/>
      <c r="AZ145" s="22"/>
    </row>
    <row r="146" spans="3:52" ht="15" x14ac:dyDescent="0.25">
      <c r="C146" s="27" t="str">
        <f>DataBase!A143</f>
        <v>m-Xylene</v>
      </c>
      <c r="D146" s="27">
        <f>DataBase!E143</f>
        <v>139.11501464843752</v>
      </c>
      <c r="E146" s="27">
        <f t="shared" si="82"/>
        <v>412.2650146484375</v>
      </c>
      <c r="F146" s="27">
        <f t="shared" si="83"/>
        <v>742.0770263671875</v>
      </c>
      <c r="G146" s="17">
        <f>DataBase!D143/1000</f>
        <v>0.8668820190429688</v>
      </c>
      <c r="H146" s="16">
        <f t="shared" si="84"/>
        <v>10.443746796569892</v>
      </c>
      <c r="I146" s="16">
        <f>DataBase!C143</f>
        <v>106.16600036621094</v>
      </c>
      <c r="J146" s="18">
        <f t="shared" si="76"/>
        <v>8.4009370472257622E-2</v>
      </c>
      <c r="K146" s="20">
        <f t="shared" si="73"/>
        <v>-4.6051845205942812E-2</v>
      </c>
      <c r="L146" s="19">
        <f t="shared" si="74"/>
        <v>3.6205646604756044E-4</v>
      </c>
      <c r="M146" s="19">
        <f t="shared" si="77"/>
        <v>0</v>
      </c>
      <c r="N146" s="20">
        <f t="shared" si="75"/>
        <v>-5.6487000000000001E-8</v>
      </c>
      <c r="O146" s="20">
        <f t="shared" si="85"/>
        <v>536.66999999999996</v>
      </c>
      <c r="P146" s="21">
        <f t="shared" si="86"/>
        <v>1.2293461976636357</v>
      </c>
      <c r="Q146" s="33">
        <f>DataBase!G143+2*DataBase!H143*($O$2+273.15)+3*DataBase!I143*($O$2+273.15)^2+4*DataBase!J143*($O$2+273.15)^3+5*DataBase!K143*($O$2+273.15)^4</f>
        <v>1.2010784752270802</v>
      </c>
      <c r="R146" s="30">
        <f>DataBase!R143+273.15</f>
        <v>617.04901123046875</v>
      </c>
      <c r="S146" s="50">
        <f t="shared" si="98"/>
        <v>620.56868403710814</v>
      </c>
      <c r="T146" s="30">
        <f>DataBase!S143/100</f>
        <v>35.411201171875</v>
      </c>
      <c r="U146" s="50">
        <f t="shared" si="87"/>
        <v>33.66595350599934</v>
      </c>
      <c r="V146" s="50">
        <f t="shared" si="88"/>
        <v>35.580472040700208</v>
      </c>
      <c r="W146" s="30">
        <f t="shared" si="89"/>
        <v>35.177921920360667</v>
      </c>
      <c r="X146" s="30">
        <f t="shared" si="90"/>
        <v>35.45270526885119</v>
      </c>
      <c r="Y146" s="30">
        <f t="shared" si="91"/>
        <v>353.24059135421453</v>
      </c>
      <c r="Z146" s="30">
        <f t="shared" si="92"/>
        <v>349.65260311373675</v>
      </c>
      <c r="AA146" s="55">
        <f t="shared" si="93"/>
        <v>347.09451661183857</v>
      </c>
      <c r="AB146" s="24">
        <f t="shared" si="94"/>
        <v>613.56832862444685</v>
      </c>
      <c r="AC146" s="24">
        <f t="shared" si="95"/>
        <v>35.558290866282263</v>
      </c>
      <c r="AD146" s="63">
        <f t="shared" si="96"/>
        <v>-4.1537617911726766E-3</v>
      </c>
      <c r="AE146" s="20"/>
      <c r="AI146" s="20">
        <f t="shared" si="71"/>
        <v>113.70015876708362</v>
      </c>
      <c r="AJ146" s="18">
        <f t="shared" si="72"/>
        <v>111.86247553108343</v>
      </c>
      <c r="AK146" s="20"/>
      <c r="AL146" s="20"/>
      <c r="AM146" s="20">
        <f t="shared" si="97"/>
        <v>0.66812361278455379</v>
      </c>
      <c r="AN146" s="20">
        <f t="shared" si="78"/>
        <v>0.39670904544351482</v>
      </c>
      <c r="AO146" s="10">
        <f t="shared" si="79"/>
        <v>0.32324513296155971</v>
      </c>
      <c r="AP146" s="10">
        <f t="shared" ref="AP146:AP209" si="99">3 / 7 * (AM146 / (1 - AM146)) *LOG10(T146 / 1.101325) - 1</f>
        <v>0.30041454136799461</v>
      </c>
      <c r="AQ146" s="20">
        <f t="shared" si="80"/>
        <v>5.7058149051044441E-6</v>
      </c>
      <c r="AR146" s="20">
        <f t="shared" si="81"/>
        <v>2.0204975945413634E-4</v>
      </c>
      <c r="AS146" s="20"/>
      <c r="AT146" s="20"/>
      <c r="AU146" s="20"/>
      <c r="AV146" s="20"/>
      <c r="AW146" s="20"/>
      <c r="AX146" s="20"/>
      <c r="AY146" s="20"/>
      <c r="AZ146" s="22"/>
    </row>
    <row r="147" spans="3:52" ht="15" x14ac:dyDescent="0.25">
      <c r="C147" s="27" t="str">
        <f>DataBase!A144</f>
        <v>p-Xylene</v>
      </c>
      <c r="D147" s="27">
        <f>DataBase!E144</f>
        <v>138.36000976562502</v>
      </c>
      <c r="E147" s="27">
        <f t="shared" si="82"/>
        <v>411.510009765625</v>
      </c>
      <c r="F147" s="27">
        <f t="shared" si="83"/>
        <v>740.718017578125</v>
      </c>
      <c r="G147" s="17">
        <f>DataBase!D144/1000</f>
        <v>0.86422900390625002</v>
      </c>
      <c r="H147" s="16">
        <f t="shared" si="84"/>
        <v>10.469408177591188</v>
      </c>
      <c r="I147" s="16">
        <f>DataBase!C144</f>
        <v>106.16600036621094</v>
      </c>
      <c r="J147" s="18">
        <f t="shared" si="76"/>
        <v>0.1159203211327124</v>
      </c>
      <c r="K147" s="20">
        <f t="shared" si="73"/>
        <v>-4.5289188961989905E-2</v>
      </c>
      <c r="L147" s="19">
        <f t="shared" si="74"/>
        <v>3.6256067970788329E-4</v>
      </c>
      <c r="M147" s="19">
        <f t="shared" si="77"/>
        <v>0</v>
      </c>
      <c r="N147" s="20">
        <f t="shared" si="75"/>
        <v>-5.6487000000000001E-8</v>
      </c>
      <c r="O147" s="20">
        <f t="shared" si="85"/>
        <v>536.66999999999996</v>
      </c>
      <c r="P147" s="21">
        <f t="shared" si="86"/>
        <v>1.2348028054529436</v>
      </c>
      <c r="Q147" s="33">
        <f>DataBase!G144+2*DataBase!H144*($O$2+273.15)+3*DataBase!I144*($O$2+273.15)^2+4*DataBase!J144*($O$2+273.15)^3+5*DataBase!K144*($O$2+273.15)^4</f>
        <v>1.1971447224460154</v>
      </c>
      <c r="R147" s="30">
        <f>DataBase!R144+273.15</f>
        <v>616.260009765625</v>
      </c>
      <c r="S147" s="50">
        <f t="shared" si="98"/>
        <v>619.17262908257612</v>
      </c>
      <c r="T147" s="30">
        <f>DataBase!S144/100</f>
        <v>35.107900390624998</v>
      </c>
      <c r="U147" s="50">
        <f t="shared" si="87"/>
        <v>33.638036761852312</v>
      </c>
      <c r="V147" s="50">
        <f t="shared" si="88"/>
        <v>35.478415621023402</v>
      </c>
      <c r="W147" s="30">
        <f t="shared" si="89"/>
        <v>35.089685424645204</v>
      </c>
      <c r="X147" s="30">
        <f t="shared" si="90"/>
        <v>35.305678991202157</v>
      </c>
      <c r="Y147" s="30">
        <f t="shared" si="91"/>
        <v>351.87597413294725</v>
      </c>
      <c r="Z147" s="30">
        <f t="shared" si="92"/>
        <v>348.33648392979796</v>
      </c>
      <c r="AA147" s="55">
        <f t="shared" si="93"/>
        <v>346.00617136524818</v>
      </c>
      <c r="AB147" s="24">
        <f t="shared" si="94"/>
        <v>612.34088992538307</v>
      </c>
      <c r="AC147" s="24">
        <f t="shared" si="95"/>
        <v>35.410790589430754</v>
      </c>
      <c r="AD147" s="63">
        <f t="shared" si="96"/>
        <v>-8.6274085159087858E-3</v>
      </c>
      <c r="AE147" s="20"/>
      <c r="AI147" s="20">
        <f t="shared" ref="AI147:AI178" si="100">-12272.6+9486.4*G147+(8.3741-5.9917*G147)*E147+(1-0.77084*G147-0.02058*G147^2)*(0.7465-222.4666/E147)*10^7/E147+(1-0.80882*G147+0.02226*G147^2)*(0.3228-17.335/E147)*10^12/E147^3</f>
        <v>113.53415756079949</v>
      </c>
      <c r="AJ147" s="18">
        <f t="shared" ref="AJ147:AJ178" si="101">20.486 * (EXP(1.165 / 10000 * F147 - 7.78712 * G147 + 1.1582
                / 1000 *  F147 * G147)) *  F147^(1.26007) * G147^(4.98308)</f>
        <v>111.78164108808753</v>
      </c>
      <c r="AK147" s="20"/>
      <c r="AL147" s="20"/>
      <c r="AM147" s="20">
        <f t="shared" si="97"/>
        <v>0.66775387538472575</v>
      </c>
      <c r="AN147" s="20">
        <f t="shared" si="78"/>
        <v>0.39706096864488982</v>
      </c>
      <c r="AO147" s="10">
        <f t="shared" si="79"/>
        <v>0.31787781579244506</v>
      </c>
      <c r="AP147" s="10">
        <f t="shared" si="99"/>
        <v>0.29503070872432335</v>
      </c>
      <c r="AQ147" s="20">
        <f t="shared" si="80"/>
        <v>6.2017776444016642E-6</v>
      </c>
      <c r="AR147" s="20">
        <f t="shared" si="81"/>
        <v>2.1773139178445856E-4</v>
      </c>
      <c r="AS147" s="20"/>
      <c r="AT147" s="20"/>
      <c r="AU147" s="20"/>
      <c r="AV147" s="20"/>
      <c r="AW147" s="20"/>
      <c r="AX147" s="20"/>
      <c r="AY147" s="20"/>
      <c r="AZ147" s="22"/>
    </row>
    <row r="148" spans="3:52" ht="15" x14ac:dyDescent="0.25">
      <c r="C148" s="27" t="str">
        <f>DataBase!A145</f>
        <v>E-Benzene</v>
      </c>
      <c r="D148" s="27">
        <f>DataBase!E145</f>
        <v>136.20000610351565</v>
      </c>
      <c r="E148" s="27">
        <f t="shared" si="82"/>
        <v>409.35000610351563</v>
      </c>
      <c r="F148" s="27">
        <f t="shared" si="83"/>
        <v>736.83001098632815</v>
      </c>
      <c r="G148" s="17">
        <f>DataBase!D145/1000</f>
        <v>0.8700330200195312</v>
      </c>
      <c r="H148" s="16">
        <f t="shared" si="84"/>
        <v>10.381338844921769</v>
      </c>
      <c r="I148" s="16">
        <f>DataBase!C145</f>
        <v>106.16600036621094</v>
      </c>
      <c r="J148" s="18">
        <f t="shared" si="76"/>
        <v>4.743441831404812E-2</v>
      </c>
      <c r="K148" s="20">
        <f t="shared" si="73"/>
        <v>-4.7906609528925004E-2</v>
      </c>
      <c r="L148" s="19">
        <f t="shared" si="74"/>
        <v>3.608149932401654E-4</v>
      </c>
      <c r="M148" s="19">
        <f t="shared" si="77"/>
        <v>0</v>
      </c>
      <c r="N148" s="20">
        <f t="shared" si="75"/>
        <v>-5.6487000000000001E-8</v>
      </c>
      <c r="O148" s="20">
        <f t="shared" si="85"/>
        <v>536.66999999999996</v>
      </c>
      <c r="P148" s="21">
        <f t="shared" si="86"/>
        <v>1.2160074026313261</v>
      </c>
      <c r="Q148" s="33">
        <f>DataBase!G145+2*DataBase!H145*($O$2+273.15)+3*DataBase!I145*($O$2+273.15)^2+4*DataBase!J145*($O$2+273.15)^3+5*DataBase!K145*($O$2+273.15)^4</f>
        <v>1.2104327104796013</v>
      </c>
      <c r="R148" s="30">
        <f>DataBase!R145+273.15</f>
        <v>617.0980224609375</v>
      </c>
      <c r="S148" s="50">
        <f t="shared" si="98"/>
        <v>618.57229524431739</v>
      </c>
      <c r="T148" s="30">
        <f>DataBase!S145/100</f>
        <v>36.071201171875003</v>
      </c>
      <c r="U148" s="50">
        <f t="shared" si="87"/>
        <v>33.906806038290426</v>
      </c>
      <c r="V148" s="50">
        <f t="shared" si="88"/>
        <v>36.474888022099776</v>
      </c>
      <c r="W148" s="30">
        <f t="shared" si="89"/>
        <v>35.917575947665327</v>
      </c>
      <c r="X148" s="30">
        <f t="shared" si="90"/>
        <v>36.159093634754832</v>
      </c>
      <c r="Y148" s="30">
        <f t="shared" si="91"/>
        <v>351.4447865785753</v>
      </c>
      <c r="Z148" s="30">
        <f t="shared" si="92"/>
        <v>347.41060338359466</v>
      </c>
      <c r="AA148" s="55">
        <f t="shared" si="93"/>
        <v>344.81123308419365</v>
      </c>
      <c r="AB148" s="24">
        <f t="shared" si="94"/>
        <v>610.71208664048595</v>
      </c>
      <c r="AC148" s="24">
        <f t="shared" si="95"/>
        <v>35.823901599930757</v>
      </c>
      <c r="AD148" s="63">
        <f t="shared" si="96"/>
        <v>6.8558729376904694E-3</v>
      </c>
      <c r="AE148" s="20"/>
      <c r="AI148" s="20">
        <f t="shared" si="100"/>
        <v>111.50367681162402</v>
      </c>
      <c r="AJ148" s="18">
        <f t="shared" si="101"/>
        <v>109.80229171425593</v>
      </c>
      <c r="AK148" s="20"/>
      <c r="AL148" s="20"/>
      <c r="AM148" s="20">
        <f t="shared" si="97"/>
        <v>0.66334681234443205</v>
      </c>
      <c r="AN148" s="20">
        <f t="shared" si="78"/>
        <v>0.39668720523947648</v>
      </c>
      <c r="AO148" s="10">
        <f t="shared" si="79"/>
        <v>0.30113999277247255</v>
      </c>
      <c r="AP148" s="10">
        <f t="shared" si="99"/>
        <v>0.27956991480099913</v>
      </c>
      <c r="AQ148" s="20">
        <f t="shared" si="80"/>
        <v>7.4030416628735237E-6</v>
      </c>
      <c r="AR148" s="20">
        <f t="shared" si="81"/>
        <v>2.6703660510528295E-4</v>
      </c>
      <c r="AS148" s="20"/>
      <c r="AT148" s="20"/>
      <c r="AU148" s="20"/>
      <c r="AV148" s="20"/>
      <c r="AW148" s="20"/>
      <c r="AX148" s="20"/>
      <c r="AY148" s="20"/>
      <c r="AZ148" s="22"/>
    </row>
    <row r="149" spans="3:52" ht="15" x14ac:dyDescent="0.25">
      <c r="C149" s="27" t="str">
        <f>DataBase!A146</f>
        <v>15CC8==</v>
      </c>
      <c r="D149" s="27">
        <f>DataBase!E146</f>
        <v>150.1190124511719</v>
      </c>
      <c r="E149" s="27">
        <f t="shared" si="82"/>
        <v>423.26901245117188</v>
      </c>
      <c r="F149" s="27">
        <f t="shared" si="83"/>
        <v>761.88422241210935</v>
      </c>
      <c r="G149" s="17">
        <f>DataBase!D146/1000</f>
        <v>0.88679901123046878</v>
      </c>
      <c r="H149" s="16">
        <f t="shared" si="84"/>
        <v>10.29922295619396</v>
      </c>
      <c r="I149" s="16">
        <f>DataBase!C146</f>
        <v>108.18000030517578</v>
      </c>
      <c r="J149" s="18">
        <f t="shared" si="76"/>
        <v>5.6200324413567559E-4</v>
      </c>
      <c r="K149" s="20">
        <f t="shared" si="73"/>
        <v>-5.0347093741915504E-2</v>
      </c>
      <c r="L149" s="19">
        <f t="shared" si="74"/>
        <v>3.591485758739148E-4</v>
      </c>
      <c r="M149" s="19">
        <f t="shared" si="77"/>
        <v>0</v>
      </c>
      <c r="N149" s="20">
        <f t="shared" si="75"/>
        <v>-5.6487000000000001E-8</v>
      </c>
      <c r="O149" s="20">
        <f t="shared" si="85"/>
        <v>536.66999999999996</v>
      </c>
      <c r="P149" s="21">
        <f t="shared" si="86"/>
        <v>1.1983085495394552</v>
      </c>
      <c r="Q149" s="33">
        <f>DataBase!G146+2*DataBase!H146*($O$2+273.15)+3*DataBase!I146*($O$2+273.15)^2+4*DataBase!J146*($O$2+273.15)^3+5*DataBase!K146*($O$2+273.15)^4</f>
        <v>1.2906640317611711</v>
      </c>
      <c r="R149" s="30">
        <f>DataBase!R146+273.15</f>
        <v>645</v>
      </c>
      <c r="S149" s="50">
        <f t="shared" si="98"/>
        <v>636.18062266636366</v>
      </c>
      <c r="T149" s="30">
        <f>DataBase!S146/100</f>
        <v>39</v>
      </c>
      <c r="U149" s="50">
        <f t="shared" si="87"/>
        <v>33.583532475347219</v>
      </c>
      <c r="V149" s="50">
        <f t="shared" si="88"/>
        <v>35.289457641866491</v>
      </c>
      <c r="W149" s="30">
        <f t="shared" si="89"/>
        <v>34.971384991746234</v>
      </c>
      <c r="X149" s="30">
        <f t="shared" si="90"/>
        <v>35.89834135225049</v>
      </c>
      <c r="Y149" s="30">
        <f t="shared" si="91"/>
        <v>368.24410042018292</v>
      </c>
      <c r="Z149" s="30">
        <f t="shared" si="92"/>
        <v>364.84464392215364</v>
      </c>
      <c r="AA149" s="55">
        <f t="shared" si="93"/>
        <v>360.05911086757101</v>
      </c>
      <c r="AB149" s="24">
        <f t="shared" si="94"/>
        <v>628.71182122198672</v>
      </c>
      <c r="AC149" s="24">
        <f t="shared" si="95"/>
        <v>36.129551836373352</v>
      </c>
      <c r="AD149" s="63">
        <f t="shared" si="96"/>
        <v>7.360123496478585E-2</v>
      </c>
      <c r="AE149" s="20"/>
      <c r="AI149" s="20">
        <f t="shared" si="100"/>
        <v>118.30379064582894</v>
      </c>
      <c r="AJ149" s="18">
        <f t="shared" si="101"/>
        <v>115.39129286811365</v>
      </c>
      <c r="AK149" s="20"/>
      <c r="AL149" s="20"/>
      <c r="AM149" s="20">
        <f t="shared" si="97"/>
        <v>0.65623102705608038</v>
      </c>
      <c r="AN149" s="20">
        <f t="shared" si="78"/>
        <v>0.38463214071774765</v>
      </c>
      <c r="AO149" s="10">
        <f t="shared" si="79"/>
        <v>0.28661314380960623</v>
      </c>
      <c r="AP149" s="10">
        <f t="shared" si="99"/>
        <v>0.26737903861710732</v>
      </c>
      <c r="AQ149" s="20">
        <f t="shared" si="80"/>
        <v>4.4622484919702187E-6</v>
      </c>
      <c r="AR149" s="20">
        <f t="shared" si="81"/>
        <v>1.7402769118683852E-4</v>
      </c>
      <c r="AS149" s="20"/>
      <c r="AT149" s="20"/>
      <c r="AU149" s="20"/>
      <c r="AV149" s="20"/>
      <c r="AW149" s="20"/>
      <c r="AX149" s="20"/>
      <c r="AY149" s="20"/>
      <c r="AZ149" s="22"/>
    </row>
    <row r="150" spans="3:52" ht="15" x14ac:dyDescent="0.25">
      <c r="C150" s="27" t="str">
        <f>DataBase!A147</f>
        <v>VinylCC6=</v>
      </c>
      <c r="D150" s="27">
        <f>DataBase!E147</f>
        <v>127.85</v>
      </c>
      <c r="E150" s="27">
        <f t="shared" si="82"/>
        <v>401</v>
      </c>
      <c r="F150" s="27">
        <f t="shared" si="83"/>
        <v>721.80000000000007</v>
      </c>
      <c r="G150" s="17">
        <f>DataBase!D147/1000</f>
        <v>0.83426300048828128</v>
      </c>
      <c r="H150" s="16">
        <f t="shared" si="84"/>
        <v>10.752331435329316</v>
      </c>
      <c r="I150" s="16">
        <f>DataBase!C147</f>
        <v>108.18000030517578</v>
      </c>
      <c r="J150" s="18">
        <f t="shared" si="76"/>
        <v>0.82392831880195583</v>
      </c>
      <c r="K150" s="20">
        <f t="shared" si="73"/>
        <v>-3.6880709742012754E-2</v>
      </c>
      <c r="L150" s="19">
        <f t="shared" si="74"/>
        <v>3.6787775206004766E-4</v>
      </c>
      <c r="M150" s="19">
        <f t="shared" si="77"/>
        <v>0</v>
      </c>
      <c r="N150" s="20">
        <f t="shared" si="75"/>
        <v>-5.6487000000000001E-8</v>
      </c>
      <c r="O150" s="20">
        <f t="shared" si="85"/>
        <v>536.66999999999996</v>
      </c>
      <c r="P150" s="21">
        <f t="shared" si="86"/>
        <v>1.2938761966335541</v>
      </c>
      <c r="Q150" s="33">
        <f>DataBase!G147+2*DataBase!H147*($O$2+273.15)+3*DataBase!I147*($O$2+273.15)^2+4*DataBase!J147*($O$2+273.15)^3+5*DataBase!K147*($O$2+273.15)^4</f>
        <v>1.2666937828847391</v>
      </c>
      <c r="R150" s="30">
        <f>DataBase!R147+273.15</f>
        <v>599</v>
      </c>
      <c r="S150" s="50">
        <f t="shared" si="98"/>
        <v>601.63225217335867</v>
      </c>
      <c r="T150" s="30">
        <f>DataBase!S147/100</f>
        <v>34.299999999999997</v>
      </c>
      <c r="U150" s="50">
        <f t="shared" si="87"/>
        <v>33.42092468312449</v>
      </c>
      <c r="V150" s="50">
        <f t="shared" si="88"/>
        <v>34.704838232502063</v>
      </c>
      <c r="W150" s="30">
        <f t="shared" si="89"/>
        <v>34.407123177657006</v>
      </c>
      <c r="X150" s="30">
        <f t="shared" si="90"/>
        <v>34.062289066831504</v>
      </c>
      <c r="Y150" s="30">
        <f t="shared" si="91"/>
        <v>334.66961189506139</v>
      </c>
      <c r="Z150" s="30">
        <f t="shared" si="92"/>
        <v>331.48608275888273</v>
      </c>
      <c r="AA150" s="55">
        <f t="shared" si="93"/>
        <v>331.46412906964804</v>
      </c>
      <c r="AB150" s="24">
        <f t="shared" si="94"/>
        <v>596.2506457170366</v>
      </c>
      <c r="AC150" s="24">
        <f t="shared" si="95"/>
        <v>33.476406687810744</v>
      </c>
      <c r="AD150" s="63">
        <f t="shared" si="96"/>
        <v>2.4011466827675014E-2</v>
      </c>
      <c r="AE150" s="20"/>
      <c r="AI150" s="20">
        <f t="shared" si="100"/>
        <v>110.33947141162093</v>
      </c>
      <c r="AJ150" s="18">
        <f t="shared" si="101"/>
        <v>109.4268472821736</v>
      </c>
      <c r="AK150" s="20"/>
      <c r="AL150" s="20"/>
      <c r="AM150" s="20">
        <f t="shared" si="97"/>
        <v>0.669449081803005</v>
      </c>
      <c r="AN150" s="20">
        <f t="shared" si="78"/>
        <v>0.40491887863326259</v>
      </c>
      <c r="AO150" s="10">
        <f t="shared" si="79"/>
        <v>0.3197204952071957</v>
      </c>
      <c r="AP150" s="10">
        <f t="shared" si="99"/>
        <v>0.29620092537548115</v>
      </c>
      <c r="AQ150" s="20">
        <f t="shared" si="80"/>
        <v>9.3619735693143937E-6</v>
      </c>
      <c r="AR150" s="20">
        <f t="shared" si="81"/>
        <v>3.2111569342748369E-4</v>
      </c>
      <c r="AS150" s="20"/>
      <c r="AT150" s="20"/>
      <c r="AU150" s="20"/>
      <c r="AV150" s="20"/>
      <c r="AW150" s="20"/>
      <c r="AX150" s="20"/>
      <c r="AY150" s="20"/>
      <c r="AZ150" s="22"/>
    </row>
    <row r="151" spans="3:52" ht="15" x14ac:dyDescent="0.25">
      <c r="C151" s="27" t="str">
        <f>DataBase!A148</f>
        <v>M-Norbornene</v>
      </c>
      <c r="D151" s="27">
        <f>DataBase!E148</f>
        <v>116.9999938964844</v>
      </c>
      <c r="E151" s="27">
        <f t="shared" si="82"/>
        <v>390.14999389648438</v>
      </c>
      <c r="F151" s="27">
        <f t="shared" si="83"/>
        <v>702.26998901367188</v>
      </c>
      <c r="G151" s="17">
        <f>DataBase!D148/1000</f>
        <v>0.87661901855468749</v>
      </c>
      <c r="H151" s="16">
        <f t="shared" si="84"/>
        <v>10.139669852294663</v>
      </c>
      <c r="I151" s="16">
        <f>DataBase!C148</f>
        <v>108.18299865722656</v>
      </c>
      <c r="J151" s="18">
        <f t="shared" si="76"/>
        <v>2.861843324425249E-3</v>
      </c>
      <c r="K151" s="20">
        <f t="shared" si="73"/>
        <v>-5.5089011989802601E-2</v>
      </c>
      <c r="L151" s="19">
        <f t="shared" si="74"/>
        <v>3.5580380206919754E-4</v>
      </c>
      <c r="M151" s="19">
        <f t="shared" si="77"/>
        <v>0</v>
      </c>
      <c r="N151" s="20">
        <f t="shared" si="75"/>
        <v>-5.6487000000000001E-8</v>
      </c>
      <c r="O151" s="20">
        <f t="shared" si="85"/>
        <v>536.66999999999996</v>
      </c>
      <c r="P151" s="21">
        <f t="shared" si="86"/>
        <v>1.1634391388994489</v>
      </c>
      <c r="Q151" s="33">
        <f>DataBase!G148+2*DataBase!H148*($O$2+273.15)+3*DataBase!I148*($O$2+273.15)^2+4*DataBase!J148*($O$2+273.15)^3+5*DataBase!K148*($O$2+273.15)^4</f>
        <v>1.3292163674125745</v>
      </c>
      <c r="R151" s="30">
        <f>DataBase!R148+273.15</f>
        <v>600</v>
      </c>
      <c r="S151" s="50">
        <f t="shared" si="98"/>
        <v>601.23297755853775</v>
      </c>
      <c r="T151" s="30">
        <f>DataBase!S148/100</f>
        <v>34.4</v>
      </c>
      <c r="U151" s="50">
        <f t="shared" si="87"/>
        <v>35.114502886461153</v>
      </c>
      <c r="V151" s="50">
        <f t="shared" si="88"/>
        <v>41.480004262805075</v>
      </c>
      <c r="W151" s="30">
        <f t="shared" si="89"/>
        <v>39.873484630376062</v>
      </c>
      <c r="X151" s="30">
        <f t="shared" si="90"/>
        <v>39.552759128483274</v>
      </c>
      <c r="Y151" s="30">
        <f t="shared" si="91"/>
        <v>335.68347925935097</v>
      </c>
      <c r="Z151" s="30">
        <f t="shared" si="92"/>
        <v>329.21717421948597</v>
      </c>
      <c r="AA151" s="55">
        <f t="shared" si="93"/>
        <v>327.38315926524251</v>
      </c>
      <c r="AB151" s="24">
        <f t="shared" si="94"/>
        <v>589.44357048861582</v>
      </c>
      <c r="AC151" s="24">
        <f t="shared" si="95"/>
        <v>36.348320877343163</v>
      </c>
      <c r="AD151" s="63">
        <f t="shared" si="96"/>
        <v>-5.663723480648733E-2</v>
      </c>
      <c r="AE151" s="20"/>
      <c r="AI151" s="20">
        <f t="shared" si="100"/>
        <v>99.104357490190523</v>
      </c>
      <c r="AJ151" s="18">
        <f t="shared" si="101"/>
        <v>98.587748656047708</v>
      </c>
      <c r="AK151" s="20"/>
      <c r="AL151" s="20"/>
      <c r="AM151" s="20">
        <f t="shared" si="97"/>
        <v>0.65024998982747395</v>
      </c>
      <c r="AN151" s="20">
        <f t="shared" si="78"/>
        <v>0.40445513371127523</v>
      </c>
      <c r="AO151" s="10">
        <f t="shared" si="79"/>
        <v>0.21164123174952262</v>
      </c>
      <c r="AP151" s="10">
        <f t="shared" si="99"/>
        <v>0.19092192142037745</v>
      </c>
      <c r="AQ151" s="20">
        <f t="shared" si="80"/>
        <v>3.1093097040692622E-5</v>
      </c>
      <c r="AR151" s="20">
        <f t="shared" si="81"/>
        <v>1.0696025381998261E-3</v>
      </c>
      <c r="AS151" s="20"/>
      <c r="AT151" s="20"/>
      <c r="AU151" s="20"/>
      <c r="AV151" s="20"/>
      <c r="AW151" s="20"/>
      <c r="AX151" s="20"/>
      <c r="AY151" s="20"/>
      <c r="AZ151" s="22"/>
    </row>
    <row r="152" spans="3:52" ht="15" x14ac:dyDescent="0.25">
      <c r="C152" s="27" t="str">
        <f>DataBase!A149</f>
        <v>26-Octadiene</v>
      </c>
      <c r="D152" s="27">
        <f>DataBase!E149</f>
        <v>124.49801025390627</v>
      </c>
      <c r="E152" s="27">
        <f t="shared" si="82"/>
        <v>397.64801025390625</v>
      </c>
      <c r="F152" s="27">
        <f t="shared" si="83"/>
        <v>715.76641845703125</v>
      </c>
      <c r="G152" s="17">
        <f>DataBase!D149/1000</f>
        <v>0.74677502441406252</v>
      </c>
      <c r="H152" s="16">
        <f t="shared" si="84"/>
        <v>11.978450840621722</v>
      </c>
      <c r="I152" s="16">
        <f>DataBase!C149</f>
        <v>110.19400024414063</v>
      </c>
      <c r="J152" s="18">
        <f t="shared" si="76"/>
        <v>0.53643376805060361</v>
      </c>
      <c r="K152" s="20">
        <f t="shared" si="73"/>
        <v>-2.8586873314085725E-2</v>
      </c>
      <c r="L152" s="19">
        <f t="shared" si="74"/>
        <v>4.1456876164198936E-4</v>
      </c>
      <c r="M152" s="19">
        <f t="shared" si="77"/>
        <v>0.74677502441406252</v>
      </c>
      <c r="N152" s="20">
        <f t="shared" si="75"/>
        <v>-5.8689986322021492E-8</v>
      </c>
      <c r="O152" s="20">
        <f t="shared" si="85"/>
        <v>536.66999999999996</v>
      </c>
      <c r="P152" s="21">
        <f t="shared" si="86"/>
        <v>1.53035249836926</v>
      </c>
      <c r="Q152" s="33">
        <f>DataBase!G149+2*DataBase!H149*($O$2+273.15)+3*DataBase!I149*($O$2+273.15)^2+4*DataBase!J149*($O$2+273.15)^3+5*DataBase!K149*($O$2+273.15)^4</f>
        <v>1.5593126181575871</v>
      </c>
      <c r="R152" s="30">
        <f>DataBase!R149+273.15</f>
        <v>617</v>
      </c>
      <c r="S152" s="50">
        <f t="shared" si="98"/>
        <v>577.06526369462267</v>
      </c>
      <c r="T152" s="30">
        <f>DataBase!S149/100</f>
        <v>28.675100097656252</v>
      </c>
      <c r="U152" s="50">
        <f t="shared" si="87"/>
        <v>30.92794592949836</v>
      </c>
      <c r="V152" s="50">
        <f t="shared" si="88"/>
        <v>27.364842188575199</v>
      </c>
      <c r="W152" s="30">
        <f t="shared" si="89"/>
        <v>27.724341279215523</v>
      </c>
      <c r="X152" s="30">
        <f t="shared" si="90"/>
        <v>27.81890161624198</v>
      </c>
      <c r="Y152" s="30">
        <f t="shared" si="91"/>
        <v>308.05302263924295</v>
      </c>
      <c r="Z152" s="30">
        <f t="shared" si="92"/>
        <v>307.84509401403386</v>
      </c>
      <c r="AA152" s="55">
        <f t="shared" si="93"/>
        <v>309.27109772662959</v>
      </c>
      <c r="AB152" s="24">
        <f t="shared" si="94"/>
        <v>579.71155476261936</v>
      </c>
      <c r="AC152" s="24">
        <f t="shared" si="95"/>
        <v>28.239234898163016</v>
      </c>
      <c r="AD152" s="63">
        <f t="shared" si="96"/>
        <v>1.5200128264900499E-2</v>
      </c>
      <c r="AE152" s="20"/>
      <c r="AI152" s="20">
        <f t="shared" si="100"/>
        <v>117.89449987001717</v>
      </c>
      <c r="AJ152" s="18">
        <f t="shared" si="101"/>
        <v>113.84623716441318</v>
      </c>
      <c r="AK152" s="20"/>
      <c r="AL152" s="20"/>
      <c r="AM152" s="20">
        <f t="shared" si="97"/>
        <v>0.64448624028185775</v>
      </c>
      <c r="AN152" s="20">
        <f t="shared" si="78"/>
        <v>0.39673088805257539</v>
      </c>
      <c r="AO152" s="10">
        <f t="shared" si="79"/>
        <v>0.12382923797144538</v>
      </c>
      <c r="AP152" s="10">
        <f t="shared" si="99"/>
        <v>9.9810257437140004E-2</v>
      </c>
      <c r="AQ152" s="20">
        <f t="shared" si="80"/>
        <v>6.049214527261464E-5</v>
      </c>
      <c r="AR152" s="20">
        <f t="shared" si="81"/>
        <v>1.7346183208141882E-3</v>
      </c>
      <c r="AS152" s="20"/>
      <c r="AT152" s="20"/>
      <c r="AU152" s="20"/>
      <c r="AV152" s="20"/>
      <c r="AW152" s="20"/>
      <c r="AX152" s="20"/>
      <c r="AY152" s="20"/>
      <c r="AZ152" s="22"/>
    </row>
    <row r="153" spans="3:52" ht="15" x14ac:dyDescent="0.25">
      <c r="C153" s="27" t="str">
        <f>DataBase!A150</f>
        <v>25-M-15-C6==</v>
      </c>
      <c r="D153" s="27">
        <f>DataBase!E150</f>
        <v>114.3330017089844</v>
      </c>
      <c r="E153" s="27">
        <f t="shared" si="82"/>
        <v>387.48300170898438</v>
      </c>
      <c r="F153" s="27">
        <f t="shared" si="83"/>
        <v>697.46940307617194</v>
      </c>
      <c r="G153" s="17">
        <f>DataBase!D150/1000</f>
        <v>0.74402001953124997</v>
      </c>
      <c r="H153" s="16">
        <f t="shared" si="84"/>
        <v>11.919474223897016</v>
      </c>
      <c r="I153" s="16">
        <f>DataBase!C150</f>
        <v>110.19400024414063</v>
      </c>
      <c r="J153" s="18">
        <f t="shared" si="76"/>
        <v>0.54504916082596</v>
      </c>
      <c r="K153" s="20">
        <f t="shared" si="73"/>
        <v>-3.1152439903671371E-2</v>
      </c>
      <c r="L153" s="19">
        <f t="shared" si="74"/>
        <v>4.1472831904584612E-4</v>
      </c>
      <c r="M153" s="19">
        <f t="shared" si="77"/>
        <v>0.74402001953124997</v>
      </c>
      <c r="N153" s="20">
        <f t="shared" si="75"/>
        <v>-5.8681859057617187E-8</v>
      </c>
      <c r="O153" s="20">
        <f t="shared" si="85"/>
        <v>536.66999999999996</v>
      </c>
      <c r="P153" s="21">
        <f t="shared" si="86"/>
        <v>1.5203617109324261</v>
      </c>
      <c r="Q153" s="33">
        <f>DataBase!G150+2*DataBase!H150*($O$2+273.15)+3*DataBase!I150*($O$2+273.15)^2+4*DataBase!J150*($O$2+273.15)^3+5*DataBase!K150*($O$2+273.15)^4</f>
        <v>1.5447230633100451</v>
      </c>
      <c r="R153" s="30">
        <f>DataBase!R150+273.15</f>
        <v>583.70501708984375</v>
      </c>
      <c r="S153" s="50">
        <f t="shared" si="98"/>
        <v>567.19929774238972</v>
      </c>
      <c r="T153" s="30">
        <f>DataBase!S150/100</f>
        <v>27.963701171875002</v>
      </c>
      <c r="U153" s="50">
        <f t="shared" si="87"/>
        <v>31.479236564507268</v>
      </c>
      <c r="V153" s="50">
        <f t="shared" si="88"/>
        <v>28.805508715478084</v>
      </c>
      <c r="W153" s="30">
        <f t="shared" si="89"/>
        <v>29.068678348431625</v>
      </c>
      <c r="X153" s="30">
        <f t="shared" si="90"/>
        <v>29.058260092756701</v>
      </c>
      <c r="Y153" s="30">
        <f t="shared" si="91"/>
        <v>298.50302805676563</v>
      </c>
      <c r="Z153" s="30">
        <f t="shared" si="92"/>
        <v>297.69806838819147</v>
      </c>
      <c r="AA153" s="55">
        <f t="shared" si="93"/>
        <v>299.53134575606316</v>
      </c>
      <c r="AB153" s="24">
        <f t="shared" si="94"/>
        <v>568.74352350622655</v>
      </c>
      <c r="AC153" s="24">
        <f t="shared" si="95"/>
        <v>28.555885628381802</v>
      </c>
      <c r="AD153" s="63">
        <f t="shared" si="96"/>
        <v>-2.1176898324975671E-2</v>
      </c>
      <c r="AE153" s="20"/>
      <c r="AI153" s="20">
        <f t="shared" si="100"/>
        <v>111.58889667613926</v>
      </c>
      <c r="AJ153" s="18">
        <f t="shared" si="101"/>
        <v>108.31811586667257</v>
      </c>
      <c r="AK153" s="20"/>
      <c r="AL153" s="20"/>
      <c r="AM153" s="20">
        <f t="shared" si="97"/>
        <v>0.66383359807466424</v>
      </c>
      <c r="AN153" s="20">
        <f t="shared" si="78"/>
        <v>0.4121467377286433</v>
      </c>
      <c r="AO153" s="10">
        <f t="shared" si="79"/>
        <v>0.21383689860816668</v>
      </c>
      <c r="AP153" s="10">
        <f t="shared" si="99"/>
        <v>0.18879036274327676</v>
      </c>
      <c r="AQ153" s="20">
        <f t="shared" si="80"/>
        <v>4.3370122481101426E-5</v>
      </c>
      <c r="AR153" s="20">
        <f t="shared" si="81"/>
        <v>1.2127891448491383E-3</v>
      </c>
      <c r="AS153" s="20"/>
      <c r="AT153" s="20"/>
      <c r="AU153" s="20"/>
      <c r="AV153" s="20"/>
      <c r="AW153" s="20"/>
      <c r="AX153" s="20"/>
      <c r="AY153" s="20"/>
      <c r="AZ153" s="22"/>
    </row>
    <row r="154" spans="3:52" ht="15" x14ac:dyDescent="0.25">
      <c r="C154" s="27" t="str">
        <f>DataBase!A151</f>
        <v>25-M-24-C6==</v>
      </c>
      <c r="D154" s="27">
        <f>DataBase!E151</f>
        <v>134.49801025390627</v>
      </c>
      <c r="E154" s="27">
        <f t="shared" si="82"/>
        <v>407.64801025390625</v>
      </c>
      <c r="F154" s="27">
        <f t="shared" si="83"/>
        <v>733.76641845703125</v>
      </c>
      <c r="G154" s="17">
        <f>DataBase!D151/1000</f>
        <v>0.76415100097656252</v>
      </c>
      <c r="H154" s="16">
        <f t="shared" si="84"/>
        <v>11.803390016534363</v>
      </c>
      <c r="I154" s="16">
        <f>DataBase!C151</f>
        <v>110.19400024414063</v>
      </c>
      <c r="J154" s="18">
        <f t="shared" si="76"/>
        <v>1.0002204922073243</v>
      </c>
      <c r="K154" s="20">
        <f t="shared" si="73"/>
        <v>-2.8663420400493269E-2</v>
      </c>
      <c r="L154" s="19">
        <f t="shared" si="74"/>
        <v>4.072836543429651E-4</v>
      </c>
      <c r="M154" s="19">
        <f t="shared" si="77"/>
        <v>0.76415100097656252</v>
      </c>
      <c r="N154" s="20">
        <f t="shared" si="75"/>
        <v>-5.8741245452880861E-8</v>
      </c>
      <c r="O154" s="20">
        <f t="shared" si="85"/>
        <v>536.66999999999996</v>
      </c>
      <c r="P154" s="21">
        <f t="shared" si="86"/>
        <v>1.4971226178127721</v>
      </c>
      <c r="Q154" s="33">
        <f>DataBase!G151+2*DataBase!H151*($O$2+273.15)+3*DataBase!I151*($O$2+273.15)^2+4*DataBase!J151*($O$2+273.15)^3+5*DataBase!K151*($O$2+273.15)^4</f>
        <v>1.5151322170461947</v>
      </c>
      <c r="R154" s="30">
        <f>DataBase!R151+273.15</f>
        <v>602.03900146484375</v>
      </c>
      <c r="S154" s="50">
        <f t="shared" si="98"/>
        <v>590.30496254044863</v>
      </c>
      <c r="T154" s="30">
        <f>DataBase!S151/100</f>
        <v>29.1785009765625</v>
      </c>
      <c r="U154" s="50">
        <f t="shared" si="87"/>
        <v>30.893096046538503</v>
      </c>
      <c r="V154" s="50">
        <f t="shared" si="88"/>
        <v>27.253704761300874</v>
      </c>
      <c r="W154" s="30">
        <f t="shared" si="89"/>
        <v>27.643935701177753</v>
      </c>
      <c r="X154" s="30">
        <f t="shared" si="90"/>
        <v>27.659785260006107</v>
      </c>
      <c r="Y154" s="30">
        <f t="shared" si="91"/>
        <v>321.50859490968026</v>
      </c>
      <c r="Z154" s="30">
        <f t="shared" si="92"/>
        <v>321.44474269758837</v>
      </c>
      <c r="AA154" s="55">
        <f t="shared" si="93"/>
        <v>322.60682190931368</v>
      </c>
      <c r="AB154" s="24">
        <f t="shared" si="94"/>
        <v>592.79638331799163</v>
      </c>
      <c r="AC154" s="24">
        <f t="shared" si="95"/>
        <v>28.801275350390338</v>
      </c>
      <c r="AD154" s="63">
        <f t="shared" si="96"/>
        <v>1.2928204450090396E-2</v>
      </c>
      <c r="AE154" s="20"/>
      <c r="AI154" s="20">
        <f t="shared" si="100"/>
        <v>122.52103424317352</v>
      </c>
      <c r="AJ154" s="18">
        <f t="shared" si="101"/>
        <v>118.85289794064735</v>
      </c>
      <c r="AK154" s="20"/>
      <c r="AL154" s="20"/>
      <c r="AM154" s="20">
        <f t="shared" si="97"/>
        <v>0.67711229548591123</v>
      </c>
      <c r="AN154" s="20">
        <f t="shared" si="78"/>
        <v>0.40351284055091724</v>
      </c>
      <c r="AO154" s="10">
        <f t="shared" si="79"/>
        <v>0.30614586242288977</v>
      </c>
      <c r="AP154" s="10">
        <f t="shared" si="99"/>
        <v>0.27903466486942574</v>
      </c>
      <c r="AQ154" s="20">
        <f t="shared" si="80"/>
        <v>1.0126746786043078E-5</v>
      </c>
      <c r="AR154" s="20">
        <f t="shared" si="81"/>
        <v>2.954832909859591E-4</v>
      </c>
      <c r="AS154" s="20"/>
      <c r="AT154" s="20"/>
      <c r="AU154" s="20"/>
      <c r="AV154" s="20"/>
      <c r="AW154" s="20"/>
      <c r="AX154" s="20"/>
      <c r="AY154" s="20"/>
      <c r="AZ154" s="22"/>
    </row>
    <row r="155" spans="3:52" ht="15" x14ac:dyDescent="0.25">
      <c r="C155" s="27" t="str">
        <f>DataBase!A152</f>
        <v>CC8=</v>
      </c>
      <c r="D155" s="27">
        <f>DataBase!E152</f>
        <v>142.99801025390627</v>
      </c>
      <c r="E155" s="27">
        <f t="shared" si="82"/>
        <v>416.14801025390625</v>
      </c>
      <c r="F155" s="27">
        <f t="shared" si="83"/>
        <v>749.06641845703132</v>
      </c>
      <c r="G155" s="17">
        <f>DataBase!D152/1000</f>
        <v>0.85064801025390624</v>
      </c>
      <c r="H155" s="16">
        <f t="shared" si="84"/>
        <v>10.676368420788922</v>
      </c>
      <c r="I155" s="16">
        <f>DataBase!C152</f>
        <v>110.19499969482422</v>
      </c>
      <c r="J155" s="18">
        <f t="shared" si="76"/>
        <v>0.42526670401389333</v>
      </c>
      <c r="K155" s="20">
        <f t="shared" si="73"/>
        <v>-3.9138330534153228E-2</v>
      </c>
      <c r="L155" s="19">
        <f t="shared" si="74"/>
        <v>3.6649373297804286E-4</v>
      </c>
      <c r="M155" s="19">
        <f t="shared" si="77"/>
        <v>0</v>
      </c>
      <c r="N155" s="20">
        <f t="shared" si="75"/>
        <v>-5.6487000000000001E-8</v>
      </c>
      <c r="O155" s="20">
        <f t="shared" si="85"/>
        <v>536.66999999999996</v>
      </c>
      <c r="P155" s="21">
        <f t="shared" si="86"/>
        <v>1.2782111396898566</v>
      </c>
      <c r="Q155" s="33">
        <f>DataBase!G152+2*DataBase!H152*($O$2+273.15)+3*DataBase!I152*($O$2+273.15)^2+4*DataBase!J152*($O$2+273.15)^3+5*DataBase!K152*($O$2+273.15)^4</f>
        <v>1.3241517322086764</v>
      </c>
      <c r="R155" s="30">
        <f>DataBase!R152+273.15</f>
        <v>632</v>
      </c>
      <c r="S155" s="50">
        <f t="shared" si="98"/>
        <v>620.08098519568716</v>
      </c>
      <c r="T155" s="30">
        <f>DataBase!S152/100</f>
        <v>36.799999999999997</v>
      </c>
      <c r="U155" s="50">
        <f t="shared" si="87"/>
        <v>33.017762128307325</v>
      </c>
      <c r="V155" s="50">
        <f t="shared" si="88"/>
        <v>33.323335567882793</v>
      </c>
      <c r="W155" s="30">
        <f t="shared" si="89"/>
        <v>33.251318485917977</v>
      </c>
      <c r="X155" s="30">
        <f t="shared" si="90"/>
        <v>33.414724183572986</v>
      </c>
      <c r="Y155" s="30">
        <f t="shared" si="91"/>
        <v>352.43852643386924</v>
      </c>
      <c r="Z155" s="30">
        <f t="shared" si="92"/>
        <v>349.94874358291304</v>
      </c>
      <c r="AA155" s="55">
        <f t="shared" si="93"/>
        <v>348.20921636694936</v>
      </c>
      <c r="AB155" s="24">
        <f t="shared" si="94"/>
        <v>615.2145482368727</v>
      </c>
      <c r="AC155" s="24">
        <f t="shared" si="95"/>
        <v>33.59670649861588</v>
      </c>
      <c r="AD155" s="63">
        <f t="shared" si="96"/>
        <v>8.7046019059351012E-2</v>
      </c>
      <c r="AE155" s="20"/>
      <c r="AI155" s="20">
        <f t="shared" si="100"/>
        <v>118.08482426692694</v>
      </c>
      <c r="AJ155" s="18">
        <f t="shared" si="101"/>
        <v>116.16879421905327</v>
      </c>
      <c r="AK155" s="20"/>
      <c r="AL155" s="20"/>
      <c r="AM155" s="20">
        <f t="shared" si="97"/>
        <v>0.65846204154099086</v>
      </c>
      <c r="AN155" s="20">
        <f t="shared" si="78"/>
        <v>0.39015632768049491</v>
      </c>
      <c r="AO155" s="10">
        <f t="shared" si="79"/>
        <v>0.27960892670831972</v>
      </c>
      <c r="AP155" s="10">
        <f t="shared" si="99"/>
        <v>0.25915925175671473</v>
      </c>
      <c r="AQ155" s="20">
        <f t="shared" si="80"/>
        <v>6.6739386090900798E-6</v>
      </c>
      <c r="AR155" s="20">
        <f t="shared" si="81"/>
        <v>2.456009408145149E-4</v>
      </c>
      <c r="AS155" s="20"/>
      <c r="AT155" s="20"/>
      <c r="AU155" s="20"/>
      <c r="AV155" s="20"/>
      <c r="AW155" s="20"/>
      <c r="AX155" s="20"/>
      <c r="AY155" s="20"/>
      <c r="AZ155" s="22"/>
    </row>
    <row r="156" spans="3:52" ht="15" x14ac:dyDescent="0.25">
      <c r="C156" s="27" t="str">
        <f>DataBase!A153</f>
        <v>1-Octyne</v>
      </c>
      <c r="D156" s="27">
        <f>DataBase!E153</f>
        <v>126.24801025390627</v>
      </c>
      <c r="E156" s="27">
        <f t="shared" si="82"/>
        <v>399.39801025390625</v>
      </c>
      <c r="F156" s="27">
        <f t="shared" si="83"/>
        <v>718.91641845703123</v>
      </c>
      <c r="G156" s="17">
        <f>DataBase!D153/1000</f>
        <v>0.7498400268554688</v>
      </c>
      <c r="H156" s="16">
        <f t="shared" si="84"/>
        <v>11.946962883576409</v>
      </c>
      <c r="I156" s="16">
        <f>DataBase!C153</f>
        <v>110.19599914550781</v>
      </c>
      <c r="J156" s="18">
        <f t="shared" si="76"/>
        <v>0.61443206525431571</v>
      </c>
      <c r="K156" s="20">
        <f t="shared" si="73"/>
        <v>-2.8618458377208715E-2</v>
      </c>
      <c r="L156" s="19">
        <f t="shared" si="74"/>
        <v>4.132891339520425E-4</v>
      </c>
      <c r="M156" s="19">
        <f t="shared" si="77"/>
        <v>0.7498400268554688</v>
      </c>
      <c r="N156" s="20">
        <f t="shared" si="75"/>
        <v>-5.8699028079223637E-8</v>
      </c>
      <c r="O156" s="20">
        <f t="shared" si="85"/>
        <v>536.66999999999996</v>
      </c>
      <c r="P156" s="21">
        <f t="shared" si="86"/>
        <v>1.5244396243431704</v>
      </c>
      <c r="Q156" s="33">
        <f>DataBase!G153+2*DataBase!H153*($O$2+273.15)+3*DataBase!I153*($O$2+273.15)^2+4*DataBase!J153*($O$2+273.15)^3+5*DataBase!K153*($O$2+273.15)^4</f>
        <v>1.577787614195103</v>
      </c>
      <c r="R156" s="30">
        <f>DataBase!R153+273.15</f>
        <v>586.9000244140625</v>
      </c>
      <c r="S156" s="50">
        <f t="shared" si="98"/>
        <v>579.38324577068954</v>
      </c>
      <c r="T156" s="30">
        <f>DataBase!S153/100</f>
        <v>29.6</v>
      </c>
      <c r="U156" s="50">
        <f t="shared" si="87"/>
        <v>30.922698278174828</v>
      </c>
      <c r="V156" s="50">
        <f t="shared" si="88"/>
        <v>27.347012718938306</v>
      </c>
      <c r="W156" s="30">
        <f t="shared" si="89"/>
        <v>27.711973928963804</v>
      </c>
      <c r="X156" s="30">
        <f t="shared" si="90"/>
        <v>27.7863573381007</v>
      </c>
      <c r="Y156" s="30">
        <f t="shared" si="91"/>
        <v>310.41577524824243</v>
      </c>
      <c r="Z156" s="30">
        <f t="shared" si="92"/>
        <v>310.2321649070019</v>
      </c>
      <c r="AA156" s="55">
        <f t="shared" si="93"/>
        <v>311.63010499895165</v>
      </c>
      <c r="AB156" s="24">
        <f t="shared" si="94"/>
        <v>581.99719550976124</v>
      </c>
      <c r="AC156" s="24">
        <f t="shared" si="95"/>
        <v>28.333422035413701</v>
      </c>
      <c r="AD156" s="63">
        <f t="shared" si="96"/>
        <v>4.2789796100888525E-2</v>
      </c>
      <c r="AE156" s="20"/>
      <c r="AI156" s="20">
        <f t="shared" si="100"/>
        <v>118.70036390620771</v>
      </c>
      <c r="AJ156" s="18">
        <f t="shared" si="101"/>
        <v>114.72847663444665</v>
      </c>
      <c r="AK156" s="20"/>
      <c r="AL156" s="20"/>
      <c r="AM156" s="20">
        <f t="shared" si="97"/>
        <v>0.68052137270338209</v>
      </c>
      <c r="AN156" s="20">
        <f t="shared" si="78"/>
        <v>0.41061565022406121</v>
      </c>
      <c r="AO156" s="10">
        <f t="shared" si="79"/>
        <v>0.33285367189652421</v>
      </c>
      <c r="AP156" s="10">
        <f t="shared" si="99"/>
        <v>0.30487744672520445</v>
      </c>
      <c r="AQ156" s="20">
        <f t="shared" si="80"/>
        <v>1.0972545556614596E-5</v>
      </c>
      <c r="AR156" s="20">
        <f t="shared" si="81"/>
        <v>3.2478734847579205E-4</v>
      </c>
      <c r="AS156" s="20"/>
      <c r="AT156" s="20"/>
      <c r="AU156" s="20"/>
      <c r="AV156" s="20"/>
      <c r="AW156" s="20"/>
      <c r="AX156" s="20"/>
      <c r="AY156" s="20"/>
      <c r="AZ156" s="22"/>
    </row>
    <row r="157" spans="3:52" ht="15" x14ac:dyDescent="0.25">
      <c r="C157" s="27" t="str">
        <f>DataBase!A154</f>
        <v>3-M-15-C7==</v>
      </c>
      <c r="D157" s="27">
        <f>DataBase!E154</f>
        <v>110.99801025390627</v>
      </c>
      <c r="E157" s="27">
        <f t="shared" si="82"/>
        <v>384.14801025390625</v>
      </c>
      <c r="F157" s="27">
        <f t="shared" si="83"/>
        <v>691.4664184570313</v>
      </c>
      <c r="G157" s="17">
        <f>DataBase!D154/1000</f>
        <v>0.73206402587890629</v>
      </c>
      <c r="H157" s="16">
        <f t="shared" si="84"/>
        <v>12.079286956642937</v>
      </c>
      <c r="I157" s="16">
        <f>DataBase!C154</f>
        <v>110.19999694824219</v>
      </c>
      <c r="J157" s="18">
        <f t="shared" si="76"/>
        <v>0.25365523877739271</v>
      </c>
      <c r="K157" s="20">
        <f t="shared" si="73"/>
        <v>-2.9930062733776977E-2</v>
      </c>
      <c r="L157" s="19">
        <f t="shared" si="74"/>
        <v>4.2010528628228308E-4</v>
      </c>
      <c r="M157" s="19">
        <f t="shared" si="77"/>
        <v>0.73206402587890629</v>
      </c>
      <c r="N157" s="20">
        <f t="shared" si="75"/>
        <v>-5.8646588876342779E-8</v>
      </c>
      <c r="O157" s="20">
        <f t="shared" si="85"/>
        <v>536.66999999999996</v>
      </c>
      <c r="P157" s="21">
        <f t="shared" si="86"/>
        <v>1.5497578463719273</v>
      </c>
      <c r="Q157" s="33">
        <f>DataBase!G154+2*DataBase!H154*($O$2+273.15)+3*DataBase!I154*($O$2+273.15)^2+4*DataBase!J154*($O$2+273.15)^3+5*DataBase!K154*($O$2+273.15)^4</f>
        <v>1.5838886291425949</v>
      </c>
      <c r="R157" s="30">
        <f>DataBase!R154+273.15</f>
        <v>583.1500244140625</v>
      </c>
      <c r="S157" s="50">
        <f t="shared" si="98"/>
        <v>561.3442460495811</v>
      </c>
      <c r="T157" s="30">
        <f>DataBase!S154/100</f>
        <v>27.963701171875002</v>
      </c>
      <c r="U157" s="50">
        <f t="shared" si="87"/>
        <v>31.28264756951889</v>
      </c>
      <c r="V157" s="50">
        <f t="shared" si="88"/>
        <v>28.303076021357835</v>
      </c>
      <c r="W157" s="30">
        <f t="shared" si="89"/>
        <v>28.582031503859188</v>
      </c>
      <c r="X157" s="30">
        <f t="shared" si="90"/>
        <v>28.741006010960458</v>
      </c>
      <c r="Y157" s="30">
        <f t="shared" si="91"/>
        <v>292.29885497286909</v>
      </c>
      <c r="Z157" s="30">
        <f t="shared" si="92"/>
        <v>291.63765060926585</v>
      </c>
      <c r="AA157" s="55">
        <f t="shared" si="93"/>
        <v>293.32385637584753</v>
      </c>
      <c r="AB157" s="24">
        <f t="shared" si="94"/>
        <v>563.51029325355569</v>
      </c>
      <c r="AC157" s="24">
        <f t="shared" si="95"/>
        <v>28.066598720892397</v>
      </c>
      <c r="AD157" s="63">
        <f t="shared" si="96"/>
        <v>-3.6796827567620637E-3</v>
      </c>
      <c r="AE157" s="20"/>
      <c r="AI157" s="20">
        <f t="shared" si="100"/>
        <v>110.72023973322416</v>
      </c>
      <c r="AJ157" s="18">
        <f t="shared" si="101"/>
        <v>106.81624604370019</v>
      </c>
      <c r="AK157" s="20"/>
      <c r="AL157" s="20"/>
      <c r="AM157" s="20">
        <f t="shared" si="97"/>
        <v>0.65874645317882052</v>
      </c>
      <c r="AN157" s="20">
        <f t="shared" si="78"/>
        <v>0.4124138618840385</v>
      </c>
      <c r="AO157" s="10">
        <f t="shared" si="79"/>
        <v>0.18666631311698606</v>
      </c>
      <c r="AP157" s="10">
        <f t="shared" si="99"/>
        <v>0.16209456026830793</v>
      </c>
      <c r="AQ157" s="20">
        <f t="shared" si="80"/>
        <v>5.8954962340244315E-5</v>
      </c>
      <c r="AR157" s="20">
        <f t="shared" si="81"/>
        <v>1.6485989494817365E-3</v>
      </c>
      <c r="AS157" s="20"/>
      <c r="AT157" s="20"/>
      <c r="AU157" s="20"/>
      <c r="AV157" s="20"/>
      <c r="AW157" s="20"/>
      <c r="AX157" s="20"/>
      <c r="AY157" s="20"/>
      <c r="AZ157" s="22"/>
    </row>
    <row r="158" spans="3:52" ht="15" x14ac:dyDescent="0.25">
      <c r="C158" s="27" t="str">
        <f>DataBase!A155</f>
        <v>Cyclooctane</v>
      </c>
      <c r="D158" s="27">
        <f>DataBase!E155</f>
        <v>151.1610046386719</v>
      </c>
      <c r="E158" s="27">
        <f t="shared" si="82"/>
        <v>424.31100463867188</v>
      </c>
      <c r="F158" s="27">
        <f t="shared" si="83"/>
        <v>763.75980834960944</v>
      </c>
      <c r="G158" s="17">
        <f>DataBase!D155/1000</f>
        <v>0.83857000732421871</v>
      </c>
      <c r="H158" s="16">
        <f t="shared" si="84"/>
        <v>10.900496379987857</v>
      </c>
      <c r="I158" s="16">
        <f>DataBase!C155</f>
        <v>112.20800018310547</v>
      </c>
      <c r="J158" s="18">
        <f t="shared" si="76"/>
        <v>0.85781730621605556</v>
      </c>
      <c r="K158" s="20">
        <f t="shared" si="73"/>
        <v>-3.2477247586760884E-2</v>
      </c>
      <c r="L158" s="19">
        <f t="shared" si="74"/>
        <v>3.704852122875417E-4</v>
      </c>
      <c r="M158" s="19">
        <f t="shared" si="77"/>
        <v>0</v>
      </c>
      <c r="N158" s="20">
        <f t="shared" si="75"/>
        <v>-5.6487000000000001E-8</v>
      </c>
      <c r="O158" s="20">
        <f t="shared" si="85"/>
        <v>536.66999999999996</v>
      </c>
      <c r="P158" s="21">
        <f t="shared" si="86"/>
        <v>1.3240172090973037</v>
      </c>
      <c r="Q158" s="33">
        <f>DataBase!G155+2*DataBase!H155*($O$2+273.15)+3*DataBase!I155*($O$2+273.15)^2+4*DataBase!J155*($O$2+273.15)^3+5*DataBase!K155*($O$2+273.15)^4</f>
        <v>1.2610159477865199</v>
      </c>
      <c r="R158" s="30">
        <f>DataBase!R155+273.15</f>
        <v>647.20001220703125</v>
      </c>
      <c r="S158" s="50">
        <f t="shared" si="98"/>
        <v>624.47615826457229</v>
      </c>
      <c r="T158" s="30">
        <f>DataBase!S155/100</f>
        <v>35.6</v>
      </c>
      <c r="U158" s="50">
        <f t="shared" si="87"/>
        <v>32.220538153313861</v>
      </c>
      <c r="V158" s="50">
        <f t="shared" si="88"/>
        <v>30.819812345941479</v>
      </c>
      <c r="W158" s="30">
        <f t="shared" si="89"/>
        <v>31.04059611361297</v>
      </c>
      <c r="X158" s="30">
        <f t="shared" si="90"/>
        <v>31.255308302565641</v>
      </c>
      <c r="Y158" s="30">
        <f t="shared" si="91"/>
        <v>356.38539271147624</v>
      </c>
      <c r="Z158" s="30">
        <f t="shared" si="92"/>
        <v>355.09243825243561</v>
      </c>
      <c r="AA158" s="55">
        <f t="shared" si="93"/>
        <v>353.5808973029873</v>
      </c>
      <c r="AB158" s="24">
        <f t="shared" si="94"/>
        <v>622.12246467186992</v>
      </c>
      <c r="AC158" s="24">
        <f t="shared" si="95"/>
        <v>32.241453416710549</v>
      </c>
      <c r="AD158" s="63">
        <f t="shared" si="96"/>
        <v>9.4341196159816079E-2</v>
      </c>
      <c r="AE158" s="20"/>
      <c r="AI158" s="20">
        <f t="shared" si="100"/>
        <v>124.85305403787333</v>
      </c>
      <c r="AJ158" s="18">
        <f t="shared" si="101"/>
        <v>122.4642325553116</v>
      </c>
      <c r="AK158" s="20"/>
      <c r="AL158" s="20"/>
      <c r="AM158" s="20">
        <f t="shared" si="97"/>
        <v>0.65561031618605725</v>
      </c>
      <c r="AN158" s="20">
        <f t="shared" si="78"/>
        <v>0.3837127128983614</v>
      </c>
      <c r="AO158" s="10">
        <f t="shared" si="79"/>
        <v>0.25216456872326948</v>
      </c>
      <c r="AP158" s="10">
        <f t="shared" si="99"/>
        <v>0.23157794474326798</v>
      </c>
      <c r="AQ158" s="20">
        <f t="shared" si="80"/>
        <v>6.5558823744229947E-6</v>
      </c>
      <c r="AR158" s="20">
        <f t="shared" si="81"/>
        <v>2.3338941252945862E-4</v>
      </c>
      <c r="AS158" s="20"/>
      <c r="AT158" s="20"/>
      <c r="AU158" s="20"/>
      <c r="AV158" s="20"/>
      <c r="AW158" s="20"/>
      <c r="AX158" s="20"/>
      <c r="AY158" s="20"/>
      <c r="AZ158" s="22"/>
    </row>
    <row r="159" spans="3:52" ht="15" x14ac:dyDescent="0.25">
      <c r="C159" s="27" t="str">
        <f>DataBase!A156</f>
        <v>11-Mcychexan</v>
      </c>
      <c r="D159" s="27">
        <f>DataBase!E156</f>
        <v>119.55001220703127</v>
      </c>
      <c r="E159" s="27">
        <f t="shared" si="82"/>
        <v>392.70001220703125</v>
      </c>
      <c r="F159" s="27">
        <f t="shared" si="83"/>
        <v>706.86002197265623</v>
      </c>
      <c r="G159" s="17">
        <f>DataBase!D156/1000</f>
        <v>0.78365802001953122</v>
      </c>
      <c r="H159" s="16">
        <f t="shared" si="84"/>
        <v>11.36714039735066</v>
      </c>
      <c r="I159" s="16">
        <f>DataBase!C156</f>
        <v>112.20800018310547</v>
      </c>
      <c r="J159" s="18">
        <f t="shared" si="76"/>
        <v>1.6520475650289752</v>
      </c>
      <c r="K159" s="20">
        <f t="shared" si="73"/>
        <v>-3.5873798324576343E-2</v>
      </c>
      <c r="L159" s="19">
        <f t="shared" si="74"/>
        <v>3.9556190363420973E-4</v>
      </c>
      <c r="M159" s="19">
        <f t="shared" si="77"/>
        <v>0.78365802001953122</v>
      </c>
      <c r="N159" s="20">
        <f t="shared" si="75"/>
        <v>-5.8798791159057619E-8</v>
      </c>
      <c r="O159" s="20">
        <f t="shared" si="85"/>
        <v>536.66999999999996</v>
      </c>
      <c r="P159" s="21">
        <f t="shared" si="86"/>
        <v>1.41408584047623</v>
      </c>
      <c r="Q159" s="33">
        <f>DataBase!G156+2*DataBase!H156*($O$2+273.15)+3*DataBase!I156*($O$2+273.15)^2+4*DataBase!J156*($O$2+273.15)^3+5*DataBase!K156*($O$2+273.15)^4</f>
        <v>1.3781892763741317</v>
      </c>
      <c r="R159" s="30">
        <f>DataBase!R156+273.15</f>
        <v>590.927001953125</v>
      </c>
      <c r="S159" s="50">
        <f t="shared" si="98"/>
        <v>581.46849442156577</v>
      </c>
      <c r="T159" s="30">
        <f>DataBase!S156/100</f>
        <v>29.646201171874999</v>
      </c>
      <c r="U159" s="50">
        <f t="shared" si="87"/>
        <v>32.435464714984406</v>
      </c>
      <c r="V159" s="50">
        <f t="shared" si="88"/>
        <v>31.502393630501576</v>
      </c>
      <c r="W159" s="30">
        <f t="shared" si="89"/>
        <v>31.57317004981072</v>
      </c>
      <c r="X159" s="30">
        <f t="shared" si="90"/>
        <v>31.144310999911564</v>
      </c>
      <c r="Y159" s="30">
        <f t="shared" si="91"/>
        <v>313.87506054479888</v>
      </c>
      <c r="Z159" s="30">
        <f t="shared" si="92"/>
        <v>312.07339903822071</v>
      </c>
      <c r="AA159" s="55">
        <f t="shared" si="93"/>
        <v>313.87913356836862</v>
      </c>
      <c r="AB159" s="24">
        <f t="shared" si="94"/>
        <v>579.91358809867313</v>
      </c>
      <c r="AC159" s="24">
        <f t="shared" si="95"/>
        <v>30.195782372738037</v>
      </c>
      <c r="AD159" s="63">
        <f t="shared" si="96"/>
        <v>-1.8537997420877628E-2</v>
      </c>
      <c r="AE159" s="20"/>
      <c r="AI159" s="20">
        <f t="shared" si="100"/>
        <v>110.64982771542714</v>
      </c>
      <c r="AJ159" s="18">
        <f t="shared" si="101"/>
        <v>109.23937826585831</v>
      </c>
      <c r="AK159" s="20"/>
      <c r="AL159" s="20"/>
      <c r="AM159" s="20">
        <f t="shared" si="97"/>
        <v>0.66454910828086</v>
      </c>
      <c r="AN159" s="20">
        <f t="shared" si="78"/>
        <v>0.40870200132830048</v>
      </c>
      <c r="AO159" s="10">
        <f t="shared" si="79"/>
        <v>0.23852403083753737</v>
      </c>
      <c r="AP159" s="10">
        <f t="shared" si="99"/>
        <v>0.21415363692594713</v>
      </c>
      <c r="AQ159" s="20">
        <f t="shared" si="80"/>
        <v>2.8162894531262908E-5</v>
      </c>
      <c r="AR159" s="20">
        <f t="shared" si="81"/>
        <v>8.3492283685611846E-4</v>
      </c>
      <c r="AS159" s="20"/>
      <c r="AT159" s="20"/>
      <c r="AU159" s="20"/>
      <c r="AV159" s="20"/>
      <c r="AW159" s="20"/>
      <c r="AX159" s="20"/>
      <c r="AY159" s="20"/>
      <c r="AZ159" s="22"/>
    </row>
    <row r="160" spans="3:52" ht="15" x14ac:dyDescent="0.25">
      <c r="C160" s="27" t="str">
        <f>DataBase!A157</f>
        <v>1-M-1-ECC5</v>
      </c>
      <c r="D160" s="27">
        <f>DataBase!E157</f>
        <v>121.52800903320315</v>
      </c>
      <c r="E160" s="27">
        <f t="shared" si="82"/>
        <v>394.67800903320313</v>
      </c>
      <c r="F160" s="27">
        <f t="shared" si="83"/>
        <v>710.4204162597656</v>
      </c>
      <c r="G160" s="17">
        <f>DataBase!D157/1000</f>
        <v>0.784093017578125</v>
      </c>
      <c r="H160" s="16">
        <f t="shared" si="84"/>
        <v>11.379876742647465</v>
      </c>
      <c r="I160" s="16">
        <f>DataBase!C157</f>
        <v>112.20800018310547</v>
      </c>
      <c r="J160" s="18">
        <f t="shared" si="76"/>
        <v>1.6487118089243979</v>
      </c>
      <c r="K160" s="20">
        <f t="shared" si="73"/>
        <v>-3.5366941162618966E-2</v>
      </c>
      <c r="L160" s="19">
        <f t="shared" si="74"/>
        <v>3.9561629495890133E-4</v>
      </c>
      <c r="M160" s="19">
        <f t="shared" si="77"/>
        <v>0.784093017578125</v>
      </c>
      <c r="N160" s="20">
        <f t="shared" si="75"/>
        <v>-5.8800074401855466E-8</v>
      </c>
      <c r="O160" s="20">
        <f t="shared" si="85"/>
        <v>536.66999999999996</v>
      </c>
      <c r="P160" s="21">
        <f t="shared" si="86"/>
        <v>1.4164467193706287</v>
      </c>
      <c r="Q160" s="33">
        <f>DataBase!G157+2*DataBase!H157*($O$2+273.15)+3*DataBase!I157*($O$2+273.15)^2+4*DataBase!J157*($O$2+273.15)^3+5*DataBase!K157*($O$2+273.15)^4</f>
        <v>1.4016680124813199</v>
      </c>
      <c r="R160" s="30">
        <f>DataBase!R157+273.15</f>
        <v>592.03900146484375</v>
      </c>
      <c r="S160" s="50">
        <f t="shared" si="98"/>
        <v>583.41823451787127</v>
      </c>
      <c r="T160" s="30">
        <f>DataBase!S157/100</f>
        <v>29.888601074218752</v>
      </c>
      <c r="U160" s="50">
        <f t="shared" si="87"/>
        <v>32.329365346428965</v>
      </c>
      <c r="V160" s="50">
        <f t="shared" si="88"/>
        <v>31.178613591993013</v>
      </c>
      <c r="W160" s="30">
        <f t="shared" si="89"/>
        <v>31.28464960101806</v>
      </c>
      <c r="X160" s="30">
        <f t="shared" si="90"/>
        <v>30.895859212761213</v>
      </c>
      <c r="Y160" s="30">
        <f t="shared" si="91"/>
        <v>315.73077810671555</v>
      </c>
      <c r="Z160" s="30">
        <f t="shared" si="92"/>
        <v>314.07087996904886</v>
      </c>
      <c r="AA160" s="55">
        <f t="shared" si="93"/>
        <v>315.77550410828019</v>
      </c>
      <c r="AB160" s="24">
        <f t="shared" si="94"/>
        <v>582.08697035851401</v>
      </c>
      <c r="AC160" s="24">
        <f t="shared" si="95"/>
        <v>30.132152273301081</v>
      </c>
      <c r="AD160" s="63">
        <f t="shared" si="96"/>
        <v>-8.148631596291445E-3</v>
      </c>
      <c r="AE160" s="20"/>
      <c r="AI160" s="20">
        <f t="shared" si="100"/>
        <v>111.86691448578858</v>
      </c>
      <c r="AJ160" s="18">
        <f t="shared" si="101"/>
        <v>110.30559704736488</v>
      </c>
      <c r="AK160" s="20"/>
      <c r="AL160" s="20"/>
      <c r="AM160" s="20">
        <f t="shared" si="97"/>
        <v>0.66664190713226135</v>
      </c>
      <c r="AN160" s="20">
        <f t="shared" si="78"/>
        <v>0.40817670983112925</v>
      </c>
      <c r="AO160" s="10">
        <f t="shared" si="79"/>
        <v>0.25324527160190108</v>
      </c>
      <c r="AP160" s="10">
        <f t="shared" si="99"/>
        <v>0.22865460712510566</v>
      </c>
      <c r="AQ160" s="20">
        <f t="shared" si="80"/>
        <v>2.3319495143640331E-5</v>
      </c>
      <c r="AR160" s="20">
        <f t="shared" si="81"/>
        <v>6.9698708760044734E-4</v>
      </c>
      <c r="AS160" s="20"/>
      <c r="AT160" s="20"/>
      <c r="AU160" s="20"/>
      <c r="AV160" s="20"/>
      <c r="AW160" s="20"/>
      <c r="AX160" s="20"/>
      <c r="AY160" s="20"/>
      <c r="AZ160" s="22"/>
    </row>
    <row r="161" spans="3:52" ht="15" x14ac:dyDescent="0.25">
      <c r="C161" s="27" t="str">
        <f>DataBase!A158</f>
        <v>1M-ci2-ECC5</v>
      </c>
      <c r="D161" s="27">
        <f>DataBase!E158</f>
        <v>128.05901489257815</v>
      </c>
      <c r="E161" s="27">
        <f t="shared" si="82"/>
        <v>401.20901489257813</v>
      </c>
      <c r="F161" s="27">
        <f t="shared" si="83"/>
        <v>722.17622680664067</v>
      </c>
      <c r="G161" s="17">
        <f>DataBase!D158/1000</f>
        <v>0.78803100585937502</v>
      </c>
      <c r="H161" s="16">
        <f t="shared" si="84"/>
        <v>11.385123790140593</v>
      </c>
      <c r="I161" s="16">
        <f>DataBase!C158</f>
        <v>112.20800018310547</v>
      </c>
      <c r="J161" s="18">
        <f t="shared" si="76"/>
        <v>1.6657128930576739</v>
      </c>
      <c r="K161" s="20">
        <f t="shared" si="73"/>
        <v>-3.4049213608388786E-2</v>
      </c>
      <c r="L161" s="19">
        <f t="shared" si="74"/>
        <v>3.9450546962154035E-4</v>
      </c>
      <c r="M161" s="19">
        <f t="shared" si="77"/>
        <v>0.78803100585937502</v>
      </c>
      <c r="N161" s="20">
        <f t="shared" si="75"/>
        <v>-5.8811691467285156E-8</v>
      </c>
      <c r="O161" s="20">
        <f t="shared" si="85"/>
        <v>536.66999999999996</v>
      </c>
      <c r="P161" s="21">
        <f t="shared" si="86"/>
        <v>1.4169296542678909</v>
      </c>
      <c r="Q161" s="33">
        <f>DataBase!G158+2*DataBase!H158*($O$2+273.15)+3*DataBase!I158*($O$2+273.15)^2+4*DataBase!J158*($O$2+273.15)^3+5*DataBase!K158*($O$2+273.15)^4</f>
        <v>1.4029678972619875</v>
      </c>
      <c r="R161" s="30">
        <f>DataBase!R158+273.15</f>
        <v>595.927001953125</v>
      </c>
      <c r="S161" s="50">
        <f t="shared" si="98"/>
        <v>590.42476647714909</v>
      </c>
      <c r="T161" s="30">
        <f>DataBase!S158/100</f>
        <v>29.888601074218752</v>
      </c>
      <c r="U161" s="50">
        <f t="shared" si="87"/>
        <v>32.057771707067808</v>
      </c>
      <c r="V161" s="50">
        <f t="shared" si="88"/>
        <v>30.368389041528964</v>
      </c>
      <c r="W161" s="30">
        <f t="shared" si="89"/>
        <v>30.560540342949935</v>
      </c>
      <c r="X161" s="30">
        <f t="shared" si="90"/>
        <v>30.278279497063973</v>
      </c>
      <c r="Y161" s="30">
        <f t="shared" si="91"/>
        <v>322.51805206656798</v>
      </c>
      <c r="Z161" s="30">
        <f t="shared" si="92"/>
        <v>321.22494426599235</v>
      </c>
      <c r="AA161" s="55">
        <f t="shared" si="93"/>
        <v>322.56575855759309</v>
      </c>
      <c r="AB161" s="24">
        <f t="shared" si="94"/>
        <v>589.613122008304</v>
      </c>
      <c r="AC161" s="24">
        <f t="shared" si="95"/>
        <v>30.076286640035033</v>
      </c>
      <c r="AD161" s="63">
        <f t="shared" si="96"/>
        <v>-6.2795031908728068E-3</v>
      </c>
      <c r="AE161" s="20"/>
      <c r="AI161" s="20">
        <f t="shared" si="100"/>
        <v>115.63161084183344</v>
      </c>
      <c r="AJ161" s="18">
        <f t="shared" si="101"/>
        <v>113.70109915102346</v>
      </c>
      <c r="AK161" s="20"/>
      <c r="AL161" s="20"/>
      <c r="AM161" s="20">
        <f t="shared" si="97"/>
        <v>0.6732519479359601</v>
      </c>
      <c r="AN161" s="20">
        <f t="shared" si="78"/>
        <v>0.40635064465674087</v>
      </c>
      <c r="AO161" s="10">
        <f t="shared" si="79"/>
        <v>0.29185315221631819</v>
      </c>
      <c r="AP161" s="10">
        <f t="shared" si="99"/>
        <v>0.26593910815835642</v>
      </c>
      <c r="AQ161" s="20">
        <f t="shared" si="80"/>
        <v>1.3822480239829068E-5</v>
      </c>
      <c r="AR161" s="20">
        <f t="shared" si="81"/>
        <v>4.1313459774452256E-4</v>
      </c>
      <c r="AS161" s="20"/>
      <c r="AT161" s="20"/>
      <c r="AU161" s="20"/>
      <c r="AV161" s="20"/>
      <c r="AW161" s="20"/>
      <c r="AX161" s="20"/>
      <c r="AY161" s="20"/>
      <c r="AZ161" s="22"/>
    </row>
    <row r="162" spans="3:52" ht="15" x14ac:dyDescent="0.25">
      <c r="C162" s="27" t="str">
        <f>DataBase!A159</f>
        <v>1M-tr2-ECC5</v>
      </c>
      <c r="D162" s="27">
        <f>DataBase!E159</f>
        <v>121.22200927734377</v>
      </c>
      <c r="E162" s="27">
        <f t="shared" si="82"/>
        <v>394.37200927734375</v>
      </c>
      <c r="F162" s="27">
        <f t="shared" si="83"/>
        <v>709.8696166992188</v>
      </c>
      <c r="G162" s="17">
        <f>DataBase!D159/1000</f>
        <v>0.77166802978515625</v>
      </c>
      <c r="H162" s="16">
        <f t="shared" si="84"/>
        <v>11.560120336376608</v>
      </c>
      <c r="I162" s="16">
        <f>DataBase!C159</f>
        <v>112.20800018310547</v>
      </c>
      <c r="J162" s="18">
        <f t="shared" si="76"/>
        <v>1.3822342767025535</v>
      </c>
      <c r="K162" s="20">
        <f t="shared" si="73"/>
        <v>-3.3675721455670424E-2</v>
      </c>
      <c r="L162" s="19">
        <f t="shared" si="74"/>
        <v>4.0189031153685032E-4</v>
      </c>
      <c r="M162" s="19">
        <f t="shared" si="77"/>
        <v>0.77166802978515625</v>
      </c>
      <c r="N162" s="20">
        <f t="shared" si="75"/>
        <v>-5.8763420687866215E-8</v>
      </c>
      <c r="O162" s="20">
        <f t="shared" si="85"/>
        <v>536.66999999999996</v>
      </c>
      <c r="P162" s="21">
        <f t="shared" si="86"/>
        <v>1.4518394446805971</v>
      </c>
      <c r="Q162" s="33">
        <f>DataBase!G159+2*DataBase!H159*($O$2+273.15)+3*DataBase!I159*($O$2+273.15)^2+4*DataBase!J159*($O$2+273.15)^3+5*DataBase!K159*($O$2+273.15)^4</f>
        <v>1.4511416018523449</v>
      </c>
      <c r="R162" s="30">
        <f>DataBase!R159+273.15</f>
        <v>588.14801025390625</v>
      </c>
      <c r="S162" s="50">
        <f t="shared" si="98"/>
        <v>580.13166426627777</v>
      </c>
      <c r="T162" s="30">
        <f>DataBase!S159/100</f>
        <v>29.385300292968751</v>
      </c>
      <c r="U162" s="50">
        <f t="shared" si="87"/>
        <v>31.957994405194352</v>
      </c>
      <c r="V162" s="50">
        <f t="shared" si="88"/>
        <v>30.09823570753581</v>
      </c>
      <c r="W162" s="30">
        <f t="shared" si="89"/>
        <v>30.294587742365383</v>
      </c>
      <c r="X162" s="30">
        <f t="shared" si="90"/>
        <v>30.019069608690852</v>
      </c>
      <c r="Y162" s="30">
        <f t="shared" si="91"/>
        <v>312.09077694592099</v>
      </c>
      <c r="Z162" s="30">
        <f t="shared" si="92"/>
        <v>310.85849256651579</v>
      </c>
      <c r="AA162" s="55">
        <f t="shared" si="93"/>
        <v>312.64284279727758</v>
      </c>
      <c r="AB162" s="24">
        <f t="shared" si="94"/>
        <v>579.95738070513221</v>
      </c>
      <c r="AC162" s="24">
        <f t="shared" si="95"/>
        <v>29.454163196862719</v>
      </c>
      <c r="AD162" s="63">
        <f t="shared" si="96"/>
        <v>-2.3434473429712107E-3</v>
      </c>
      <c r="AE162" s="20"/>
      <c r="AI162" s="20">
        <f t="shared" si="100"/>
        <v>113.02958133627271</v>
      </c>
      <c r="AJ162" s="18">
        <f t="shared" si="101"/>
        <v>110.90306963864442</v>
      </c>
      <c r="AK162" s="20"/>
      <c r="AL162" s="20"/>
      <c r="AM162" s="20">
        <f t="shared" si="97"/>
        <v>0.67053191101860821</v>
      </c>
      <c r="AN162" s="20">
        <f t="shared" si="78"/>
        <v>0.410020684821846</v>
      </c>
      <c r="AO162" s="10">
        <f t="shared" si="79"/>
        <v>0.26948584849890567</v>
      </c>
      <c r="AP162" s="10">
        <f t="shared" si="99"/>
        <v>0.24398229013632755</v>
      </c>
      <c r="AQ162" s="20">
        <f t="shared" si="80"/>
        <v>2.1338440390607141E-5</v>
      </c>
      <c r="AR162" s="20">
        <f t="shared" si="81"/>
        <v>6.2703647866160425E-4</v>
      </c>
      <c r="AS162" s="20"/>
      <c r="AT162" s="20"/>
      <c r="AU162" s="20"/>
      <c r="AV162" s="20"/>
      <c r="AW162" s="20"/>
      <c r="AX162" s="20"/>
      <c r="AY162" s="20"/>
      <c r="AZ162" s="22"/>
    </row>
    <row r="163" spans="3:52" ht="15" x14ac:dyDescent="0.25">
      <c r="C163" s="27" t="str">
        <f>DataBase!A160</f>
        <v>1M-ci3-ECC5</v>
      </c>
      <c r="D163" s="27">
        <f>DataBase!E160</f>
        <v>121.11000976562502</v>
      </c>
      <c r="E163" s="27">
        <f t="shared" si="82"/>
        <v>394.260009765625</v>
      </c>
      <c r="F163" s="27">
        <f t="shared" si="83"/>
        <v>709.66801757812505</v>
      </c>
      <c r="G163" s="17">
        <f>DataBase!D160/1000</f>
        <v>0.76956500244140624</v>
      </c>
      <c r="H163" s="16">
        <f t="shared" si="84"/>
        <v>11.590613802343144</v>
      </c>
      <c r="I163" s="16">
        <f>DataBase!C160</f>
        <v>112.20800018310547</v>
      </c>
      <c r="J163" s="18">
        <f t="shared" si="76"/>
        <v>1.3221793586720822</v>
      </c>
      <c r="K163" s="20">
        <f t="shared" si="73"/>
        <v>-3.3389890774098104E-2</v>
      </c>
      <c r="L163" s="19">
        <f t="shared" si="74"/>
        <v>4.0293422621261941E-4</v>
      </c>
      <c r="M163" s="19">
        <f t="shared" si="77"/>
        <v>0.76956500244140624</v>
      </c>
      <c r="N163" s="20">
        <f t="shared" si="75"/>
        <v>-5.8757216757202149E-8</v>
      </c>
      <c r="O163" s="20">
        <f t="shared" si="85"/>
        <v>536.66999999999996</v>
      </c>
      <c r="P163" s="21">
        <f t="shared" si="86"/>
        <v>1.4577472691050601</v>
      </c>
      <c r="Q163" s="33">
        <f>DataBase!G160+2*DataBase!H160*($O$2+273.15)+3*DataBase!I160*($O$2+273.15)^2+4*DataBase!J160*($O$2+273.15)^3+5*DataBase!K160*($O$2+273.15)^4</f>
        <v>1.4592785700128448</v>
      </c>
      <c r="R163" s="30">
        <f>DataBase!R160+273.15</f>
        <v>587.03900146484375</v>
      </c>
      <c r="S163" s="50">
        <f t="shared" si="98"/>
        <v>579.52052320473399</v>
      </c>
      <c r="T163" s="30">
        <f>DataBase!S160/100</f>
        <v>29.385300292968751</v>
      </c>
      <c r="U163" s="50">
        <f t="shared" si="87"/>
        <v>31.897581957321282</v>
      </c>
      <c r="V163" s="50">
        <f t="shared" si="88"/>
        <v>29.927918827934416</v>
      </c>
      <c r="W163" s="30">
        <f t="shared" si="89"/>
        <v>30.13677370473377</v>
      </c>
      <c r="X163" s="30">
        <f t="shared" si="90"/>
        <v>29.882356355692171</v>
      </c>
      <c r="Y163" s="30">
        <f t="shared" si="91"/>
        <v>311.4190109340949</v>
      </c>
      <c r="Z163" s="30">
        <f t="shared" si="92"/>
        <v>310.25178432536234</v>
      </c>
      <c r="AA163" s="55">
        <f t="shared" si="93"/>
        <v>312.04127872014192</v>
      </c>
      <c r="AB163" s="24">
        <f t="shared" si="94"/>
        <v>579.53049132818535</v>
      </c>
      <c r="AC163" s="24">
        <f t="shared" si="95"/>
        <v>29.342617382666841</v>
      </c>
      <c r="AD163" s="63">
        <f t="shared" si="96"/>
        <v>1.452525918617976E-3</v>
      </c>
      <c r="AE163" s="20"/>
      <c r="AI163" s="20">
        <f t="shared" si="100"/>
        <v>113.18751170249357</v>
      </c>
      <c r="AJ163" s="18">
        <f t="shared" si="101"/>
        <v>110.95714482297356</v>
      </c>
      <c r="AK163" s="20"/>
      <c r="AL163" s="20"/>
      <c r="AM163" s="20">
        <f t="shared" si="97"/>
        <v>0.6716078638417966</v>
      </c>
      <c r="AN163" s="20">
        <f t="shared" si="78"/>
        <v>0.41054930881307411</v>
      </c>
      <c r="AO163" s="10">
        <f t="shared" si="79"/>
        <v>0.27578594430920184</v>
      </c>
      <c r="AP163" s="10">
        <f t="shared" si="99"/>
        <v>0.25006077342822364</v>
      </c>
      <c r="AQ163" s="20">
        <f t="shared" si="80"/>
        <v>2.0440799065112605E-5</v>
      </c>
      <c r="AR163" s="20">
        <f t="shared" si="81"/>
        <v>6.006590187565688E-4</v>
      </c>
      <c r="AS163" s="20"/>
      <c r="AT163" s="20"/>
      <c r="AU163" s="20"/>
      <c r="AV163" s="20"/>
      <c r="AW163" s="20"/>
      <c r="AX163" s="20"/>
      <c r="AY163" s="20"/>
      <c r="AZ163" s="22"/>
    </row>
    <row r="164" spans="3:52" ht="15" x14ac:dyDescent="0.25">
      <c r="C164" s="27" t="str">
        <f>DataBase!A161</f>
        <v>1M-tr3-ECC5</v>
      </c>
      <c r="D164" s="27">
        <f>DataBase!E161</f>
        <v>121.11000976562502</v>
      </c>
      <c r="E164" s="27">
        <f t="shared" si="82"/>
        <v>394.260009765625</v>
      </c>
      <c r="F164" s="27">
        <f t="shared" si="83"/>
        <v>709.66801757812505</v>
      </c>
      <c r="G164" s="17">
        <f>DataBase!D161/1000</f>
        <v>0.76956500244140624</v>
      </c>
      <c r="H164" s="16">
        <f t="shared" si="84"/>
        <v>11.590613802343144</v>
      </c>
      <c r="I164" s="16">
        <f>DataBase!C161</f>
        <v>112.20800018310547</v>
      </c>
      <c r="J164" s="18">
        <f t="shared" si="76"/>
        <v>1.3221793586720822</v>
      </c>
      <c r="K164" s="20">
        <f t="shared" si="73"/>
        <v>-3.3389890774098104E-2</v>
      </c>
      <c r="L164" s="19">
        <f t="shared" si="74"/>
        <v>4.0293422621261941E-4</v>
      </c>
      <c r="M164" s="19">
        <f t="shared" si="77"/>
        <v>0.76956500244140624</v>
      </c>
      <c r="N164" s="20">
        <f t="shared" si="75"/>
        <v>-5.8757216757202149E-8</v>
      </c>
      <c r="O164" s="20">
        <f t="shared" si="85"/>
        <v>536.66999999999996</v>
      </c>
      <c r="P164" s="21">
        <f t="shared" si="86"/>
        <v>1.4577472691050601</v>
      </c>
      <c r="Q164" s="33">
        <f>DataBase!G161+2*DataBase!H161*($O$2+273.15)+3*DataBase!I161*($O$2+273.15)^2+4*DataBase!J161*($O$2+273.15)^3+5*DataBase!K161*($O$2+273.15)^4</f>
        <v>1.4592785700128448</v>
      </c>
      <c r="R164" s="30">
        <f>DataBase!R161+273.15</f>
        <v>587.593017578125</v>
      </c>
      <c r="S164" s="50">
        <f t="shared" si="98"/>
        <v>579.52052320473399</v>
      </c>
      <c r="T164" s="30">
        <f>DataBase!S161/100</f>
        <v>28.978500976562501</v>
      </c>
      <c r="U164" s="50">
        <f t="shared" si="87"/>
        <v>31.897581957321282</v>
      </c>
      <c r="V164" s="50">
        <f t="shared" si="88"/>
        <v>29.927918827934416</v>
      </c>
      <c r="W164" s="30">
        <f t="shared" si="89"/>
        <v>30.13677370473377</v>
      </c>
      <c r="X164" s="30">
        <f t="shared" si="90"/>
        <v>29.882356355692171</v>
      </c>
      <c r="Y164" s="30">
        <f t="shared" si="91"/>
        <v>311.4190109340949</v>
      </c>
      <c r="Z164" s="30">
        <f t="shared" si="92"/>
        <v>310.25178432536234</v>
      </c>
      <c r="AA164" s="55">
        <f t="shared" si="93"/>
        <v>312.04127872014192</v>
      </c>
      <c r="AB164" s="24">
        <f t="shared" si="94"/>
        <v>579.53049132818535</v>
      </c>
      <c r="AC164" s="24">
        <f t="shared" si="95"/>
        <v>29.342617382666841</v>
      </c>
      <c r="AD164" s="63">
        <f t="shared" si="96"/>
        <v>-1.2565053188873845E-2</v>
      </c>
      <c r="AE164" s="20"/>
      <c r="AI164" s="20">
        <f t="shared" si="100"/>
        <v>113.18751170249357</v>
      </c>
      <c r="AJ164" s="18">
        <f t="shared" si="101"/>
        <v>110.95714482297356</v>
      </c>
      <c r="AK164" s="20"/>
      <c r="AL164" s="20"/>
      <c r="AM164" s="20">
        <f t="shared" si="97"/>
        <v>0.67097463375354882</v>
      </c>
      <c r="AN164" s="20">
        <f t="shared" si="78"/>
        <v>0.41028505928942544</v>
      </c>
      <c r="AO164" s="10">
        <f t="shared" si="79"/>
        <v>0.26693337518742921</v>
      </c>
      <c r="AP164" s="10">
        <f t="shared" si="99"/>
        <v>0.2411873469170962</v>
      </c>
      <c r="AQ164" s="20">
        <f t="shared" si="80"/>
        <v>2.2233363591332313E-5</v>
      </c>
      <c r="AR164" s="20">
        <f t="shared" si="81"/>
        <v>6.442895485436926E-4</v>
      </c>
      <c r="AS164" s="20"/>
      <c r="AT164" s="20"/>
      <c r="AU164" s="20"/>
      <c r="AV164" s="20"/>
      <c r="AW164" s="20"/>
      <c r="AX164" s="20"/>
      <c r="AY164" s="20"/>
      <c r="AZ164" s="22"/>
    </row>
    <row r="165" spans="3:52" ht="15" x14ac:dyDescent="0.25">
      <c r="C165" s="27" t="str">
        <f>DataBase!A162</f>
        <v>112-MCC5</v>
      </c>
      <c r="D165" s="27">
        <f>DataBase!E162</f>
        <v>113.73101196289065</v>
      </c>
      <c r="E165" s="27">
        <f t="shared" si="82"/>
        <v>386.88101196289063</v>
      </c>
      <c r="F165" s="27">
        <f t="shared" si="83"/>
        <v>696.38582153320317</v>
      </c>
      <c r="G165" s="17">
        <f>DataBase!D162/1000</f>
        <v>0.77548101806640624</v>
      </c>
      <c r="H165" s="16">
        <f t="shared" si="84"/>
        <v>11.429979942959516</v>
      </c>
      <c r="I165" s="16">
        <f>DataBase!C162</f>
        <v>112.20800018310547</v>
      </c>
      <c r="J165" s="18">
        <f t="shared" si="76"/>
        <v>1.536689641494027</v>
      </c>
      <c r="K165" s="20">
        <f t="shared" si="73"/>
        <v>-3.6418586145292052E-2</v>
      </c>
      <c r="L165" s="19">
        <f t="shared" si="74"/>
        <v>3.9893316287876324E-4</v>
      </c>
      <c r="M165" s="19">
        <f t="shared" si="77"/>
        <v>0.77548101806640624</v>
      </c>
      <c r="N165" s="20">
        <f t="shared" si="75"/>
        <v>-5.8774669003295897E-8</v>
      </c>
      <c r="O165" s="20">
        <f t="shared" si="85"/>
        <v>536.66999999999996</v>
      </c>
      <c r="P165" s="21">
        <f t="shared" si="86"/>
        <v>1.427036583209554</v>
      </c>
      <c r="Q165" s="33">
        <f>DataBase!G162+2*DataBase!H162*($O$2+273.15)+3*DataBase!I162*($O$2+273.15)^2+4*DataBase!J162*($O$2+273.15)^3+5*DataBase!K162*($O$2+273.15)^4</f>
        <v>1.4156451463473949</v>
      </c>
      <c r="R165" s="30">
        <f>DataBase!R162+273.15</f>
        <v>579.53900146484375</v>
      </c>
      <c r="S165" s="50">
        <f t="shared" si="98"/>
        <v>574.0654719444633</v>
      </c>
      <c r="T165" s="30">
        <f>DataBase!S162/100</f>
        <v>29.385300292968751</v>
      </c>
      <c r="U165" s="50">
        <f t="shared" si="87"/>
        <v>32.536452065395302</v>
      </c>
      <c r="V165" s="50">
        <f t="shared" si="88"/>
        <v>31.824943266661187</v>
      </c>
      <c r="W165" s="30">
        <f t="shared" si="89"/>
        <v>31.85019302718835</v>
      </c>
      <c r="X165" s="30">
        <f t="shared" si="90"/>
        <v>31.371252005506289</v>
      </c>
      <c r="Y165" s="30">
        <f t="shared" si="91"/>
        <v>306.54974114121205</v>
      </c>
      <c r="Z165" s="30">
        <f t="shared" si="92"/>
        <v>304.59179560202142</v>
      </c>
      <c r="AA165" s="55">
        <f t="shared" si="93"/>
        <v>306.73112034455016</v>
      </c>
      <c r="AB165" s="24">
        <f t="shared" si="94"/>
        <v>572.54602347538469</v>
      </c>
      <c r="AC165" s="24">
        <f t="shared" si="95"/>
        <v>30.013470268575183</v>
      </c>
      <c r="AD165" s="63">
        <f t="shared" si="96"/>
        <v>-2.1377013994876203E-2</v>
      </c>
      <c r="AE165" s="20"/>
      <c r="AI165" s="20">
        <f t="shared" si="100"/>
        <v>107.82412415859858</v>
      </c>
      <c r="AJ165" s="18">
        <f t="shared" si="101"/>
        <v>106.57135523111073</v>
      </c>
      <c r="AK165" s="20"/>
      <c r="AL165" s="20"/>
      <c r="AM165" s="20">
        <f t="shared" si="97"/>
        <v>0.66756682636545517</v>
      </c>
      <c r="AN165" s="20">
        <f t="shared" si="78"/>
        <v>0.41416037898145719</v>
      </c>
      <c r="AO165" s="10">
        <f t="shared" si="79"/>
        <v>0.25238913568740473</v>
      </c>
      <c r="AP165" s="10">
        <f t="shared" si="99"/>
        <v>0.22743497690703096</v>
      </c>
      <c r="AQ165" s="20">
        <f t="shared" si="80"/>
        <v>3.1393902712827424E-5</v>
      </c>
      <c r="AR165" s="20">
        <f t="shared" si="81"/>
        <v>9.2251925858468015E-4</v>
      </c>
      <c r="AS165" s="20"/>
      <c r="AT165" s="20"/>
      <c r="AU165" s="20"/>
      <c r="AV165" s="20"/>
      <c r="AW165" s="20"/>
      <c r="AX165" s="20"/>
      <c r="AY165" s="20"/>
      <c r="AZ165" s="22"/>
    </row>
    <row r="166" spans="3:52" ht="15" x14ac:dyDescent="0.25">
      <c r="C166" s="27" t="str">
        <f>DataBase!A163</f>
        <v>113-MCC5</v>
      </c>
      <c r="D166" s="27">
        <f>DataBase!E163</f>
        <v>104.89400634765627</v>
      </c>
      <c r="E166" s="27">
        <f t="shared" si="82"/>
        <v>378.04400634765625</v>
      </c>
      <c r="F166" s="27">
        <f t="shared" si="83"/>
        <v>680.47921142578127</v>
      </c>
      <c r="G166" s="17">
        <f>DataBase!D163/1000</f>
        <v>0.75114501953125001</v>
      </c>
      <c r="H166" s="16">
        <f t="shared" si="84"/>
        <v>11.709755543372905</v>
      </c>
      <c r="I166" s="16">
        <f>DataBase!C163</f>
        <v>112.20800018310547</v>
      </c>
      <c r="J166" s="18">
        <f t="shared" si="76"/>
        <v>0.86616427679183439</v>
      </c>
      <c r="K166" s="20">
        <f t="shared" si="73"/>
        <v>-3.5283261588847918E-2</v>
      </c>
      <c r="L166" s="19">
        <f t="shared" si="74"/>
        <v>4.1003895830674417E-4</v>
      </c>
      <c r="M166" s="19">
        <f t="shared" si="77"/>
        <v>0.75114501953125001</v>
      </c>
      <c r="N166" s="20">
        <f t="shared" si="75"/>
        <v>-5.8702877807617192E-8</v>
      </c>
      <c r="O166" s="20">
        <f t="shared" si="85"/>
        <v>536.66999999999996</v>
      </c>
      <c r="P166" s="21">
        <f t="shared" si="86"/>
        <v>1.4819339475295661</v>
      </c>
      <c r="Q166" s="33">
        <f>DataBase!G163+2*DataBase!H163*($O$2+273.15)+3*DataBase!I163*($O$2+273.15)^2+4*DataBase!J163*($O$2+273.15)^3+5*DataBase!K163*($O$2+273.15)^4</f>
        <v>1.4912153795108449</v>
      </c>
      <c r="R166" s="30">
        <f>DataBase!R163+273.15</f>
        <v>569.53900146484375</v>
      </c>
      <c r="S166" s="50">
        <f t="shared" si="98"/>
        <v>560.09921088545309</v>
      </c>
      <c r="T166" s="30">
        <f>DataBase!S163/100</f>
        <v>28.268300781250002</v>
      </c>
      <c r="U166" s="50">
        <f t="shared" si="87"/>
        <v>32.313090578765554</v>
      </c>
      <c r="V166" s="50">
        <f t="shared" si="88"/>
        <v>31.177867305088547</v>
      </c>
      <c r="W166" s="30">
        <f t="shared" si="89"/>
        <v>31.240539216818721</v>
      </c>
      <c r="X166" s="30">
        <f t="shared" si="90"/>
        <v>30.924483916605485</v>
      </c>
      <c r="Y166" s="30">
        <f t="shared" si="91"/>
        <v>292.20099081248873</v>
      </c>
      <c r="Z166" s="30">
        <f t="shared" si="92"/>
        <v>290.45599165078022</v>
      </c>
      <c r="AA166" s="55">
        <f t="shared" si="93"/>
        <v>292.8607142953623</v>
      </c>
      <c r="AB166" s="24">
        <f t="shared" si="94"/>
        <v>559.77980876911295</v>
      </c>
      <c r="AC166" s="24">
        <f t="shared" si="95"/>
        <v>29.136377113321082</v>
      </c>
      <c r="AD166" s="63">
        <f t="shared" si="96"/>
        <v>-3.0708472319880793E-2</v>
      </c>
      <c r="AE166" s="20"/>
      <c r="AI166" s="20">
        <f t="shared" si="100"/>
        <v>104.7728642599252</v>
      </c>
      <c r="AJ166" s="18">
        <f t="shared" si="101"/>
        <v>103.02812924184843</v>
      </c>
      <c r="AK166" s="20"/>
      <c r="AL166" s="20"/>
      <c r="AM166" s="20">
        <f t="shared" si="97"/>
        <v>0.66377193726037031</v>
      </c>
      <c r="AN166" s="20">
        <f t="shared" si="78"/>
        <v>0.41907512663167601</v>
      </c>
      <c r="AO166" s="10">
        <f t="shared" si="79"/>
        <v>0.21733797444482728</v>
      </c>
      <c r="AP166" s="10">
        <f t="shared" si="99"/>
        <v>0.19244276856855036</v>
      </c>
      <c r="AQ166" s="20">
        <f t="shared" si="80"/>
        <v>5.6990252254710489E-5</v>
      </c>
      <c r="AR166" s="20">
        <f t="shared" si="81"/>
        <v>1.6110175923354671E-3</v>
      </c>
      <c r="AS166" s="20"/>
      <c r="AT166" s="20"/>
      <c r="AU166" s="20"/>
      <c r="AV166" s="20"/>
      <c r="AW166" s="20"/>
      <c r="AX166" s="20"/>
      <c r="AY166" s="20"/>
      <c r="AZ166" s="22"/>
    </row>
    <row r="167" spans="3:52" ht="15" x14ac:dyDescent="0.25">
      <c r="C167" s="27" t="str">
        <f>DataBase!A164</f>
        <v>1ci2ci3-MCC5</v>
      </c>
      <c r="D167" s="27">
        <f>DataBase!E164</f>
        <v>122.99801025390627</v>
      </c>
      <c r="E167" s="27">
        <f t="shared" si="82"/>
        <v>396.14801025390625</v>
      </c>
      <c r="F167" s="27">
        <f t="shared" si="83"/>
        <v>713.06641845703132</v>
      </c>
      <c r="G167" s="17">
        <f>DataBase!D164/1000</f>
        <v>0.78192102050781254</v>
      </c>
      <c r="H167" s="16">
        <f t="shared" si="84"/>
        <v>11.425637457539334</v>
      </c>
      <c r="I167" s="16">
        <f>DataBase!C164</f>
        <v>112.20800018310547</v>
      </c>
      <c r="J167" s="18">
        <f t="shared" si="76"/>
        <v>1.6063123025515926</v>
      </c>
      <c r="K167" s="20">
        <f t="shared" si="73"/>
        <v>-3.4647715291716168E-2</v>
      </c>
      <c r="L167" s="19">
        <f t="shared" si="74"/>
        <v>3.9693007513829731E-4</v>
      </c>
      <c r="M167" s="19">
        <f t="shared" si="77"/>
        <v>0.78192102050781254</v>
      </c>
      <c r="N167" s="20">
        <f t="shared" si="75"/>
        <v>-5.8793667010498047E-8</v>
      </c>
      <c r="O167" s="20">
        <f t="shared" si="85"/>
        <v>536.66999999999996</v>
      </c>
      <c r="P167" s="21">
        <f t="shared" si="86"/>
        <v>1.4253812547662643</v>
      </c>
      <c r="Q167" s="33">
        <f>DataBase!G164+2*DataBase!H164*($O$2+273.15)+3*DataBase!I164*($O$2+273.15)^2+4*DataBase!J164*($O$2+273.15)^3+5*DataBase!K164*($O$2+273.15)^4</f>
        <v>1.4144450180498449</v>
      </c>
      <c r="R167" s="30">
        <f>DataBase!R164+273.15</f>
        <v>586.48101806640625</v>
      </c>
      <c r="S167" s="50">
        <f t="shared" si="98"/>
        <v>584.25657003747472</v>
      </c>
      <c r="T167" s="30">
        <f>DataBase!S164/100</f>
        <v>29.385300292968751</v>
      </c>
      <c r="U167" s="50">
        <f t="shared" si="87"/>
        <v>32.173077211882948</v>
      </c>
      <c r="V167" s="50">
        <f t="shared" si="88"/>
        <v>30.713416742822201</v>
      </c>
      <c r="W167" s="30">
        <f t="shared" si="89"/>
        <v>30.864369040561755</v>
      </c>
      <c r="X167" s="30">
        <f t="shared" si="90"/>
        <v>30.525125602252377</v>
      </c>
      <c r="Y167" s="30">
        <f t="shared" si="91"/>
        <v>316.43211361975352</v>
      </c>
      <c r="Z167" s="30">
        <f t="shared" si="92"/>
        <v>314.968316250557</v>
      </c>
      <c r="AA167" s="55">
        <f t="shared" si="93"/>
        <v>316.62101951800321</v>
      </c>
      <c r="AB167" s="24">
        <f t="shared" si="94"/>
        <v>583.33717905747721</v>
      </c>
      <c r="AC167" s="24">
        <f t="shared" si="95"/>
        <v>29.946516506404251</v>
      </c>
      <c r="AD167" s="63">
        <f t="shared" si="96"/>
        <v>-1.9098535929196778E-2</v>
      </c>
      <c r="AE167" s="20"/>
      <c r="AI167" s="20">
        <f t="shared" si="100"/>
        <v>113.04781461577795</v>
      </c>
      <c r="AJ167" s="18">
        <f t="shared" si="101"/>
        <v>111.26864349818683</v>
      </c>
      <c r="AK167" s="20"/>
      <c r="AL167" s="20"/>
      <c r="AM167" s="20">
        <f t="shared" si="97"/>
        <v>0.67546603905439795</v>
      </c>
      <c r="AN167" s="20">
        <f t="shared" si="78"/>
        <v>0.41081579489110437</v>
      </c>
      <c r="AO167" s="10">
        <f t="shared" si="79"/>
        <v>0.29880770486553421</v>
      </c>
      <c r="AP167" s="10">
        <f t="shared" si="99"/>
        <v>0.27218851806419209</v>
      </c>
      <c r="AQ167" s="20">
        <f t="shared" si="80"/>
        <v>1.609858089206499E-5</v>
      </c>
      <c r="AR167" s="20">
        <f t="shared" si="81"/>
        <v>4.7306163380397847E-4</v>
      </c>
      <c r="AS167" s="20"/>
      <c r="AT167" s="20"/>
      <c r="AU167" s="20"/>
      <c r="AV167" s="20"/>
      <c r="AW167" s="20"/>
      <c r="AX167" s="20"/>
      <c r="AY167" s="20"/>
      <c r="AZ167" s="22"/>
    </row>
    <row r="168" spans="3:52" ht="15" x14ac:dyDescent="0.25">
      <c r="C168" s="27" t="str">
        <f>DataBase!A165</f>
        <v>1ci2tr3-MCC5</v>
      </c>
      <c r="D168" s="27">
        <f>DataBase!E165</f>
        <v>117.49801025390627</v>
      </c>
      <c r="E168" s="27">
        <f t="shared" si="82"/>
        <v>390.64801025390625</v>
      </c>
      <c r="F168" s="27">
        <f t="shared" si="83"/>
        <v>703.16641845703123</v>
      </c>
      <c r="G168" s="17">
        <f>DataBase!D165/1000</f>
        <v>0.7733560180664063</v>
      </c>
      <c r="H168" s="16">
        <f t="shared" si="84"/>
        <v>11.498465975263775</v>
      </c>
      <c r="I168" s="16">
        <f>DataBase!C165</f>
        <v>112.20800018310547</v>
      </c>
      <c r="J168" s="18">
        <f t="shared" si="76"/>
        <v>1.4594436777327959</v>
      </c>
      <c r="K168" s="20">
        <f t="shared" si="73"/>
        <v>-3.5010098765209441E-2</v>
      </c>
      <c r="L168" s="19">
        <f t="shared" si="74"/>
        <v>4.0053675479232207E-4</v>
      </c>
      <c r="M168" s="19">
        <f t="shared" si="77"/>
        <v>0.7733560180664063</v>
      </c>
      <c r="N168" s="20">
        <f t="shared" si="75"/>
        <v>-5.8768400253295901E-8</v>
      </c>
      <c r="O168" s="20">
        <f t="shared" si="85"/>
        <v>536.66999999999996</v>
      </c>
      <c r="P168" s="21">
        <f t="shared" si="86"/>
        <v>1.4401569901050066</v>
      </c>
      <c r="Q168" s="33">
        <f>DataBase!G165+2*DataBase!H165*($O$2+273.15)+3*DataBase!I165*($O$2+273.15)^2+4*DataBase!J165*($O$2+273.15)^3+5*DataBase!K165*($O$2+273.15)^4</f>
        <v>1.4344980049159199</v>
      </c>
      <c r="R168" s="30">
        <f>DataBase!R165+273.15</f>
        <v>579.8170166015625</v>
      </c>
      <c r="S168" s="50">
        <f t="shared" si="98"/>
        <v>577.08692247138868</v>
      </c>
      <c r="T168" s="30">
        <f>DataBase!S165/100</f>
        <v>28.978500976562501</v>
      </c>
      <c r="U168" s="50">
        <f t="shared" si="87"/>
        <v>32.239746234212113</v>
      </c>
      <c r="V168" s="50">
        <f t="shared" si="88"/>
        <v>30.922265430180897</v>
      </c>
      <c r="W168" s="30">
        <f t="shared" si="89"/>
        <v>31.041593889814809</v>
      </c>
      <c r="X168" s="30">
        <f t="shared" si="90"/>
        <v>30.671513979406093</v>
      </c>
      <c r="Y168" s="30">
        <f t="shared" si="91"/>
        <v>309.28975787729007</v>
      </c>
      <c r="Z168" s="30">
        <f t="shared" si="92"/>
        <v>307.71139167426043</v>
      </c>
      <c r="AA168" s="55">
        <f t="shared" si="93"/>
        <v>309.67205662700883</v>
      </c>
      <c r="AB168" s="24">
        <f t="shared" si="94"/>
        <v>576.25849896157013</v>
      </c>
      <c r="AC168" s="24">
        <f t="shared" si="95"/>
        <v>29.717956405502335</v>
      </c>
      <c r="AD168" s="63">
        <f t="shared" si="96"/>
        <v>-2.5517380265387014E-2</v>
      </c>
      <c r="AE168" s="20"/>
      <c r="AI168" s="20">
        <f t="shared" si="100"/>
        <v>110.45529532101295</v>
      </c>
      <c r="AJ168" s="18">
        <f t="shared" si="101"/>
        <v>108.74960018760909</v>
      </c>
      <c r="AK168" s="20"/>
      <c r="AL168" s="20"/>
      <c r="AM168" s="20">
        <f t="shared" si="97"/>
        <v>0.67374361060249977</v>
      </c>
      <c r="AN168" s="20">
        <f t="shared" si="78"/>
        <v>0.41402538800039351</v>
      </c>
      <c r="AO168" s="10">
        <f t="shared" si="79"/>
        <v>0.28322740072085772</v>
      </c>
      <c r="AP168" s="10">
        <f t="shared" si="99"/>
        <v>0.25688705353167807</v>
      </c>
      <c r="AQ168" s="20">
        <f t="shared" si="80"/>
        <v>2.2387953505278753E-5</v>
      </c>
      <c r="AR168" s="20">
        <f t="shared" si="81"/>
        <v>6.4876933251595617E-4</v>
      </c>
      <c r="AS168" s="20"/>
      <c r="AT168" s="20"/>
      <c r="AU168" s="20"/>
      <c r="AV168" s="20"/>
      <c r="AW168" s="20"/>
      <c r="AX168" s="20"/>
      <c r="AY168" s="20"/>
      <c r="AZ168" s="22"/>
    </row>
    <row r="169" spans="3:52" ht="15" x14ac:dyDescent="0.25">
      <c r="C169" s="27" t="str">
        <f>DataBase!A166</f>
        <v>1tr2ci3-MCC5</v>
      </c>
      <c r="D169" s="27">
        <f>DataBase!E166</f>
        <v>110.4110046386719</v>
      </c>
      <c r="E169" s="27">
        <f t="shared" si="82"/>
        <v>383.56100463867188</v>
      </c>
      <c r="F169" s="27">
        <f t="shared" si="83"/>
        <v>690.40980834960942</v>
      </c>
      <c r="G169" s="17">
        <f>DataBase!D166/1000</f>
        <v>0.75637500000000002</v>
      </c>
      <c r="H169" s="16">
        <f t="shared" si="84"/>
        <v>11.68508344903093</v>
      </c>
      <c r="I169" s="16">
        <f>DataBase!C166</f>
        <v>112.20800018310547</v>
      </c>
      <c r="J169" s="18">
        <f t="shared" si="76"/>
        <v>0.99546080166609696</v>
      </c>
      <c r="K169" s="20">
        <f t="shared" si="73"/>
        <v>-3.4473567394800793E-2</v>
      </c>
      <c r="L169" s="19">
        <f t="shared" si="74"/>
        <v>4.0814748712939729E-4</v>
      </c>
      <c r="M169" s="19">
        <f t="shared" si="77"/>
        <v>0.75637500000000002</v>
      </c>
      <c r="N169" s="20">
        <f t="shared" si="75"/>
        <v>-5.8718306250000003E-8</v>
      </c>
      <c r="O169" s="20">
        <f t="shared" si="85"/>
        <v>536.66999999999996</v>
      </c>
      <c r="P169" s="21">
        <f t="shared" si="86"/>
        <v>1.4767703759536777</v>
      </c>
      <c r="Q169" s="33">
        <f>DataBase!G166+2*DataBase!H166*($O$2+273.15)+3*DataBase!I166*($O$2+273.15)^2+4*DataBase!J166*($O$2+273.15)^3+5*DataBase!K166*($O$2+273.15)^4</f>
        <v>1.4844957074774949</v>
      </c>
      <c r="R169" s="30">
        <f>DataBase!R166+273.15</f>
        <v>572.03900146484375</v>
      </c>
      <c r="S169" s="50">
        <f t="shared" si="98"/>
        <v>566.47570630218263</v>
      </c>
      <c r="T169" s="30">
        <f>DataBase!S166/100</f>
        <v>28.268300781250002</v>
      </c>
      <c r="U169" s="50">
        <f t="shared" si="87"/>
        <v>32.136154236785714</v>
      </c>
      <c r="V169" s="50">
        <f t="shared" si="88"/>
        <v>30.639895089197417</v>
      </c>
      <c r="W169" s="30">
        <f t="shared" si="89"/>
        <v>30.764557229838818</v>
      </c>
      <c r="X169" s="30">
        <f t="shared" si="90"/>
        <v>30.476897194850071</v>
      </c>
      <c r="Y169" s="30">
        <f t="shared" si="91"/>
        <v>298.46621028820766</v>
      </c>
      <c r="Z169" s="30">
        <f t="shared" si="92"/>
        <v>296.95729572470407</v>
      </c>
      <c r="AA169" s="55">
        <f t="shared" si="93"/>
        <v>299.1711048568792</v>
      </c>
      <c r="AB169" s="24">
        <f t="shared" si="94"/>
        <v>566.34266558031288</v>
      </c>
      <c r="AC169" s="24">
        <f t="shared" si="95"/>
        <v>29.131540029930612</v>
      </c>
      <c r="AD169" s="63">
        <f t="shared" si="96"/>
        <v>-3.0537358978902116E-2</v>
      </c>
      <c r="AE169" s="20"/>
      <c r="AI169" s="20">
        <f t="shared" si="100"/>
        <v>107.74296115732341</v>
      </c>
      <c r="AJ169" s="18">
        <f t="shared" si="101"/>
        <v>105.75078716396239</v>
      </c>
      <c r="AK169" s="20"/>
      <c r="AL169" s="20"/>
      <c r="AM169" s="20">
        <f t="shared" si="97"/>
        <v>0.67051547823919599</v>
      </c>
      <c r="AN169" s="20">
        <f t="shared" si="78"/>
        <v>0.4178355366526732</v>
      </c>
      <c r="AO169" s="10">
        <f t="shared" si="79"/>
        <v>0.25514171093658805</v>
      </c>
      <c r="AP169" s="10">
        <f t="shared" si="99"/>
        <v>0.22921090683306455</v>
      </c>
      <c r="AQ169" s="20">
        <f t="shared" si="80"/>
        <v>3.6227960239184781E-5</v>
      </c>
      <c r="AR169" s="20">
        <f t="shared" si="81"/>
        <v>1.024102876732441E-3</v>
      </c>
      <c r="AS169" s="20"/>
      <c r="AT169" s="20"/>
      <c r="AU169" s="20"/>
      <c r="AV169" s="20"/>
      <c r="AW169" s="20"/>
      <c r="AX169" s="20"/>
      <c r="AY169" s="20"/>
      <c r="AZ169" s="22"/>
    </row>
    <row r="170" spans="3:52" ht="15" x14ac:dyDescent="0.25">
      <c r="C170" s="27" t="str">
        <f>DataBase!A167</f>
        <v>1ci2ci4-MCC5</v>
      </c>
      <c r="D170" s="27">
        <f>DataBase!E167</f>
        <v>116.76101074218752</v>
      </c>
      <c r="E170" s="27">
        <f t="shared" si="82"/>
        <v>389.9110107421875</v>
      </c>
      <c r="F170" s="27">
        <f t="shared" si="83"/>
        <v>701.83981933593748</v>
      </c>
      <c r="G170" s="17">
        <f>DataBase!D167/1000</f>
        <v>0.77463000488281253</v>
      </c>
      <c r="H170" s="16">
        <f t="shared" si="84"/>
        <v>11.472331464813292</v>
      </c>
      <c r="I170" s="16">
        <f>DataBase!C167</f>
        <v>112.20800018310547</v>
      </c>
      <c r="J170" s="18">
        <f t="shared" si="76"/>
        <v>1.4966241670575291</v>
      </c>
      <c r="K170" s="20">
        <f t="shared" si="73"/>
        <v>-3.5410964825221623E-2</v>
      </c>
      <c r="L170" s="19">
        <f t="shared" si="74"/>
        <v>3.997883052577835E-4</v>
      </c>
      <c r="M170" s="19">
        <f t="shared" si="77"/>
        <v>0.77463000488281253</v>
      </c>
      <c r="N170" s="20">
        <f t="shared" si="75"/>
        <v>-5.8772158514404296E-8</v>
      </c>
      <c r="O170" s="20">
        <f t="shared" si="85"/>
        <v>536.66999999999996</v>
      </c>
      <c r="P170" s="21">
        <f t="shared" si="86"/>
        <v>1.4351037943339784</v>
      </c>
      <c r="Q170" s="33">
        <f>DataBase!G167+2*DataBase!H167*($O$2+273.15)+3*DataBase!I167*($O$2+273.15)^2+4*DataBase!J167*($O$2+273.15)^3+5*DataBase!K167*($O$2+273.15)^4</f>
        <v>1.4273293864142698</v>
      </c>
      <c r="R170" s="30">
        <f>DataBase!R167+273.15</f>
        <v>579.8170166015625</v>
      </c>
      <c r="S170" s="50">
        <f t="shared" si="98"/>
        <v>576.70355860180814</v>
      </c>
      <c r="T170" s="30">
        <f>DataBase!S167/100</f>
        <v>28.875100097656251</v>
      </c>
      <c r="U170" s="50">
        <f t="shared" si="87"/>
        <v>32.324823692829952</v>
      </c>
      <c r="V170" s="50">
        <f t="shared" si="88"/>
        <v>31.176426790783502</v>
      </c>
      <c r="W170" s="30">
        <f t="shared" si="89"/>
        <v>31.271161424113924</v>
      </c>
      <c r="X170" s="30">
        <f t="shared" si="90"/>
        <v>30.870796390155139</v>
      </c>
      <c r="Y170" s="30">
        <f t="shared" si="91"/>
        <v>308.98732865082502</v>
      </c>
      <c r="Z170" s="30">
        <f t="shared" si="92"/>
        <v>307.30393135443785</v>
      </c>
      <c r="AA170" s="55">
        <f t="shared" si="93"/>
        <v>309.29776112209959</v>
      </c>
      <c r="AB170" s="24">
        <f t="shared" si="94"/>
        <v>575.65669227181786</v>
      </c>
      <c r="AC170" s="24">
        <f t="shared" si="95"/>
        <v>29.822751027603243</v>
      </c>
      <c r="AD170" s="63">
        <f t="shared" si="96"/>
        <v>-3.2818966055252259E-2</v>
      </c>
      <c r="AE170" s="20"/>
      <c r="AI170" s="20">
        <f t="shared" si="100"/>
        <v>109.84644192468045</v>
      </c>
      <c r="AJ170" s="18">
        <f t="shared" si="101"/>
        <v>108.27158204094758</v>
      </c>
      <c r="AK170" s="20"/>
      <c r="AL170" s="20"/>
      <c r="AM170" s="20">
        <f t="shared" si="97"/>
        <v>0.67247252077481845</v>
      </c>
      <c r="AN170" s="20">
        <f t="shared" si="78"/>
        <v>0.41402538800039351</v>
      </c>
      <c r="AO170" s="10">
        <f t="shared" si="79"/>
        <v>0.27437616364443362</v>
      </c>
      <c r="AP170" s="10">
        <f t="shared" si="99"/>
        <v>0.24828116986828164</v>
      </c>
      <c r="AQ170" s="20">
        <f t="shared" si="80"/>
        <v>2.4624157712595709E-5</v>
      </c>
      <c r="AR170" s="20">
        <f t="shared" si="81"/>
        <v>7.110250187716753E-4</v>
      </c>
      <c r="AS170" s="20"/>
      <c r="AT170" s="20"/>
      <c r="AU170" s="20"/>
      <c r="AV170" s="20"/>
      <c r="AW170" s="20"/>
      <c r="AX170" s="20"/>
      <c r="AY170" s="20"/>
      <c r="AZ170" s="22"/>
    </row>
    <row r="171" spans="3:52" ht="15" x14ac:dyDescent="0.25">
      <c r="C171" s="27" t="str">
        <f>DataBase!A168</f>
        <v>1ci2tr4-MCC5</v>
      </c>
      <c r="D171" s="27">
        <f>DataBase!E168</f>
        <v>116.7390075683594</v>
      </c>
      <c r="E171" s="27">
        <f t="shared" si="82"/>
        <v>389.88900756835938</v>
      </c>
      <c r="F171" s="27">
        <f t="shared" si="83"/>
        <v>701.80021362304694</v>
      </c>
      <c r="G171" s="17">
        <f>DataBase!D168/1000</f>
        <v>0.76664001464843745</v>
      </c>
      <c r="H171" s="16">
        <f t="shared" si="84"/>
        <v>11.591679068349634</v>
      </c>
      <c r="I171" s="16">
        <f>DataBase!C168</f>
        <v>112.20800018310547</v>
      </c>
      <c r="J171" s="18">
        <f t="shared" si="76"/>
        <v>1.274589060047516</v>
      </c>
      <c r="K171" s="20">
        <f t="shared" si="73"/>
        <v>-3.4221160967066899E-2</v>
      </c>
      <c r="L171" s="19">
        <f t="shared" si="74"/>
        <v>4.0383010658530573E-4</v>
      </c>
      <c r="M171" s="19">
        <f t="shared" si="77"/>
        <v>0.76664001464843745</v>
      </c>
      <c r="N171" s="20">
        <f t="shared" si="75"/>
        <v>-5.8748588043212888E-8</v>
      </c>
      <c r="O171" s="20">
        <f t="shared" si="85"/>
        <v>536.66999999999996</v>
      </c>
      <c r="P171" s="21">
        <f t="shared" si="86"/>
        <v>1.4583238350291088</v>
      </c>
      <c r="Q171" s="33">
        <f>DataBase!G168+2*DataBase!H168*($O$2+273.15)+3*DataBase!I168*($O$2+273.15)^2+4*DataBase!J168*($O$2+273.15)^3+5*DataBase!K168*($O$2+273.15)^4</f>
        <v>1.4596559488455698</v>
      </c>
      <c r="R171" s="30">
        <f>DataBase!R168+273.15</f>
        <v>579.260009765625</v>
      </c>
      <c r="S171" s="50">
        <f t="shared" si="98"/>
        <v>574.78043965279892</v>
      </c>
      <c r="T171" s="30">
        <f>DataBase!S168/100</f>
        <v>28.778601074218749</v>
      </c>
      <c r="U171" s="50">
        <f t="shared" si="87"/>
        <v>32.073290721319822</v>
      </c>
      <c r="V171" s="50">
        <f t="shared" si="88"/>
        <v>30.439393444148333</v>
      </c>
      <c r="W171" s="30">
        <f t="shared" si="89"/>
        <v>30.597455134448992</v>
      </c>
      <c r="X171" s="30">
        <f t="shared" si="90"/>
        <v>30.292244728059103</v>
      </c>
      <c r="Y171" s="30">
        <f t="shared" si="91"/>
        <v>306.80167568883348</v>
      </c>
      <c r="Z171" s="30">
        <f t="shared" si="92"/>
        <v>305.40816477295198</v>
      </c>
      <c r="AA171" s="55">
        <f t="shared" si="93"/>
        <v>307.39862729788774</v>
      </c>
      <c r="AB171" s="24">
        <f t="shared" si="94"/>
        <v>574.49099525925999</v>
      </c>
      <c r="AC171" s="24">
        <f t="shared" si="95"/>
        <v>29.383060423600874</v>
      </c>
      <c r="AD171" s="63">
        <f t="shared" si="96"/>
        <v>-2.1003778044083907E-2</v>
      </c>
      <c r="AE171" s="20"/>
      <c r="AI171" s="20">
        <f t="shared" si="100"/>
        <v>110.69518187639142</v>
      </c>
      <c r="AJ171" s="18">
        <f t="shared" si="101"/>
        <v>108.69987832041663</v>
      </c>
      <c r="AK171" s="20"/>
      <c r="AL171" s="20"/>
      <c r="AM171" s="20">
        <f t="shared" si="97"/>
        <v>0.6730811742486984</v>
      </c>
      <c r="AN171" s="20">
        <f t="shared" si="78"/>
        <v>0.41429593265463954</v>
      </c>
      <c r="AO171" s="10">
        <f t="shared" si="79"/>
        <v>0.27671612935701018</v>
      </c>
      <c r="AP171" s="10">
        <f t="shared" si="99"/>
        <v>0.25045431810853569</v>
      </c>
      <c r="AQ171" s="20">
        <f t="shared" si="80"/>
        <v>2.433097634248739E-5</v>
      </c>
      <c r="AR171" s="20">
        <f t="shared" si="81"/>
        <v>7.0021146190669861E-4</v>
      </c>
      <c r="AS171" s="20"/>
      <c r="AT171" s="20"/>
      <c r="AU171" s="20"/>
      <c r="AV171" s="20"/>
      <c r="AW171" s="20"/>
      <c r="AX171" s="20"/>
      <c r="AY171" s="20"/>
      <c r="AZ171" s="22"/>
    </row>
    <row r="172" spans="3:52" ht="15" x14ac:dyDescent="0.25">
      <c r="C172" s="27" t="str">
        <f>DataBase!A169</f>
        <v>1tr2ci4-MCC5</v>
      </c>
      <c r="D172" s="27">
        <f>DataBase!E169</f>
        <v>109.29400024414065</v>
      </c>
      <c r="E172" s="27">
        <f t="shared" si="82"/>
        <v>382.44400024414063</v>
      </c>
      <c r="F172" s="27">
        <f t="shared" si="83"/>
        <v>688.39920043945313</v>
      </c>
      <c r="G172" s="17">
        <f>DataBase!D169/1000</f>
        <v>0.75034600830078124</v>
      </c>
      <c r="H172" s="16">
        <f t="shared" si="84"/>
        <v>11.767527156646528</v>
      </c>
      <c r="I172" s="16">
        <f>DataBase!C169</f>
        <v>112.20800018310547</v>
      </c>
      <c r="J172" s="18">
        <f t="shared" si="76"/>
        <v>0.79821002652424311</v>
      </c>
      <c r="K172" s="20">
        <f t="shared" si="73"/>
        <v>-3.3802013535568734E-2</v>
      </c>
      <c r="L172" s="19">
        <f t="shared" si="74"/>
        <v>4.1100430847683178E-4</v>
      </c>
      <c r="M172" s="19">
        <f t="shared" si="77"/>
        <v>0.75034600830078124</v>
      </c>
      <c r="N172" s="20">
        <f t="shared" si="75"/>
        <v>-5.8700520724487307E-8</v>
      </c>
      <c r="O172" s="20">
        <f t="shared" si="85"/>
        <v>536.66999999999996</v>
      </c>
      <c r="P172" s="21">
        <f t="shared" si="86"/>
        <v>1.4924777772649815</v>
      </c>
      <c r="Q172" s="33">
        <f>DataBase!G169+2*DataBase!H169*($O$2+273.15)+3*DataBase!I169*($O$2+273.15)^2+4*DataBase!J169*($O$2+273.15)^3+5*DataBase!K169*($O$2+273.15)^4</f>
        <v>1.5060633995777197</v>
      </c>
      <c r="R172" s="30">
        <f>DataBase!R169+273.15</f>
        <v>570.927001953125</v>
      </c>
      <c r="S172" s="50">
        <f t="shared" si="98"/>
        <v>564.03221478215005</v>
      </c>
      <c r="T172" s="30">
        <f>DataBase!S169/100</f>
        <v>28.116201171875002</v>
      </c>
      <c r="U172" s="50">
        <f t="shared" si="87"/>
        <v>32.009582599919213</v>
      </c>
      <c r="V172" s="50">
        <f t="shared" si="88"/>
        <v>30.279769208802879</v>
      </c>
      <c r="W172" s="30">
        <f t="shared" si="89"/>
        <v>30.429799843052606</v>
      </c>
      <c r="X172" s="30">
        <f t="shared" si="90"/>
        <v>30.219822795202742</v>
      </c>
      <c r="Y172" s="30">
        <f t="shared" si="91"/>
        <v>295.84617684697412</v>
      </c>
      <c r="Z172" s="30">
        <f t="shared" si="92"/>
        <v>294.46592126538155</v>
      </c>
      <c r="AA172" s="55">
        <f t="shared" si="93"/>
        <v>296.64899697657563</v>
      </c>
      <c r="AB172" s="24">
        <f t="shared" si="94"/>
        <v>564.31333026408061</v>
      </c>
      <c r="AC172" s="24">
        <f t="shared" si="95"/>
        <v>28.861190510681261</v>
      </c>
      <c r="AD172" s="63">
        <f t="shared" si="96"/>
        <v>-2.6496799274273307E-2</v>
      </c>
      <c r="AE172" s="20"/>
      <c r="AI172" s="20">
        <f t="shared" si="100"/>
        <v>107.6688339269142</v>
      </c>
      <c r="AJ172" s="18">
        <f t="shared" si="101"/>
        <v>105.39102616290496</v>
      </c>
      <c r="AK172" s="20"/>
      <c r="AL172" s="20"/>
      <c r="AM172" s="20">
        <f t="shared" si="97"/>
        <v>0.66986497211694418</v>
      </c>
      <c r="AN172" s="20">
        <f t="shared" si="78"/>
        <v>0.41838599936124293</v>
      </c>
      <c r="AO172" s="10">
        <f t="shared" si="79"/>
        <v>0.24943335465932004</v>
      </c>
      <c r="AP172" s="10">
        <f t="shared" si="99"/>
        <v>0.22356113700887281</v>
      </c>
      <c r="AQ172" s="20">
        <f t="shared" si="80"/>
        <v>3.9463308730527076E-5</v>
      </c>
      <c r="AR172" s="20">
        <f t="shared" si="81"/>
        <v>1.1095583271753104E-3</v>
      </c>
      <c r="AS172" s="20"/>
      <c r="AT172" s="20"/>
      <c r="AU172" s="20"/>
      <c r="AV172" s="20"/>
      <c r="AW172" s="20"/>
      <c r="AX172" s="20"/>
      <c r="AY172" s="20"/>
      <c r="AZ172" s="22"/>
    </row>
    <row r="173" spans="3:52" ht="15" x14ac:dyDescent="0.25">
      <c r="C173" s="27" t="str">
        <f>DataBase!A170</f>
        <v>Ecyclohexane</v>
      </c>
      <c r="D173" s="27">
        <f>DataBase!E170</f>
        <v>131.79400024414065</v>
      </c>
      <c r="E173" s="27">
        <f t="shared" si="82"/>
        <v>404.94400024414063</v>
      </c>
      <c r="F173" s="27">
        <f t="shared" si="83"/>
        <v>728.89920043945313</v>
      </c>
      <c r="G173" s="17">
        <f>DataBase!D170/1000</f>
        <v>0.79067901611328129</v>
      </c>
      <c r="H173" s="16">
        <f t="shared" si="84"/>
        <v>11.382096886941939</v>
      </c>
      <c r="I173" s="16">
        <f>DataBase!C170</f>
        <v>112.20800018310547</v>
      </c>
      <c r="J173" s="18">
        <f t="shared" si="76"/>
        <v>1.673829510579798</v>
      </c>
      <c r="K173" s="20">
        <f t="shared" si="73"/>
        <v>-3.3357957186345363E-2</v>
      </c>
      <c r="L173" s="19">
        <f t="shared" si="74"/>
        <v>3.9366338823233917E-4</v>
      </c>
      <c r="M173" s="19">
        <f t="shared" si="77"/>
        <v>0.79067901611328129</v>
      </c>
      <c r="N173" s="20">
        <f t="shared" si="75"/>
        <v>-5.881950309753418E-8</v>
      </c>
      <c r="O173" s="20">
        <f t="shared" si="85"/>
        <v>536.66999999999996</v>
      </c>
      <c r="P173" s="21">
        <f t="shared" si="86"/>
        <v>1.4160117464621853</v>
      </c>
      <c r="Q173" s="33">
        <f>DataBase!G170+2*DataBase!H170*($O$2+273.15)+3*DataBase!I170*($O$2+273.15)^2+4*DataBase!J170*($O$2+273.15)^3+5*DataBase!K170*($O$2+273.15)^4</f>
        <v>1.4020575871837697</v>
      </c>
      <c r="R173" s="30">
        <f>DataBase!R170+273.15</f>
        <v>609.260009765625</v>
      </c>
      <c r="S173" s="50">
        <f t="shared" si="98"/>
        <v>594.5089285891637</v>
      </c>
      <c r="T173" s="30">
        <f>DataBase!S170/100</f>
        <v>30.336201171875</v>
      </c>
      <c r="U173" s="50">
        <f t="shared" si="87"/>
        <v>31.915929766813559</v>
      </c>
      <c r="V173" s="50">
        <f t="shared" si="88"/>
        <v>29.956823762268794</v>
      </c>
      <c r="W173" s="30">
        <f t="shared" si="89"/>
        <v>30.190546655035746</v>
      </c>
      <c r="X173" s="30">
        <f t="shared" si="90"/>
        <v>29.964935445797853</v>
      </c>
      <c r="Y173" s="30">
        <f t="shared" si="91"/>
        <v>326.49804712214677</v>
      </c>
      <c r="Z173" s="30">
        <f t="shared" si="92"/>
        <v>325.39675817215505</v>
      </c>
      <c r="AA173" s="55">
        <f t="shared" si="93"/>
        <v>326.51790122844432</v>
      </c>
      <c r="AB173" s="24">
        <f t="shared" si="94"/>
        <v>593.97331341636948</v>
      </c>
      <c r="AC173" s="24">
        <f t="shared" si="95"/>
        <v>30.076950760053872</v>
      </c>
      <c r="AD173" s="63">
        <f t="shared" si="96"/>
        <v>8.5459089077205147E-3</v>
      </c>
      <c r="AE173" s="20"/>
      <c r="AI173" s="20">
        <f t="shared" si="100"/>
        <v>117.75383535485389</v>
      </c>
      <c r="AJ173" s="18">
        <f t="shared" si="101"/>
        <v>115.64210115434338</v>
      </c>
      <c r="AK173" s="20"/>
      <c r="AL173" s="20"/>
      <c r="AM173" s="20">
        <f t="shared" si="97"/>
        <v>0.66464890810725907</v>
      </c>
      <c r="AN173" s="20">
        <f t="shared" si="78"/>
        <v>0.4002107819400183</v>
      </c>
      <c r="AO173" s="10">
        <f t="shared" si="79"/>
        <v>0.24726984923001635</v>
      </c>
      <c r="AP173" s="10">
        <f t="shared" si="99"/>
        <v>0.22318475495680179</v>
      </c>
      <c r="AQ173" s="20">
        <f t="shared" si="80"/>
        <v>1.6778941505323415E-5</v>
      </c>
      <c r="AR173" s="20">
        <f t="shared" si="81"/>
        <v>5.0900934495661432E-4</v>
      </c>
      <c r="AS173" s="20"/>
      <c r="AT173" s="20"/>
      <c r="AU173" s="20"/>
      <c r="AV173" s="20"/>
      <c r="AW173" s="20"/>
      <c r="AX173" s="20"/>
      <c r="AY173" s="20"/>
      <c r="AZ173" s="22"/>
    </row>
    <row r="174" spans="3:52" ht="15" x14ac:dyDescent="0.25">
      <c r="C174" s="27" t="str">
        <f>DataBase!A171</f>
        <v>1-ci2-MCC6</v>
      </c>
      <c r="D174" s="27">
        <f>DataBase!E171</f>
        <v>129.7390075683594</v>
      </c>
      <c r="E174" s="27">
        <f t="shared" si="82"/>
        <v>402.88900756835938</v>
      </c>
      <c r="F174" s="27">
        <f t="shared" si="83"/>
        <v>725.20021362304692</v>
      </c>
      <c r="G174" s="17">
        <f>DataBase!D171/1000</f>
        <v>0.79918103027343745</v>
      </c>
      <c r="H174" s="16">
        <f t="shared" si="84"/>
        <v>11.241928213250274</v>
      </c>
      <c r="I174" s="16">
        <f>DataBase!C171</f>
        <v>112.20800018310547</v>
      </c>
      <c r="J174" s="18">
        <f t="shared" si="76"/>
        <v>1.6983551249754336</v>
      </c>
      <c r="K174" s="20">
        <f t="shared" si="73"/>
        <v>-3.5015505950932335E-2</v>
      </c>
      <c r="L174" s="19">
        <f t="shared" si="74"/>
        <v>3.8901132850087622E-4</v>
      </c>
      <c r="M174" s="19">
        <f t="shared" si="77"/>
        <v>0.79918103027343745</v>
      </c>
      <c r="N174" s="20">
        <f t="shared" si="75"/>
        <v>-5.8844584039306638E-8</v>
      </c>
      <c r="O174" s="20">
        <f t="shared" si="85"/>
        <v>536.66999999999996</v>
      </c>
      <c r="P174" s="21">
        <f t="shared" si="86"/>
        <v>1.3880874946842596</v>
      </c>
      <c r="Q174" s="33">
        <f>DataBase!G171+2*DataBase!H171*($O$2+273.15)+3*DataBase!I171*($O$2+273.15)^2+4*DataBase!J171*($O$2+273.15)^3+5*DataBase!K171*($O$2+273.15)^4</f>
        <v>1.3804521121910514</v>
      </c>
      <c r="R174" s="30">
        <f>DataBase!R171+273.15</f>
        <v>605.927001953125</v>
      </c>
      <c r="S174" s="50">
        <f t="shared" si="98"/>
        <v>594.73305868962177</v>
      </c>
      <c r="T174" s="30">
        <f>DataBase!S171/100</f>
        <v>29.646201171874999</v>
      </c>
      <c r="U174" s="50">
        <f t="shared" si="87"/>
        <v>32.299182190697522</v>
      </c>
      <c r="V174" s="50">
        <f t="shared" si="88"/>
        <v>31.072922843841472</v>
      </c>
      <c r="W174" s="30">
        <f t="shared" si="89"/>
        <v>31.208395216704538</v>
      </c>
      <c r="X174" s="30">
        <f t="shared" si="90"/>
        <v>30.904217001231167</v>
      </c>
      <c r="Y174" s="30">
        <f t="shared" si="91"/>
        <v>327.00920660371719</v>
      </c>
      <c r="Z174" s="30">
        <f t="shared" si="92"/>
        <v>325.43853023502709</v>
      </c>
      <c r="AA174" s="55">
        <f t="shared" si="93"/>
        <v>326.50113976832131</v>
      </c>
      <c r="AB174" s="24">
        <f t="shared" si="94"/>
        <v>593.05638622469326</v>
      </c>
      <c r="AC174" s="24">
        <f t="shared" si="95"/>
        <v>30.641115681575318</v>
      </c>
      <c r="AD174" s="63">
        <f t="shared" si="96"/>
        <v>-3.3559595171477906E-2</v>
      </c>
      <c r="AE174" s="20"/>
      <c r="AI174" s="20">
        <f t="shared" si="100"/>
        <v>115.46839109244434</v>
      </c>
      <c r="AJ174" s="18">
        <f t="shared" si="101"/>
        <v>113.80674919255455</v>
      </c>
      <c r="AK174" s="20"/>
      <c r="AL174" s="20"/>
      <c r="AM174" s="20">
        <f t="shared" si="97"/>
        <v>0.66491344051296664</v>
      </c>
      <c r="AN174" s="20">
        <f t="shared" si="78"/>
        <v>0.40172817536504157</v>
      </c>
      <c r="AO174" s="10">
        <f t="shared" si="79"/>
        <v>0.2405633032388805</v>
      </c>
      <c r="AP174" s="10">
        <f t="shared" si="99"/>
        <v>0.21614013044115388</v>
      </c>
      <c r="AQ174" s="20">
        <f t="shared" si="80"/>
        <v>1.9570225716566471E-5</v>
      </c>
      <c r="AR174" s="20">
        <f t="shared" si="81"/>
        <v>5.8018284857233116E-4</v>
      </c>
      <c r="AS174" s="20"/>
      <c r="AT174" s="20"/>
      <c r="AU174" s="20"/>
      <c r="AV174" s="20"/>
      <c r="AW174" s="20"/>
      <c r="AX174" s="20"/>
      <c r="AY174" s="20"/>
      <c r="AZ174" s="22"/>
    </row>
    <row r="175" spans="3:52" ht="15" x14ac:dyDescent="0.25">
      <c r="C175" s="27" t="str">
        <f>DataBase!A172</f>
        <v>1-tr2-MCC6</v>
      </c>
      <c r="D175" s="27">
        <f>DataBase!E172</f>
        <v>123.42800292968752</v>
      </c>
      <c r="E175" s="27">
        <f t="shared" si="82"/>
        <v>396.5780029296875</v>
      </c>
      <c r="F175" s="27">
        <f t="shared" si="83"/>
        <v>713.84040527343757</v>
      </c>
      <c r="G175" s="17">
        <f>DataBase!D172/1000</f>
        <v>0.77847302246093752</v>
      </c>
      <c r="H175" s="16">
        <f t="shared" si="84"/>
        <v>11.480394410854817</v>
      </c>
      <c r="I175" s="16">
        <f>DataBase!C172</f>
        <v>112.20800018310547</v>
      </c>
      <c r="J175" s="18">
        <f t="shared" si="76"/>
        <v>1.5352386749543294</v>
      </c>
      <c r="K175" s="20">
        <f t="shared" si="73"/>
        <v>-3.4037567022969055E-2</v>
      </c>
      <c r="L175" s="19">
        <f t="shared" si="74"/>
        <v>3.9874278418297891E-4</v>
      </c>
      <c r="M175" s="19">
        <f t="shared" si="77"/>
        <v>0.77847302246093752</v>
      </c>
      <c r="N175" s="20">
        <f t="shared" si="75"/>
        <v>-5.878349541625977E-8</v>
      </c>
      <c r="O175" s="20">
        <f t="shared" si="85"/>
        <v>536.66999999999996</v>
      </c>
      <c r="P175" s="21">
        <f t="shared" si="86"/>
        <v>1.4361140643365056</v>
      </c>
      <c r="Q175" s="33">
        <f>DataBase!G172+2*DataBase!H172*($O$2+273.15)+3*DataBase!I172*($O$2+273.15)^2+4*DataBase!J172*($O$2+273.15)^3+5*DataBase!K172*($O$2+273.15)^4</f>
        <v>1.4173972812240485</v>
      </c>
      <c r="R175" s="30">
        <f>DataBase!R172+273.15</f>
        <v>595.927001953125</v>
      </c>
      <c r="S175" s="50">
        <f t="shared" si="98"/>
        <v>583.81581551490478</v>
      </c>
      <c r="T175" s="30">
        <f>DataBase!S172/100</f>
        <v>29.646201171874999</v>
      </c>
      <c r="U175" s="50">
        <f t="shared" si="87"/>
        <v>32.038949483981575</v>
      </c>
      <c r="V175" s="50">
        <f t="shared" si="88"/>
        <v>30.323937832102409</v>
      </c>
      <c r="W175" s="30">
        <f t="shared" si="89"/>
        <v>30.508194043369183</v>
      </c>
      <c r="X175" s="30">
        <f t="shared" si="90"/>
        <v>30.208068972817657</v>
      </c>
      <c r="Y175" s="30">
        <f t="shared" si="91"/>
        <v>315.8718014389575</v>
      </c>
      <c r="Z175" s="30">
        <f t="shared" si="92"/>
        <v>314.56574549855134</v>
      </c>
      <c r="AA175" s="55">
        <f t="shared" si="93"/>
        <v>316.22232477444174</v>
      </c>
      <c r="AB175" s="24">
        <f t="shared" si="94"/>
        <v>583.28885105153347</v>
      </c>
      <c r="AC175" s="24">
        <f t="shared" si="95"/>
        <v>29.735214115779961</v>
      </c>
      <c r="AD175" s="63">
        <f t="shared" si="96"/>
        <v>-3.002507585673646E-3</v>
      </c>
      <c r="AE175" s="20"/>
      <c r="AI175" s="20">
        <f t="shared" si="100"/>
        <v>113.70358122460993</v>
      </c>
      <c r="AJ175" s="18">
        <f t="shared" si="101"/>
        <v>111.72970679021664</v>
      </c>
      <c r="AK175" s="20"/>
      <c r="AL175" s="20"/>
      <c r="AM175" s="20">
        <f t="shared" si="97"/>
        <v>0.66548084183116429</v>
      </c>
      <c r="AN175" s="20">
        <f t="shared" si="78"/>
        <v>0.40635064465674087</v>
      </c>
      <c r="AO175" s="10">
        <f t="shared" si="79"/>
        <v>0.24375044267895141</v>
      </c>
      <c r="AP175" s="10">
        <f t="shared" si="99"/>
        <v>0.21924245944450305</v>
      </c>
      <c r="AQ175" s="20">
        <f t="shared" si="80"/>
        <v>2.3712546774773715E-5</v>
      </c>
      <c r="AR175" s="20">
        <f t="shared" si="81"/>
        <v>7.0298693198243725E-4</v>
      </c>
      <c r="AS175" s="20"/>
      <c r="AT175" s="20"/>
      <c r="AU175" s="20"/>
      <c r="AV175" s="20"/>
      <c r="AW175" s="20"/>
      <c r="AX175" s="20"/>
      <c r="AY175" s="20"/>
      <c r="AZ175" s="22"/>
    </row>
    <row r="176" spans="3:52" ht="15" x14ac:dyDescent="0.25">
      <c r="C176" s="27" t="str">
        <f>DataBase!A173</f>
        <v>1-ci3-MCC6</v>
      </c>
      <c r="D176" s="27">
        <f>DataBase!E173</f>
        <v>120.0930114746094</v>
      </c>
      <c r="E176" s="27">
        <f t="shared" si="82"/>
        <v>393.24301147460938</v>
      </c>
      <c r="F176" s="27">
        <f t="shared" si="83"/>
        <v>707.83742065429692</v>
      </c>
      <c r="G176" s="17">
        <f>DataBase!D173/1000</f>
        <v>0.76872601318359379</v>
      </c>
      <c r="H176" s="16">
        <f t="shared" si="84"/>
        <v>11.593278314746346</v>
      </c>
      <c r="I176" s="16">
        <f>DataBase!C173</f>
        <v>112.20800018310547</v>
      </c>
      <c r="J176" s="18">
        <f t="shared" si="76"/>
        <v>1.3067120837043975</v>
      </c>
      <c r="K176" s="20">
        <f t="shared" si="73"/>
        <v>-3.3558220076314781E-2</v>
      </c>
      <c r="L176" s="19">
        <f t="shared" si="74"/>
        <v>4.032226969222712E-4</v>
      </c>
      <c r="M176" s="19">
        <f t="shared" si="77"/>
        <v>0.76872601318359379</v>
      </c>
      <c r="N176" s="20">
        <f t="shared" si="75"/>
        <v>-5.8754741738891602E-8</v>
      </c>
      <c r="O176" s="20">
        <f t="shared" si="85"/>
        <v>536.66999999999996</v>
      </c>
      <c r="P176" s="21">
        <f t="shared" si="86"/>
        <v>1.4583475503309498</v>
      </c>
      <c r="Q176" s="33">
        <f>DataBase!G173+2*DataBase!H173*($O$2+273.15)+3*DataBase!I173*($O$2+273.15)^2+4*DataBase!J173*($O$2+273.15)^3+5*DataBase!K173*($O$2+273.15)^4</f>
        <v>1.3936508929460549</v>
      </c>
      <c r="R176" s="30">
        <f>DataBase!R173+273.15</f>
        <v>590.927001953125</v>
      </c>
      <c r="S176" s="50">
        <f t="shared" si="98"/>
        <v>578.38130564047879</v>
      </c>
      <c r="T176" s="30">
        <f>DataBase!S173/100</f>
        <v>29.646201171874999</v>
      </c>
      <c r="U176" s="50">
        <f t="shared" si="87"/>
        <v>31.933269046491574</v>
      </c>
      <c r="V176" s="50">
        <f t="shared" si="88"/>
        <v>30.031109595401723</v>
      </c>
      <c r="W176" s="30">
        <f t="shared" si="89"/>
        <v>30.229657373134479</v>
      </c>
      <c r="X176" s="30">
        <f t="shared" si="90"/>
        <v>29.96535775524697</v>
      </c>
      <c r="Y176" s="30">
        <f t="shared" si="91"/>
        <v>310.3022623707451</v>
      </c>
      <c r="Z176" s="30">
        <f t="shared" si="92"/>
        <v>309.08828151477303</v>
      </c>
      <c r="AA176" s="55">
        <f t="shared" si="93"/>
        <v>310.92485541506505</v>
      </c>
      <c r="AB176" s="24">
        <f t="shared" si="94"/>
        <v>578.33508222354737</v>
      </c>
      <c r="AC176" s="24">
        <f t="shared" si="95"/>
        <v>29.342337628991562</v>
      </c>
      <c r="AD176" s="63">
        <f t="shared" si="96"/>
        <v>1.0249662043436084E-2</v>
      </c>
      <c r="AE176" s="20"/>
      <c r="AI176" s="20">
        <f t="shared" si="100"/>
        <v>112.62403028287599</v>
      </c>
      <c r="AJ176" s="18">
        <f t="shared" si="101"/>
        <v>110.43802440955582</v>
      </c>
      <c r="AK176" s="20"/>
      <c r="AL176" s="20"/>
      <c r="AM176" s="20">
        <f t="shared" si="97"/>
        <v>0.66546800226570657</v>
      </c>
      <c r="AN176" s="20">
        <f t="shared" si="78"/>
        <v>0.40870200132830048</v>
      </c>
      <c r="AO176" s="10">
        <f t="shared" si="79"/>
        <v>0.24367817013141008</v>
      </c>
      <c r="AP176" s="10">
        <f t="shared" si="99"/>
        <v>0.21917214133557628</v>
      </c>
      <c r="AQ176" s="20">
        <f t="shared" si="80"/>
        <v>2.6600255762707555E-5</v>
      </c>
      <c r="AR176" s="20">
        <f t="shared" si="81"/>
        <v>7.8859653356455541E-4</v>
      </c>
      <c r="AS176" s="20"/>
      <c r="AT176" s="20"/>
      <c r="AU176" s="20"/>
      <c r="AV176" s="20"/>
      <c r="AW176" s="20"/>
      <c r="AX176" s="20"/>
      <c r="AY176" s="20"/>
      <c r="AZ176" s="22"/>
    </row>
    <row r="177" spans="3:52" ht="15" x14ac:dyDescent="0.25">
      <c r="C177" s="27" t="str">
        <f>DataBase!A174</f>
        <v>1-tr3-MCC6</v>
      </c>
      <c r="D177" s="27">
        <f>DataBase!E174</f>
        <v>124.45900878906252</v>
      </c>
      <c r="E177" s="27">
        <f t="shared" si="82"/>
        <v>397.6090087890625</v>
      </c>
      <c r="F177" s="27">
        <f t="shared" si="83"/>
        <v>715.69621582031255</v>
      </c>
      <c r="G177" s="17">
        <f>DataBase!D174/1000</f>
        <v>0.78759100341796873</v>
      </c>
      <c r="H177" s="16">
        <f t="shared" si="84"/>
        <v>11.357310356255093</v>
      </c>
      <c r="I177" s="16">
        <f>DataBase!C174</f>
        <v>112.20800018310547</v>
      </c>
      <c r="J177" s="18">
        <f t="shared" si="76"/>
        <v>1.6777193810092363</v>
      </c>
      <c r="K177" s="20">
        <f t="shared" si="73"/>
        <v>-3.5005638383729519E-2</v>
      </c>
      <c r="L177" s="19">
        <f t="shared" si="74"/>
        <v>3.9423263168183087E-4</v>
      </c>
      <c r="M177" s="19">
        <f t="shared" si="77"/>
        <v>0.78759100341796873</v>
      </c>
      <c r="N177" s="20">
        <f t="shared" si="75"/>
        <v>-5.881039346008301E-8</v>
      </c>
      <c r="O177" s="20">
        <f t="shared" si="85"/>
        <v>536.66999999999996</v>
      </c>
      <c r="P177" s="21">
        <f t="shared" si="86"/>
        <v>1.4117061418552697</v>
      </c>
      <c r="Q177" s="33">
        <f>DataBase!G174+2*DataBase!H174*($O$2+273.15)+3*DataBase!I174*($O$2+273.15)^2+4*DataBase!J174*($O$2+273.15)^3+5*DataBase!K174*($O$2+273.15)^4</f>
        <v>1.4139172540339842</v>
      </c>
      <c r="R177" s="30">
        <f>DataBase!R174+273.15</f>
        <v>598.1500244140625</v>
      </c>
      <c r="S177" s="50">
        <f t="shared" si="98"/>
        <v>586.99105327075756</v>
      </c>
      <c r="T177" s="30">
        <f>DataBase!S174/100</f>
        <v>29.646201171874999</v>
      </c>
      <c r="U177" s="50">
        <f t="shared" si="87"/>
        <v>32.260597409373666</v>
      </c>
      <c r="V177" s="50">
        <f t="shared" si="88"/>
        <v>30.967860224870094</v>
      </c>
      <c r="W177" s="30">
        <f t="shared" si="89"/>
        <v>31.100064646760895</v>
      </c>
      <c r="X177" s="30">
        <f t="shared" si="90"/>
        <v>30.747131266068408</v>
      </c>
      <c r="Y177" s="30">
        <f t="shared" si="91"/>
        <v>319.24788341044666</v>
      </c>
      <c r="Z177" s="30">
        <f t="shared" si="92"/>
        <v>317.68971145374871</v>
      </c>
      <c r="AA177" s="55">
        <f t="shared" si="93"/>
        <v>319.21175668534852</v>
      </c>
      <c r="AB177" s="24">
        <f t="shared" si="94"/>
        <v>585.71819654130036</v>
      </c>
      <c r="AC177" s="24">
        <f t="shared" si="95"/>
        <v>30.201429257239365</v>
      </c>
      <c r="AD177" s="63">
        <f t="shared" si="96"/>
        <v>-1.87284732416612E-2</v>
      </c>
      <c r="AE177" s="20"/>
      <c r="AI177" s="20">
        <f t="shared" si="100"/>
        <v>113.36189428145667</v>
      </c>
      <c r="AJ177" s="18">
        <f t="shared" si="101"/>
        <v>111.70091102707664</v>
      </c>
      <c r="AK177" s="20"/>
      <c r="AL177" s="20"/>
      <c r="AM177" s="20">
        <f t="shared" si="97"/>
        <v>0.66473124226410163</v>
      </c>
      <c r="AN177" s="20">
        <f t="shared" si="78"/>
        <v>0.40531388741494478</v>
      </c>
      <c r="AO177" s="10">
        <f t="shared" si="79"/>
        <v>0.23954278373107354</v>
      </c>
      <c r="AP177" s="10">
        <f t="shared" si="99"/>
        <v>0.2151461688076628</v>
      </c>
      <c r="AQ177" s="20">
        <f t="shared" si="80"/>
        <v>2.3634322848959102E-5</v>
      </c>
      <c r="AR177" s="20">
        <f t="shared" si="81"/>
        <v>7.0066788974128345E-4</v>
      </c>
      <c r="AS177" s="20"/>
      <c r="AT177" s="20"/>
      <c r="AU177" s="20"/>
      <c r="AV177" s="20"/>
      <c r="AW177" s="20"/>
      <c r="AX177" s="20"/>
      <c r="AY177" s="20"/>
      <c r="AZ177" s="22"/>
    </row>
    <row r="178" spans="3:52" ht="15" x14ac:dyDescent="0.25">
      <c r="C178" s="27" t="str">
        <f>DataBase!A175</f>
        <v>1-ci4-MCC6</v>
      </c>
      <c r="D178" s="27">
        <f>DataBase!E175</f>
        <v>124.32601318359377</v>
      </c>
      <c r="E178" s="27">
        <f t="shared" si="82"/>
        <v>397.47601318359375</v>
      </c>
      <c r="F178" s="27">
        <f t="shared" si="83"/>
        <v>715.45682373046873</v>
      </c>
      <c r="G178" s="17">
        <f>DataBase!D175/1000</f>
        <v>0.7858380126953125</v>
      </c>
      <c r="H178" s="16">
        <f t="shared" si="84"/>
        <v>11.381376161988586</v>
      </c>
      <c r="I178" s="16">
        <f>DataBase!C175</f>
        <v>112.20800018310547</v>
      </c>
      <c r="J178" s="18">
        <f t="shared" si="76"/>
        <v>1.6581700414150831</v>
      </c>
      <c r="K178" s="20">
        <f t="shared" si="73"/>
        <v>-3.4807569960328168E-2</v>
      </c>
      <c r="L178" s="19">
        <f t="shared" si="74"/>
        <v>3.9511209880656241E-4</v>
      </c>
      <c r="M178" s="19">
        <f t="shared" si="77"/>
        <v>0.7858380126953125</v>
      </c>
      <c r="N178" s="20">
        <f t="shared" si="75"/>
        <v>-5.8805222137451174E-8</v>
      </c>
      <c r="O178" s="20">
        <f t="shared" si="85"/>
        <v>536.66999999999996</v>
      </c>
      <c r="P178" s="21">
        <f t="shared" si="86"/>
        <v>1.4165042607508347</v>
      </c>
      <c r="Q178" s="33">
        <f>DataBase!G175+2*DataBase!H175*($O$2+273.15)+3*DataBase!I175*($O$2+273.15)^2+4*DataBase!J175*($O$2+273.15)^3+5*DataBase!K175*($O$2+273.15)^4</f>
        <v>1.4139172540339842</v>
      </c>
      <c r="R178" s="30">
        <f>DataBase!R175+273.15</f>
        <v>598.1500244140625</v>
      </c>
      <c r="S178" s="50">
        <f t="shared" si="98"/>
        <v>586.4400787075358</v>
      </c>
      <c r="T178" s="30">
        <f>DataBase!S175/100</f>
        <v>29.646201171874999</v>
      </c>
      <c r="U178" s="50">
        <f t="shared" si="87"/>
        <v>32.214483276839097</v>
      </c>
      <c r="V178" s="50">
        <f t="shared" si="88"/>
        <v>30.832020789355131</v>
      </c>
      <c r="W178" s="30">
        <f t="shared" si="89"/>
        <v>30.975930852494312</v>
      </c>
      <c r="X178" s="30">
        <f t="shared" si="90"/>
        <v>30.632976747646275</v>
      </c>
      <c r="Y178" s="30">
        <f t="shared" si="91"/>
        <v>318.65687705397386</v>
      </c>
      <c r="Z178" s="30">
        <f t="shared" si="92"/>
        <v>317.15311307650165</v>
      </c>
      <c r="AA178" s="55">
        <f t="shared" si="93"/>
        <v>318.70267357047703</v>
      </c>
      <c r="AB178" s="24">
        <f t="shared" si="94"/>
        <v>585.32089398477399</v>
      </c>
      <c r="AC178" s="24">
        <f t="shared" si="95"/>
        <v>30.108681642848506</v>
      </c>
      <c r="AD178" s="63">
        <f t="shared" si="96"/>
        <v>-1.5599990983406548E-2</v>
      </c>
      <c r="AE178" s="20"/>
      <c r="AI178" s="20">
        <f t="shared" si="100"/>
        <v>113.46985601375422</v>
      </c>
      <c r="AJ178" s="18">
        <f t="shared" si="101"/>
        <v>111.74859769774778</v>
      </c>
      <c r="AK178" s="20"/>
      <c r="AL178" s="20"/>
      <c r="AM178" s="20">
        <f t="shared" si="97"/>
        <v>0.66450889736726904</v>
      </c>
      <c r="AN178" s="20">
        <f t="shared" si="78"/>
        <v>0.40531388741494478</v>
      </c>
      <c r="AO178" s="10">
        <f t="shared" si="79"/>
        <v>0.23829930338875788</v>
      </c>
      <c r="AP178" s="10">
        <f t="shared" si="99"/>
        <v>0.21393465438089576</v>
      </c>
      <c r="AQ178" s="20">
        <f t="shared" si="80"/>
        <v>2.3968291878907764E-5</v>
      </c>
      <c r="AR178" s="20">
        <f t="shared" si="81"/>
        <v>7.1056880278831734E-4</v>
      </c>
      <c r="AS178" s="20"/>
      <c r="AT178" s="20"/>
      <c r="AU178" s="20"/>
      <c r="AV178" s="20"/>
      <c r="AW178" s="20"/>
      <c r="AX178" s="20"/>
      <c r="AY178" s="20"/>
      <c r="AZ178" s="22"/>
    </row>
    <row r="179" spans="3:52" ht="15" x14ac:dyDescent="0.25">
      <c r="C179" s="27" t="str">
        <f>DataBase!A176</f>
        <v>1-tr4-MCC6</v>
      </c>
      <c r="D179" s="27">
        <f>DataBase!E176</f>
        <v>119.35601196289065</v>
      </c>
      <c r="E179" s="27">
        <f t="shared" si="82"/>
        <v>392.50601196289063</v>
      </c>
      <c r="F179" s="27">
        <f t="shared" si="83"/>
        <v>706.51082153320317</v>
      </c>
      <c r="G179" s="17">
        <f>DataBase!D176/1000</f>
        <v>0.76539300537109378</v>
      </c>
      <c r="H179" s="16">
        <f t="shared" si="84"/>
        <v>11.63648418748758</v>
      </c>
      <c r="I179" s="16">
        <f>DataBase!C176</f>
        <v>112.20800018310547</v>
      </c>
      <c r="J179" s="18">
        <f t="shared" si="76"/>
        <v>1.2096419016120799</v>
      </c>
      <c r="K179" s="20">
        <f t="shared" si="73"/>
        <v>-3.3257445503289032E-2</v>
      </c>
      <c r="L179" s="19">
        <f t="shared" si="74"/>
        <v>4.0479882046489334E-4</v>
      </c>
      <c r="M179" s="19">
        <f t="shared" si="77"/>
        <v>0.76539300537109378</v>
      </c>
      <c r="N179" s="20">
        <f t="shared" si="75"/>
        <v>-5.8744909365844728E-8</v>
      </c>
      <c r="O179" s="20">
        <f t="shared" si="85"/>
        <v>536.66999999999996</v>
      </c>
      <c r="P179" s="21">
        <f t="shared" si="86"/>
        <v>1.4667216793350493</v>
      </c>
      <c r="Q179" s="33">
        <f>DataBase!G176+2*DataBase!H176*($O$2+273.15)+3*DataBase!I176*($O$2+273.15)^2+4*DataBase!J176*($O$2+273.15)^3+5*DataBase!K176*($O$2+273.15)^4</f>
        <v>1.4113044130495913</v>
      </c>
      <c r="R179" s="30">
        <f>DataBase!R176+273.15</f>
        <v>589.8170166015625</v>
      </c>
      <c r="S179" s="50">
        <f t="shared" si="98"/>
        <v>576.90080882874963</v>
      </c>
      <c r="T179" s="30">
        <f>DataBase!S176/100</f>
        <v>29.646201171874999</v>
      </c>
      <c r="U179" s="50">
        <f t="shared" si="87"/>
        <v>31.87144087358643</v>
      </c>
      <c r="V179" s="50">
        <f t="shared" si="88"/>
        <v>29.859129264148159</v>
      </c>
      <c r="W179" s="30">
        <f t="shared" si="89"/>
        <v>30.068467594897349</v>
      </c>
      <c r="X179" s="30">
        <f t="shared" si="90"/>
        <v>29.830131212433603</v>
      </c>
      <c r="Y179" s="30">
        <f t="shared" si="91"/>
        <v>308.7485787099115</v>
      </c>
      <c r="Z179" s="30">
        <f t="shared" si="92"/>
        <v>307.59539726323396</v>
      </c>
      <c r="AA179" s="55">
        <f t="shared" si="93"/>
        <v>309.45729070446612</v>
      </c>
      <c r="AB179" s="24">
        <f t="shared" si="94"/>
        <v>577.07054306980308</v>
      </c>
      <c r="AC179" s="24">
        <f t="shared" si="95"/>
        <v>29.19203563537469</v>
      </c>
      <c r="AD179" s="63">
        <f t="shared" si="96"/>
        <v>1.531951881009194E-2</v>
      </c>
      <c r="AE179" s="20"/>
      <c r="AI179" s="20">
        <f t="shared" ref="AI179:AI191" si="102">-12272.6+9486.4*G179+(8.3741-5.9917*G179)*E179+(1-0.77084*G179-0.02058*G179^2)*(0.7465-222.4666/E179)*10^7/E179+(1-0.80882*G179+0.02226*G179^2)*(0.3228-17.335/E179)*10^12/E179^3</f>
        <v>112.51272682119316</v>
      </c>
      <c r="AJ179" s="18">
        <f t="shared" ref="AJ179:AJ191" si="103">20.486 * (EXP(1.165 / 10000 * F179 - 7.78712 * G179 + 1.1582
                / 1000 *  F179 * G179)) *  F179^(1.26007) * G179^(4.98308)</f>
        <v>110.2036313123923</v>
      </c>
      <c r="AK179" s="20"/>
      <c r="AL179" s="20"/>
      <c r="AM179" s="20">
        <f t="shared" si="97"/>
        <v>0.66547081707552558</v>
      </c>
      <c r="AN179" s="20">
        <f t="shared" si="78"/>
        <v>0.40922769144843418</v>
      </c>
      <c r="AO179" s="10">
        <f t="shared" si="79"/>
        <v>0.24369401379432531</v>
      </c>
      <c r="AP179" s="10">
        <f t="shared" si="99"/>
        <v>0.21918755666818446</v>
      </c>
      <c r="AQ179" s="20">
        <f t="shared" si="80"/>
        <v>2.7277345420027064E-5</v>
      </c>
      <c r="AR179" s="20">
        <f t="shared" si="81"/>
        <v>8.086696697568455E-4</v>
      </c>
      <c r="AS179" s="20"/>
      <c r="AT179" s="20"/>
      <c r="AU179" s="20"/>
      <c r="AV179" s="20"/>
      <c r="AW179" s="20"/>
      <c r="AX179" s="20"/>
      <c r="AY179" s="20"/>
      <c r="AZ179" s="22"/>
    </row>
    <row r="180" spans="3:52" ht="15" x14ac:dyDescent="0.25">
      <c r="C180" s="27" t="str">
        <f>DataBase!A177</f>
        <v>n-Pcycpentan</v>
      </c>
      <c r="D180" s="27">
        <f>DataBase!E177</f>
        <v>130.95900878906252</v>
      </c>
      <c r="E180" s="27">
        <f t="shared" si="82"/>
        <v>404.1090087890625</v>
      </c>
      <c r="F180" s="27">
        <f t="shared" si="83"/>
        <v>727.39621582031248</v>
      </c>
      <c r="G180" s="17">
        <f>DataBase!D177/1000</f>
        <v>0.77933300781250003</v>
      </c>
      <c r="H180" s="16">
        <f t="shared" si="84"/>
        <v>11.539861816605235</v>
      </c>
      <c r="I180" s="16">
        <f>DataBase!C177</f>
        <v>112.20800018310547</v>
      </c>
      <c r="J180" s="18">
        <f t="shared" si="76"/>
        <v>1.492051936134323</v>
      </c>
      <c r="K180" s="20">
        <f t="shared" si="73"/>
        <v>-3.201648284564871E-2</v>
      </c>
      <c r="L180" s="19">
        <f t="shared" si="74"/>
        <v>3.9930468440119052E-4</v>
      </c>
      <c r="M180" s="19">
        <f t="shared" si="77"/>
        <v>0.77933300781250003</v>
      </c>
      <c r="N180" s="20">
        <f t="shared" si="75"/>
        <v>-5.878603237304688E-8</v>
      </c>
      <c r="O180" s="20">
        <f t="shared" si="85"/>
        <v>536.66999999999996</v>
      </c>
      <c r="P180" s="21">
        <f t="shared" si="86"/>
        <v>1.4470871431880994</v>
      </c>
      <c r="Q180" s="33">
        <f>DataBase!G177+2*DataBase!H177*($O$2+273.15)+3*DataBase!I177*($O$2+273.15)^2+4*DataBase!J177*($O$2+273.15)^3+5*DataBase!K177*($O$2+273.15)^4</f>
        <v>1.4455594844477948</v>
      </c>
      <c r="R180" s="30">
        <f>DataBase!R177+273.15</f>
        <v>603.14801025390625</v>
      </c>
      <c r="S180" s="50">
        <f t="shared" si="98"/>
        <v>590.92058460433304</v>
      </c>
      <c r="T180" s="30">
        <f>DataBase!S177/100</f>
        <v>29.991201171875002</v>
      </c>
      <c r="U180" s="50">
        <f t="shared" si="87"/>
        <v>31.608386539715539</v>
      </c>
      <c r="V180" s="50">
        <f t="shared" si="88"/>
        <v>29.107518055222069</v>
      </c>
      <c r="W180" s="30">
        <f t="shared" si="89"/>
        <v>29.397651411289253</v>
      </c>
      <c r="X180" s="30">
        <f t="shared" si="90"/>
        <v>29.229179490826997</v>
      </c>
      <c r="Y180" s="30">
        <f t="shared" si="91"/>
        <v>322.66526840643814</v>
      </c>
      <c r="Z180" s="30">
        <f t="shared" si="92"/>
        <v>321.88934494679938</v>
      </c>
      <c r="AA180" s="55">
        <f t="shared" si="93"/>
        <v>323.18257144113409</v>
      </c>
      <c r="AB180" s="24">
        <f t="shared" si="94"/>
        <v>591.36310974462708</v>
      </c>
      <c r="AC180" s="24">
        <f t="shared" si="95"/>
        <v>29.467877949470523</v>
      </c>
      <c r="AD180" s="63">
        <f t="shared" si="96"/>
        <v>1.7449225171255821E-2</v>
      </c>
      <c r="AE180" s="20"/>
      <c r="AI180" s="20">
        <f t="shared" si="102"/>
        <v>118.48744441729173</v>
      </c>
      <c r="AJ180" s="18">
        <f t="shared" si="103"/>
        <v>115.94523963463494</v>
      </c>
      <c r="AK180" s="20"/>
      <c r="AL180" s="20"/>
      <c r="AM180" s="20">
        <f t="shared" si="97"/>
        <v>0.6699997379066962</v>
      </c>
      <c r="AN180" s="20">
        <f t="shared" si="78"/>
        <v>0.40300217034348307</v>
      </c>
      <c r="AO180" s="10">
        <f t="shared" si="79"/>
        <v>0.27387117016446377</v>
      </c>
      <c r="AP180" s="10">
        <f t="shared" si="99"/>
        <v>0.24870306867465986</v>
      </c>
      <c r="AQ180" s="20">
        <f t="shared" si="80"/>
        <v>1.4248836518187212E-5</v>
      </c>
      <c r="AR180" s="20">
        <f t="shared" si="81"/>
        <v>4.2733972248211162E-4</v>
      </c>
      <c r="AS180" s="20"/>
      <c r="AT180" s="20"/>
      <c r="AU180" s="20"/>
      <c r="AV180" s="20"/>
      <c r="AW180" s="20"/>
      <c r="AX180" s="20"/>
      <c r="AY180" s="20"/>
      <c r="AZ180" s="22"/>
    </row>
    <row r="181" spans="3:52" ht="15" x14ac:dyDescent="0.25">
      <c r="C181" s="27" t="str">
        <f>DataBase!A178</f>
        <v>i-Pcycpentan</v>
      </c>
      <c r="D181" s="27">
        <f>DataBase!E178</f>
        <v>126.42800292968752</v>
      </c>
      <c r="E181" s="27">
        <f t="shared" si="82"/>
        <v>399.5780029296875</v>
      </c>
      <c r="F181" s="27">
        <f t="shared" si="83"/>
        <v>719.24040527343755</v>
      </c>
      <c r="G181" s="17">
        <f>DataBase!D178/1000</f>
        <v>0.77933300781250003</v>
      </c>
      <c r="H181" s="16">
        <f t="shared" si="84"/>
        <v>11.496570008944106</v>
      </c>
      <c r="I181" s="16">
        <f>DataBase!C178</f>
        <v>112.20800018310547</v>
      </c>
      <c r="J181" s="18">
        <f t="shared" si="76"/>
        <v>1.5306745906784602</v>
      </c>
      <c r="K181" s="20">
        <f t="shared" si="73"/>
        <v>-3.3303115369337465E-2</v>
      </c>
      <c r="L181" s="19">
        <f t="shared" si="74"/>
        <v>3.9870885877702465E-4</v>
      </c>
      <c r="M181" s="19">
        <f t="shared" si="77"/>
        <v>0.77933300781250003</v>
      </c>
      <c r="N181" s="20">
        <f t="shared" si="75"/>
        <v>-5.878603237304688E-8</v>
      </c>
      <c r="O181" s="20">
        <f t="shared" si="85"/>
        <v>536.66999999999996</v>
      </c>
      <c r="P181" s="21">
        <f t="shared" si="86"/>
        <v>1.4390261803317368</v>
      </c>
      <c r="Q181" s="33">
        <f>DataBase!G178+2*DataBase!H178*($O$2+273.15)+3*DataBase!I178*($O$2+273.15)^2+4*DataBase!J178*($O$2+273.15)^3+5*DataBase!K178*($O$2+273.15)^4</f>
        <v>1.4338223844477949</v>
      </c>
      <c r="R181" s="30">
        <f>DataBase!R178+273.15</f>
        <v>600.927001953125</v>
      </c>
      <c r="S181" s="50">
        <f t="shared" si="98"/>
        <v>586.78548608655183</v>
      </c>
      <c r="T181" s="30">
        <f>DataBase!S178/100</f>
        <v>29.991201171875002</v>
      </c>
      <c r="U181" s="50">
        <f t="shared" si="87"/>
        <v>31.883709535129398</v>
      </c>
      <c r="V181" s="50">
        <f t="shared" si="88"/>
        <v>29.876477793801623</v>
      </c>
      <c r="W181" s="30">
        <f t="shared" si="89"/>
        <v>30.102621852723633</v>
      </c>
      <c r="X181" s="30">
        <f t="shared" si="90"/>
        <v>29.852957002037702</v>
      </c>
      <c r="Y181" s="30">
        <f t="shared" si="91"/>
        <v>318.72482112083878</v>
      </c>
      <c r="Z181" s="30">
        <f t="shared" si="92"/>
        <v>317.61540168963654</v>
      </c>
      <c r="AA181" s="55">
        <f t="shared" si="93"/>
        <v>319.12305257424953</v>
      </c>
      <c r="AB181" s="24">
        <f t="shared" si="94"/>
        <v>586.58933708494044</v>
      </c>
      <c r="AC181" s="24">
        <f t="shared" si="95"/>
        <v>29.65473462755909</v>
      </c>
      <c r="AD181" s="63">
        <f t="shared" si="96"/>
        <v>1.1218841899251474E-2</v>
      </c>
      <c r="AE181" s="20"/>
      <c r="AI181" s="20">
        <f t="shared" si="102"/>
        <v>115.54495182166897</v>
      </c>
      <c r="AJ181" s="18">
        <f t="shared" si="103"/>
        <v>113.36334455041836</v>
      </c>
      <c r="AK181" s="20"/>
      <c r="AL181" s="20"/>
      <c r="AM181" s="20">
        <f t="shared" si="97"/>
        <v>0.66493600991631985</v>
      </c>
      <c r="AN181" s="20">
        <f t="shared" si="78"/>
        <v>0.40402618900953385</v>
      </c>
      <c r="AO181" s="10">
        <f t="shared" si="79"/>
        <v>0.24481380861669164</v>
      </c>
      <c r="AP181" s="10">
        <f t="shared" si="99"/>
        <v>0.22053694001550372</v>
      </c>
      <c r="AQ181" s="20">
        <f t="shared" si="80"/>
        <v>2.0898004455434271E-5</v>
      </c>
      <c r="AR181" s="20">
        <f t="shared" si="81"/>
        <v>6.2675625571366933E-4</v>
      </c>
      <c r="AS181" s="20"/>
      <c r="AT181" s="20"/>
      <c r="AU181" s="20"/>
      <c r="AV181" s="20"/>
      <c r="AW181" s="20"/>
      <c r="AX181" s="20"/>
      <c r="AY181" s="20"/>
      <c r="AZ181" s="22"/>
    </row>
    <row r="182" spans="3:52" ht="15" x14ac:dyDescent="0.25">
      <c r="C182" s="27" t="str">
        <f>DataBase!A179</f>
        <v>1-Octene</v>
      </c>
      <c r="D182" s="27">
        <f>DataBase!E179</f>
        <v>121.24801025390627</v>
      </c>
      <c r="E182" s="27">
        <f t="shared" si="82"/>
        <v>394.39801025390625</v>
      </c>
      <c r="F182" s="27">
        <f t="shared" si="83"/>
        <v>709.91641845703123</v>
      </c>
      <c r="G182" s="17">
        <f>DataBase!D179/1000</f>
        <v>0.71356701660156252</v>
      </c>
      <c r="H182" s="16">
        <f t="shared" si="84"/>
        <v>12.501658732720749</v>
      </c>
      <c r="I182" s="16">
        <f>DataBase!C179</f>
        <v>112.20800018310547</v>
      </c>
      <c r="J182" s="18">
        <f t="shared" si="76"/>
        <v>1.2335867915568129E-2</v>
      </c>
      <c r="K182" s="20">
        <f t="shared" si="73"/>
        <v>1.5109297536460644E-2</v>
      </c>
      <c r="L182" s="19">
        <f t="shared" si="74"/>
        <v>3.9089879302937197E-4</v>
      </c>
      <c r="M182" s="19">
        <f t="shared" si="77"/>
        <v>0</v>
      </c>
      <c r="N182" s="20">
        <f t="shared" si="75"/>
        <v>-5.6487000000000001E-8</v>
      </c>
      <c r="O182" s="20">
        <f t="shared" si="85"/>
        <v>536.66999999999996</v>
      </c>
      <c r="P182" s="21">
        <f t="shared" si="86"/>
        <v>1.6148632333111159</v>
      </c>
      <c r="Q182" s="33">
        <f>DataBase!G179+2*DataBase!H179*($O$2+273.15)+3*DataBase!I179*($O$2+273.15)^2+4*DataBase!J179*($O$2+273.15)^3+5*DataBase!K179*($O$2+273.15)^4</f>
        <v>1.5821139999357987</v>
      </c>
      <c r="R182" s="30">
        <f>DataBase!R179+273.15</f>
        <v>566.5980224609375</v>
      </c>
      <c r="S182" s="50">
        <f t="shared" si="98"/>
        <v>566.11832218345228</v>
      </c>
      <c r="T182" s="30">
        <f>DataBase!S179/100</f>
        <v>26.243100585937501</v>
      </c>
      <c r="U182" s="50">
        <f t="shared" si="87"/>
        <v>29.94188580195776</v>
      </c>
      <c r="V182" s="50">
        <f t="shared" si="88"/>
        <v>25.095815317523094</v>
      </c>
      <c r="W182" s="30">
        <f t="shared" si="89"/>
        <v>25.490988275188997</v>
      </c>
      <c r="X182" s="30">
        <f t="shared" si="90"/>
        <v>26.126571118713112</v>
      </c>
      <c r="Y182" s="30">
        <f t="shared" si="91"/>
        <v>295.86872652459601</v>
      </c>
      <c r="Z182" s="30">
        <f t="shared" si="92"/>
        <v>296.32523114825767</v>
      </c>
      <c r="AA182" s="55">
        <f t="shared" si="93"/>
        <v>296.88372253285354</v>
      </c>
      <c r="AB182" s="24">
        <f t="shared" si="94"/>
        <v>571.04575195963093</v>
      </c>
      <c r="AC182" s="24">
        <f t="shared" si="95"/>
        <v>26.279480934454288</v>
      </c>
      <c r="AD182" s="63">
        <f t="shared" si="96"/>
        <v>-1.386282402022305E-3</v>
      </c>
      <c r="AE182" s="20"/>
      <c r="AI182" s="20">
        <f t="shared" si="102"/>
        <v>119.42400536179366</v>
      </c>
      <c r="AJ182" s="18">
        <f t="shared" si="103"/>
        <v>112.54896959134427</v>
      </c>
      <c r="AK182" s="20"/>
      <c r="AL182" s="20"/>
      <c r="AM182" s="20">
        <f t="shared" si="97"/>
        <v>0.69608080970860942</v>
      </c>
      <c r="AN182" s="20">
        <f t="shared" si="78"/>
        <v>0.4205428182671635</v>
      </c>
      <c r="AO182" s="10">
        <f t="shared" si="79"/>
        <v>0.38611857713053427</v>
      </c>
      <c r="AP182" s="10">
        <f t="shared" si="99"/>
        <v>0.35173051839175495</v>
      </c>
      <c r="AQ182" s="20">
        <f t="shared" si="80"/>
        <v>1.0543819692800864E-5</v>
      </c>
      <c r="AR182" s="20">
        <f t="shared" si="81"/>
        <v>2.7670252075816173E-4</v>
      </c>
      <c r="AS182" s="20"/>
      <c r="AT182" s="20"/>
      <c r="AU182" s="20"/>
      <c r="AV182" s="20"/>
      <c r="AW182" s="20"/>
      <c r="AX182" s="20"/>
      <c r="AY182" s="20"/>
      <c r="AZ182" s="22"/>
    </row>
    <row r="183" spans="3:52" ht="15" x14ac:dyDescent="0.25">
      <c r="C183" s="27" t="str">
        <f>DataBase!A180</f>
        <v>cis2-Octene</v>
      </c>
      <c r="D183" s="27">
        <f>DataBase!E180</f>
        <v>125.64901123046877</v>
      </c>
      <c r="E183" s="27">
        <f t="shared" si="82"/>
        <v>398.79901123046875</v>
      </c>
      <c r="F183" s="27">
        <f t="shared" si="83"/>
        <v>717.83822021484377</v>
      </c>
      <c r="G183" s="17">
        <f>DataBase!D180/1000</f>
        <v>0.72716400146484372</v>
      </c>
      <c r="H183" s="16">
        <f t="shared" si="84"/>
        <v>12.313357492760606</v>
      </c>
      <c r="I183" s="16">
        <f>DataBase!C180</f>
        <v>112.20800018310547</v>
      </c>
      <c r="J183" s="18">
        <f t="shared" si="76"/>
        <v>0.10134428086501338</v>
      </c>
      <c r="K183" s="20">
        <f t="shared" si="73"/>
        <v>-2.4419091602996601E-2</v>
      </c>
      <c r="L183" s="19">
        <f t="shared" si="74"/>
        <v>4.2392379721872527E-4</v>
      </c>
      <c r="M183" s="19">
        <f t="shared" si="77"/>
        <v>0.72716400146484372</v>
      </c>
      <c r="N183" s="20">
        <f t="shared" si="75"/>
        <v>-5.8632133804321289E-8</v>
      </c>
      <c r="O183" s="20">
        <f t="shared" si="85"/>
        <v>536.66999999999996</v>
      </c>
      <c r="P183" s="21">
        <f t="shared" si="86"/>
        <v>1.5900260062595128</v>
      </c>
      <c r="Q183" s="33">
        <f>DataBase!G180+2*DataBase!H180*($O$2+273.15)+3*DataBase!I180*($O$2+273.15)^2+4*DataBase!J180*($O$2+273.15)^3+5*DataBase!K180*($O$2+273.15)^4</f>
        <v>1.6384854743732697</v>
      </c>
      <c r="R183" s="30">
        <f>DataBase!R180+273.15</f>
        <v>581.48101806640625</v>
      </c>
      <c r="S183" s="50">
        <f t="shared" si="98"/>
        <v>573.29238153752658</v>
      </c>
      <c r="T183" s="30">
        <f>DataBase!S180/100</f>
        <v>27.765000000000001</v>
      </c>
      <c r="U183" s="50">
        <f t="shared" si="87"/>
        <v>30.157510979543403</v>
      </c>
      <c r="V183" s="50">
        <f t="shared" si="88"/>
        <v>25.554995281345853</v>
      </c>
      <c r="W183" s="30">
        <f t="shared" si="89"/>
        <v>25.960135050834246</v>
      </c>
      <c r="X183" s="30">
        <f t="shared" si="90"/>
        <v>26.377936475625432</v>
      </c>
      <c r="Y183" s="30">
        <f t="shared" si="91"/>
        <v>303.49763226870596</v>
      </c>
      <c r="Z183" s="30">
        <f t="shared" si="92"/>
        <v>303.87865635873391</v>
      </c>
      <c r="AA183" s="55">
        <f t="shared" si="93"/>
        <v>304.7643039847369</v>
      </c>
      <c r="AB183" s="24">
        <f t="shared" si="94"/>
        <v>577.67872793808624</v>
      </c>
      <c r="AC183" s="24">
        <f t="shared" si="95"/>
        <v>26.808829502257975</v>
      </c>
      <c r="AD183" s="63">
        <f t="shared" si="96"/>
        <v>3.4437979389231967E-2</v>
      </c>
      <c r="AE183" s="20"/>
      <c r="AI183" s="20">
        <f t="shared" si="102"/>
        <v>120.82088588283818</v>
      </c>
      <c r="AJ183" s="18">
        <f t="shared" si="103"/>
        <v>114.93002667759428</v>
      </c>
      <c r="AK183" s="20"/>
      <c r="AL183" s="20"/>
      <c r="AM183" s="20">
        <f t="shared" si="97"/>
        <v>0.68583324105160237</v>
      </c>
      <c r="AN183" s="20">
        <f t="shared" si="78"/>
        <v>0.41321926367591733</v>
      </c>
      <c r="AO183" s="10">
        <f t="shared" si="79"/>
        <v>0.34143623804255346</v>
      </c>
      <c r="AP183" s="10">
        <f t="shared" si="99"/>
        <v>0.3112940206024164</v>
      </c>
      <c r="AQ183" s="20">
        <f t="shared" si="80"/>
        <v>1.1472070725280675E-5</v>
      </c>
      <c r="AR183" s="20">
        <f t="shared" si="81"/>
        <v>3.1852204368741795E-4</v>
      </c>
      <c r="AS183" s="20"/>
      <c r="AT183" s="20"/>
      <c r="AU183" s="20"/>
      <c r="AV183" s="20"/>
      <c r="AW183" s="20"/>
      <c r="AX183" s="20"/>
      <c r="AY183" s="20"/>
      <c r="AZ183" s="22"/>
    </row>
    <row r="184" spans="3:52" ht="15" x14ac:dyDescent="0.25">
      <c r="C184" s="27" t="str">
        <f>DataBase!A181</f>
        <v>tr2-Octene</v>
      </c>
      <c r="D184" s="27">
        <f>DataBase!E181</f>
        <v>124.99801025390627</v>
      </c>
      <c r="E184" s="27">
        <f t="shared" si="82"/>
        <v>398.14801025390625</v>
      </c>
      <c r="F184" s="27">
        <f t="shared" si="83"/>
        <v>716.66641845703123</v>
      </c>
      <c r="G184" s="17">
        <f>DataBase!D181/1000</f>
        <v>0.72306701660156247</v>
      </c>
      <c r="H184" s="16">
        <f t="shared" si="84"/>
        <v>12.376384703520332</v>
      </c>
      <c r="I184" s="16">
        <f>DataBase!C181</f>
        <v>112.20800018310547</v>
      </c>
      <c r="J184" s="18">
        <f t="shared" si="76"/>
        <v>6.0263597454831688E-2</v>
      </c>
      <c r="K184" s="20">
        <f t="shared" si="73"/>
        <v>-2.3754615373582838E-2</v>
      </c>
      <c r="L184" s="19">
        <f t="shared" si="74"/>
        <v>4.257373023737424E-4</v>
      </c>
      <c r="M184" s="19">
        <f t="shared" si="77"/>
        <v>0.72306701660156247</v>
      </c>
      <c r="N184" s="20">
        <f t="shared" si="75"/>
        <v>-5.8620047698974609E-8</v>
      </c>
      <c r="O184" s="20">
        <f t="shared" si="85"/>
        <v>536.66999999999996</v>
      </c>
      <c r="P184" s="21">
        <f t="shared" si="86"/>
        <v>1.6009966773342907</v>
      </c>
      <c r="Q184" s="33">
        <f>DataBase!G181+2*DataBase!H181*($O$2+273.15)+3*DataBase!I181*($O$2+273.15)^2+4*DataBase!J181*($O$2+273.15)^3+5*DataBase!K181*($O$2+273.15)^4</f>
        <v>1.652757376339745</v>
      </c>
      <c r="R184" s="30">
        <f>DataBase!R181+273.15</f>
        <v>580.37200927734375</v>
      </c>
      <c r="S184" s="50">
        <f t="shared" si="98"/>
        <v>571.71791413726476</v>
      </c>
      <c r="T184" s="30">
        <f>DataBase!S181/100</f>
        <v>27.661201171875</v>
      </c>
      <c r="U184" s="50">
        <f t="shared" si="87"/>
        <v>30.049336315927334</v>
      </c>
      <c r="V184" s="50">
        <f t="shared" si="88"/>
        <v>25.317654597712533</v>
      </c>
      <c r="W184" s="30">
        <f t="shared" si="89"/>
        <v>25.722952727226218</v>
      </c>
      <c r="X184" s="30">
        <f t="shared" si="90"/>
        <v>26.207023196446464</v>
      </c>
      <c r="Y184" s="30">
        <f t="shared" si="91"/>
        <v>301.77418654298901</v>
      </c>
      <c r="Z184" s="30">
        <f t="shared" si="92"/>
        <v>302.21649750152119</v>
      </c>
      <c r="AA184" s="55">
        <f t="shared" si="93"/>
        <v>302.9901994976708</v>
      </c>
      <c r="AB184" s="24">
        <f t="shared" si="94"/>
        <v>576.35799525272637</v>
      </c>
      <c r="AC184" s="24">
        <f t="shared" si="95"/>
        <v>26.61625059334915</v>
      </c>
      <c r="AD184" s="63">
        <f t="shared" si="96"/>
        <v>3.7776760742708484E-2</v>
      </c>
      <c r="AE184" s="20"/>
      <c r="AI184" s="20">
        <f t="shared" si="102"/>
        <v>120.84545419353299</v>
      </c>
      <c r="AJ184" s="18">
        <f t="shared" si="103"/>
        <v>114.60477211222737</v>
      </c>
      <c r="AK184" s="20"/>
      <c r="AL184" s="20"/>
      <c r="AM184" s="20">
        <f t="shared" si="97"/>
        <v>0.68602207530591353</v>
      </c>
      <c r="AN184" s="20">
        <f t="shared" si="78"/>
        <v>0.41375617284784894</v>
      </c>
      <c r="AO184" s="10">
        <f t="shared" si="79"/>
        <v>0.34114935414155256</v>
      </c>
      <c r="AP184" s="10">
        <f t="shared" si="99"/>
        <v>0.31092073799312114</v>
      </c>
      <c r="AQ184" s="20">
        <f t="shared" si="80"/>
        <v>1.1838270115670461E-5</v>
      </c>
      <c r="AR184" s="20">
        <f t="shared" si="81"/>
        <v>3.2746077119655655E-4</v>
      </c>
      <c r="AS184" s="20"/>
      <c r="AT184" s="20"/>
      <c r="AU184" s="20"/>
      <c r="AV184" s="20"/>
      <c r="AW184" s="20"/>
      <c r="AX184" s="20"/>
      <c r="AY184" s="20"/>
      <c r="AZ184" s="22"/>
    </row>
    <row r="185" spans="3:52" ht="15" x14ac:dyDescent="0.25">
      <c r="C185" s="27" t="str">
        <f>DataBase!A182</f>
        <v>tr3-Octene</v>
      </c>
      <c r="D185" s="27">
        <f>DataBase!E182</f>
        <v>123.27700195312502</v>
      </c>
      <c r="E185" s="27">
        <f t="shared" si="82"/>
        <v>396.427001953125</v>
      </c>
      <c r="F185" s="27">
        <f t="shared" si="83"/>
        <v>713.568603515625</v>
      </c>
      <c r="G185" s="17">
        <f>DataBase!D182/1000</f>
        <v>0.71828601074218745</v>
      </c>
      <c r="H185" s="16">
        <f t="shared" si="84"/>
        <v>12.440786472736535</v>
      </c>
      <c r="I185" s="16">
        <f>DataBase!C182</f>
        <v>112.20800018310547</v>
      </c>
      <c r="J185" s="18">
        <f t="shared" si="76"/>
        <v>2.9823295068999011E-2</v>
      </c>
      <c r="K185" s="20">
        <f t="shared" si="73"/>
        <v>-2.3251087141110054E-2</v>
      </c>
      <c r="L185" s="19">
        <f t="shared" si="74"/>
        <v>4.2774685479295783E-4</v>
      </c>
      <c r="M185" s="19">
        <f t="shared" si="77"/>
        <v>0.71828601074218745</v>
      </c>
      <c r="N185" s="20">
        <f t="shared" si="75"/>
        <v>-5.860594373168946E-8</v>
      </c>
      <c r="O185" s="20">
        <f t="shared" si="85"/>
        <v>536.66999999999996</v>
      </c>
      <c r="P185" s="21">
        <f t="shared" si="86"/>
        <v>1.6121817078556855</v>
      </c>
      <c r="Q185" s="33">
        <f>DataBase!G182+2*DataBase!H182*($O$2+273.15)+3*DataBase!I182*($O$2+273.15)^2+4*DataBase!J182*($O$2+273.15)^3+5*DataBase!K182*($O$2+273.15)^4</f>
        <v>1.666815058373095</v>
      </c>
      <c r="R185" s="30">
        <f>DataBase!R182+273.15</f>
        <v>578.14801025390625</v>
      </c>
      <c r="S185" s="50">
        <f t="shared" si="98"/>
        <v>569.04220900134055</v>
      </c>
      <c r="T185" s="30">
        <f>DataBase!S182/100</f>
        <v>27.461201171875</v>
      </c>
      <c r="U185" s="50">
        <f t="shared" si="87"/>
        <v>29.984738558162704</v>
      </c>
      <c r="V185" s="50">
        <f t="shared" si="88"/>
        <v>25.181957523494795</v>
      </c>
      <c r="W185" s="30">
        <f t="shared" si="89"/>
        <v>25.58297118272818</v>
      </c>
      <c r="X185" s="30">
        <f t="shared" si="90"/>
        <v>26.141581718456674</v>
      </c>
      <c r="Y185" s="30">
        <f t="shared" si="91"/>
        <v>298.94400953784782</v>
      </c>
      <c r="Z185" s="30">
        <f t="shared" si="92"/>
        <v>299.40296557049362</v>
      </c>
      <c r="AA185" s="55">
        <f t="shared" si="93"/>
        <v>300.07024596884776</v>
      </c>
      <c r="AB185" s="24">
        <f t="shared" si="94"/>
        <v>573.84937166584405</v>
      </c>
      <c r="AC185" s="24">
        <f t="shared" si="95"/>
        <v>26.437546219690816</v>
      </c>
      <c r="AD185" s="63">
        <f t="shared" si="96"/>
        <v>3.7276408478176239E-2</v>
      </c>
      <c r="AE185" s="20"/>
      <c r="AI185" s="20">
        <f t="shared" si="102"/>
        <v>120.23967093553415</v>
      </c>
      <c r="AJ185" s="18">
        <f t="shared" si="103"/>
        <v>113.66966965048385</v>
      </c>
      <c r="AK185" s="20"/>
      <c r="AL185" s="20"/>
      <c r="AM185" s="20">
        <f t="shared" si="97"/>
        <v>0.68568427966918966</v>
      </c>
      <c r="AN185" s="20">
        <f t="shared" si="78"/>
        <v>0.41483710257312861</v>
      </c>
      <c r="AO185" s="10">
        <f t="shared" si="79"/>
        <v>0.33607434942285336</v>
      </c>
      <c r="AP185" s="10">
        <f t="shared" si="99"/>
        <v>0.30592063667898595</v>
      </c>
      <c r="AQ185" s="20">
        <f t="shared" si="80"/>
        <v>1.3229521074143776E-5</v>
      </c>
      <c r="AR185" s="20">
        <f t="shared" si="81"/>
        <v>3.6329853962462208E-4</v>
      </c>
      <c r="AS185" s="20"/>
      <c r="AT185" s="20"/>
      <c r="AU185" s="20"/>
      <c r="AV185" s="20"/>
      <c r="AW185" s="20"/>
      <c r="AX185" s="20"/>
      <c r="AY185" s="20"/>
      <c r="AZ185" s="22"/>
    </row>
    <row r="186" spans="3:52" ht="15" x14ac:dyDescent="0.25">
      <c r="C186" s="27" t="str">
        <f>DataBase!A183</f>
        <v>cis4-Octene</v>
      </c>
      <c r="D186" s="27">
        <f>DataBase!E183</f>
        <v>122.55001220703127</v>
      </c>
      <c r="E186" s="27">
        <f t="shared" si="82"/>
        <v>395.70001220703125</v>
      </c>
      <c r="F186" s="27">
        <f t="shared" si="83"/>
        <v>712.26002197265632</v>
      </c>
      <c r="G186" s="17">
        <f>DataBase!D183/1000</f>
        <v>0.72417901611328128</v>
      </c>
      <c r="H186" s="16">
        <f t="shared" si="84"/>
        <v>12.332001998098006</v>
      </c>
      <c r="I186" s="16">
        <f>DataBase!C183</f>
        <v>112.20800018310547</v>
      </c>
      <c r="J186" s="18">
        <f t="shared" si="76"/>
        <v>7.7870715892525297E-2</v>
      </c>
      <c r="K186" s="20">
        <f t="shared" si="73"/>
        <v>-2.4745607282787026E-2</v>
      </c>
      <c r="L186" s="19">
        <f t="shared" si="74"/>
        <v>4.2499698252031171E-4</v>
      </c>
      <c r="M186" s="19">
        <f t="shared" si="77"/>
        <v>0.72417901611328128</v>
      </c>
      <c r="N186" s="20">
        <f t="shared" si="75"/>
        <v>-5.8623328097534183E-8</v>
      </c>
      <c r="O186" s="20">
        <f t="shared" si="85"/>
        <v>536.66999999999996</v>
      </c>
      <c r="P186" s="21">
        <f t="shared" si="86"/>
        <v>1.5935120507884262</v>
      </c>
      <c r="Q186" s="33">
        <f>DataBase!G183+2*DataBase!H183*($O$2+273.15)+3*DataBase!I183*($O$2+273.15)^2+4*DataBase!J183*($O$2+273.15)^3+5*DataBase!K183*($O$2+273.15)^4</f>
        <v>1.6426779646407699</v>
      </c>
      <c r="R186" s="30">
        <f>DataBase!R183+273.15</f>
        <v>577.593017578125</v>
      </c>
      <c r="S186" s="50">
        <f t="shared" si="98"/>
        <v>569.83358091356763</v>
      </c>
      <c r="T186" s="30">
        <f>DataBase!S183/100</f>
        <v>27.358200683593751</v>
      </c>
      <c r="U186" s="50">
        <f t="shared" si="87"/>
        <v>30.250346082241201</v>
      </c>
      <c r="V186" s="50">
        <f t="shared" si="88"/>
        <v>25.773053192761871</v>
      </c>
      <c r="W186" s="30">
        <f t="shared" si="89"/>
        <v>26.166570902151545</v>
      </c>
      <c r="X186" s="30">
        <f t="shared" si="90"/>
        <v>26.610110864051755</v>
      </c>
      <c r="Y186" s="30">
        <f t="shared" si="91"/>
        <v>300.00796983046007</v>
      </c>
      <c r="Z186" s="30">
        <f t="shared" si="92"/>
        <v>300.28548381196049</v>
      </c>
      <c r="AA186" s="55">
        <f t="shared" si="93"/>
        <v>301.20390574194164</v>
      </c>
      <c r="AB186" s="24">
        <f t="shared" si="94"/>
        <v>574.06304204578362</v>
      </c>
      <c r="AC186" s="24">
        <f t="shared" si="95"/>
        <v>26.790121957351104</v>
      </c>
      <c r="AD186" s="63">
        <f t="shared" si="96"/>
        <v>2.0764476904481279E-2</v>
      </c>
      <c r="AE186" s="20"/>
      <c r="AI186" s="20">
        <f t="shared" si="102"/>
        <v>119.11109037646452</v>
      </c>
      <c r="AJ186" s="18">
        <f t="shared" si="103"/>
        <v>113.2310182998267</v>
      </c>
      <c r="AK186" s="20"/>
      <c r="AL186" s="20"/>
      <c r="AM186" s="20">
        <f t="shared" si="97"/>
        <v>0.68508448018679347</v>
      </c>
      <c r="AN186" s="20">
        <f t="shared" si="78"/>
        <v>0.41510772666149998</v>
      </c>
      <c r="AO186" s="10">
        <f t="shared" si="79"/>
        <v>0.33074582692480442</v>
      </c>
      <c r="AP186" s="10">
        <f t="shared" si="99"/>
        <v>0.30077158608676591</v>
      </c>
      <c r="AQ186" s="20">
        <f t="shared" si="80"/>
        <v>1.4203741895905915E-5</v>
      </c>
      <c r="AR186" s="20">
        <f t="shared" si="81"/>
        <v>3.8858882124616237E-4</v>
      </c>
      <c r="AS186" s="20"/>
      <c r="AT186" s="20"/>
      <c r="AU186" s="20"/>
      <c r="AV186" s="20"/>
      <c r="AW186" s="20"/>
      <c r="AX186" s="20"/>
      <c r="AY186" s="20"/>
      <c r="AZ186" s="22"/>
    </row>
    <row r="187" spans="3:52" ht="15" x14ac:dyDescent="0.25">
      <c r="C187" s="27" t="str">
        <f>DataBase!A184</f>
        <v>tr4-Octene</v>
      </c>
      <c r="D187" s="27">
        <f>DataBase!E184</f>
        <v>122.2600036621094</v>
      </c>
      <c r="E187" s="27">
        <f t="shared" si="82"/>
        <v>395.41000366210938</v>
      </c>
      <c r="F187" s="27">
        <f t="shared" si="83"/>
        <v>711.73800659179688</v>
      </c>
      <c r="G187" s="17">
        <f>DataBase!D184/1000</f>
        <v>0.71719201660156251</v>
      </c>
      <c r="H187" s="16">
        <f t="shared" si="84"/>
        <v>12.449099535096389</v>
      </c>
      <c r="I187" s="16">
        <f>DataBase!C184</f>
        <v>112.20800018310547</v>
      </c>
      <c r="J187" s="18">
        <f t="shared" si="76"/>
        <v>2.5592215390836521E-2</v>
      </c>
      <c r="K187" s="20">
        <f t="shared" si="73"/>
        <v>-2.3326773079142354E-2</v>
      </c>
      <c r="L187" s="19">
        <f t="shared" si="74"/>
        <v>4.2814830863144754E-4</v>
      </c>
      <c r="M187" s="19">
        <f t="shared" si="77"/>
        <v>0.71719201660156251</v>
      </c>
      <c r="N187" s="20">
        <f t="shared" si="75"/>
        <v>-5.8602716448974612E-8</v>
      </c>
      <c r="O187" s="20">
        <f t="shared" si="85"/>
        <v>536.66999999999996</v>
      </c>
      <c r="P187" s="21">
        <f t="shared" si="86"/>
        <v>1.6136799338357988</v>
      </c>
      <c r="Q187" s="33">
        <f>DataBase!G184+2*DataBase!H184*($O$2+273.15)+3*DataBase!I184*($O$2+273.15)^2+4*DataBase!J184*($O$2+273.15)^3+5*DataBase!K184*($O$2+273.15)^4</f>
        <v>1.6685749138747448</v>
      </c>
      <c r="R187" s="30">
        <f>DataBase!R184+273.15</f>
        <v>577.593017578125</v>
      </c>
      <c r="S187" s="50">
        <f t="shared" si="98"/>
        <v>567.88393278214392</v>
      </c>
      <c r="T187" s="30">
        <f>DataBase!S184/100</f>
        <v>27.358200683593751</v>
      </c>
      <c r="U187" s="50">
        <f t="shared" si="87"/>
        <v>30.010934606453059</v>
      </c>
      <c r="V187" s="50">
        <f t="shared" si="88"/>
        <v>25.242562379759914</v>
      </c>
      <c r="W187" s="30">
        <f t="shared" si="89"/>
        <v>25.640192918847472</v>
      </c>
      <c r="X187" s="30">
        <f t="shared" si="90"/>
        <v>26.212125565254336</v>
      </c>
      <c r="Y187" s="30">
        <f t="shared" si="91"/>
        <v>297.76685527781171</v>
      </c>
      <c r="Z187" s="30">
        <f t="shared" si="92"/>
        <v>298.19531709160458</v>
      </c>
      <c r="AA187" s="55">
        <f t="shared" si="93"/>
        <v>298.86240571895155</v>
      </c>
      <c r="AB187" s="24">
        <f t="shared" si="94"/>
        <v>572.64873345918011</v>
      </c>
      <c r="AC187" s="24">
        <f t="shared" si="95"/>
        <v>26.426421038221932</v>
      </c>
      <c r="AD187" s="63">
        <f t="shared" si="96"/>
        <v>3.40585134288671E-2</v>
      </c>
      <c r="AE187" s="20"/>
      <c r="AI187" s="20">
        <f t="shared" si="102"/>
        <v>119.69064224289104</v>
      </c>
      <c r="AJ187" s="18">
        <f t="shared" si="103"/>
        <v>113.10828159781282</v>
      </c>
      <c r="AK187" s="20"/>
      <c r="AL187" s="20"/>
      <c r="AM187" s="20">
        <f t="shared" si="97"/>
        <v>0.68458238176091935</v>
      </c>
      <c r="AN187" s="20">
        <f t="shared" si="78"/>
        <v>0.41510772666149998</v>
      </c>
      <c r="AO187" s="10">
        <f t="shared" si="79"/>
        <v>0.32755827509352725</v>
      </c>
      <c r="AP187" s="10">
        <f t="shared" si="99"/>
        <v>0.29774913122071323</v>
      </c>
      <c r="AQ187" s="20">
        <f t="shared" si="80"/>
        <v>1.4696189228058767E-5</v>
      </c>
      <c r="AR187" s="20">
        <f t="shared" si="81"/>
        <v>4.0206129418530047E-4</v>
      </c>
      <c r="AS187" s="20"/>
      <c r="AT187" s="20"/>
      <c r="AU187" s="20"/>
      <c r="AV187" s="20"/>
      <c r="AW187" s="20"/>
      <c r="AX187" s="20"/>
      <c r="AY187" s="20"/>
      <c r="AZ187" s="22"/>
    </row>
    <row r="188" spans="3:52" ht="15" x14ac:dyDescent="0.25">
      <c r="C188" s="27" t="str">
        <f>DataBase!A185</f>
        <v>2M-1-heptene</v>
      </c>
      <c r="D188" s="27">
        <f>DataBase!E185</f>
        <v>119.27700195312502</v>
      </c>
      <c r="E188" s="27">
        <f t="shared" si="82"/>
        <v>392.427001953125</v>
      </c>
      <c r="F188" s="27">
        <f t="shared" si="83"/>
        <v>706.36860351562507</v>
      </c>
      <c r="G188" s="17">
        <f>DataBase!D185/1000</f>
        <v>0.72343902587890629</v>
      </c>
      <c r="H188" s="16">
        <f t="shared" si="84"/>
        <v>12.310485931018015</v>
      </c>
      <c r="I188" s="16">
        <f>DataBase!C185</f>
        <v>112.20800018310547</v>
      </c>
      <c r="J188" s="18">
        <f t="shared" si="76"/>
        <v>7.9870843657184276E-2</v>
      </c>
      <c r="K188" s="20">
        <f t="shared" si="73"/>
        <v>-2.560337671534969E-2</v>
      </c>
      <c r="L188" s="19">
        <f t="shared" si="74"/>
        <v>4.2501969377139765E-4</v>
      </c>
      <c r="M188" s="19">
        <f t="shared" si="77"/>
        <v>0.72343902587890629</v>
      </c>
      <c r="N188" s="20">
        <f t="shared" si="75"/>
        <v>-5.8621145126342775E-8</v>
      </c>
      <c r="O188" s="20">
        <f t="shared" si="85"/>
        <v>536.66999999999996</v>
      </c>
      <c r="P188" s="21">
        <f t="shared" si="86"/>
        <v>1.5900321966926827</v>
      </c>
      <c r="Q188" s="33">
        <f>DataBase!G185+2*DataBase!H185*($O$2+273.15)+3*DataBase!I185*($O$2+273.15)^2+4*DataBase!J185*($O$2+273.15)^3+5*DataBase!K185*($O$2+273.15)^4</f>
        <v>1.637887004707645</v>
      </c>
      <c r="R188" s="30">
        <f>DataBase!R185+273.15</f>
        <v>573.1500244140625</v>
      </c>
      <c r="S188" s="50">
        <f t="shared" si="98"/>
        <v>566.75538259295899</v>
      </c>
      <c r="T188" s="30">
        <f>DataBase!S185/100</f>
        <v>27.151201171875002</v>
      </c>
      <c r="U188" s="50">
        <f t="shared" si="87"/>
        <v>30.43731586363991</v>
      </c>
      <c r="V188" s="50">
        <f t="shared" si="88"/>
        <v>26.210623020576385</v>
      </c>
      <c r="W188" s="30">
        <f t="shared" si="89"/>
        <v>26.587044496869769</v>
      </c>
      <c r="X188" s="30">
        <f t="shared" si="90"/>
        <v>27.013997693229534</v>
      </c>
      <c r="Y188" s="30">
        <f t="shared" si="91"/>
        <v>297.00366202240559</v>
      </c>
      <c r="Z188" s="30">
        <f t="shared" si="92"/>
        <v>297.10905210325825</v>
      </c>
      <c r="AA188" s="55">
        <f t="shared" si="93"/>
        <v>298.14365763522846</v>
      </c>
      <c r="AB188" s="24">
        <f t="shared" si="94"/>
        <v>570.62543554053013</v>
      </c>
      <c r="AC188" s="24">
        <f t="shared" si="95"/>
        <v>26.905973864114543</v>
      </c>
      <c r="AD188" s="63">
        <f t="shared" si="96"/>
        <v>9.0319137708898614E-3</v>
      </c>
      <c r="AE188" s="20"/>
      <c r="AI188" s="20">
        <f t="shared" si="102"/>
        <v>117.04548730979468</v>
      </c>
      <c r="AJ188" s="18">
        <f t="shared" si="103"/>
        <v>111.43026521459117</v>
      </c>
      <c r="AK188" s="20"/>
      <c r="AL188" s="20"/>
      <c r="AM188" s="20">
        <f t="shared" si="97"/>
        <v>0.6846846117721227</v>
      </c>
      <c r="AN188" s="20">
        <f t="shared" si="78"/>
        <v>0.41728700202331209</v>
      </c>
      <c r="AO188" s="10">
        <f t="shared" si="79"/>
        <v>0.32518291385286507</v>
      </c>
      <c r="AP188" s="10">
        <f t="shared" si="99"/>
        <v>0.29529413132907112</v>
      </c>
      <c r="AQ188" s="20">
        <f t="shared" si="80"/>
        <v>1.6847978742684626E-5</v>
      </c>
      <c r="AR188" s="20">
        <f t="shared" si="81"/>
        <v>4.5744286018210395E-4</v>
      </c>
      <c r="AS188" s="20"/>
      <c r="AT188" s="20"/>
      <c r="AU188" s="20"/>
      <c r="AV188" s="20"/>
      <c r="AW188" s="20"/>
      <c r="AX188" s="20"/>
      <c r="AY188" s="20"/>
      <c r="AZ188" s="22"/>
    </row>
    <row r="189" spans="3:52" ht="15" x14ac:dyDescent="0.25">
      <c r="C189" s="27" t="str">
        <f>DataBase!A186</f>
        <v>23M-2-hexene</v>
      </c>
      <c r="D189" s="27">
        <f>DataBase!E186</f>
        <v>121.77800903320315</v>
      </c>
      <c r="E189" s="27">
        <f t="shared" si="82"/>
        <v>394.92800903320313</v>
      </c>
      <c r="F189" s="27">
        <f t="shared" si="83"/>
        <v>710.87041625976565</v>
      </c>
      <c r="G189" s="17">
        <f>DataBase!D186/1000</f>
        <v>0.74402001953124997</v>
      </c>
      <c r="H189" s="16">
        <f t="shared" si="84"/>
        <v>11.995329780358976</v>
      </c>
      <c r="I189" s="16">
        <f>DataBase!C186</f>
        <v>112.20800018310547</v>
      </c>
      <c r="J189" s="18">
        <f t="shared" si="76"/>
        <v>0.47954769860377705</v>
      </c>
      <c r="K189" s="20">
        <f t="shared" si="73"/>
        <v>-2.8898012765621935E-2</v>
      </c>
      <c r="L189" s="19">
        <f t="shared" si="74"/>
        <v>4.1558762317667479E-4</v>
      </c>
      <c r="M189" s="19">
        <f t="shared" si="77"/>
        <v>0.74402001953124997</v>
      </c>
      <c r="N189" s="20">
        <f t="shared" si="75"/>
        <v>-5.8681859057617187E-8</v>
      </c>
      <c r="O189" s="20">
        <f t="shared" si="85"/>
        <v>536.66999999999996</v>
      </c>
      <c r="P189" s="21">
        <f t="shared" si="86"/>
        <v>1.5336564207050176</v>
      </c>
      <c r="Q189" s="33">
        <f>DataBase!G186+2*DataBase!H186*($O$2+273.15)+3*DataBase!I186*($O$2+273.15)^2+4*DataBase!J186*($O$2+273.15)^3+5*DataBase!K186*($O$2+273.15)^4</f>
        <v>1.5634640633100449</v>
      </c>
      <c r="R189" s="30">
        <f>DataBase!R186+273.15</f>
        <v>577.593017578125</v>
      </c>
      <c r="S189" s="50">
        <f t="shared" si="98"/>
        <v>573.95293076951521</v>
      </c>
      <c r="T189" s="30">
        <f>DataBase!S186/100</f>
        <v>27.358200683593751</v>
      </c>
      <c r="U189" s="50">
        <f t="shared" si="87"/>
        <v>31.005616409412923</v>
      </c>
      <c r="V189" s="50">
        <f t="shared" si="88"/>
        <v>27.565259705679583</v>
      </c>
      <c r="W189" s="30">
        <f t="shared" si="89"/>
        <v>27.90951462789565</v>
      </c>
      <c r="X189" s="30">
        <f t="shared" si="90"/>
        <v>28.009295051067799</v>
      </c>
      <c r="Y189" s="30">
        <f t="shared" si="91"/>
        <v>304.9413359435913</v>
      </c>
      <c r="Z189" s="30">
        <f t="shared" si="92"/>
        <v>304.6374198638963</v>
      </c>
      <c r="AA189" s="55">
        <f t="shared" si="93"/>
        <v>306.13340831176379</v>
      </c>
      <c r="AB189" s="24">
        <f t="shared" si="94"/>
        <v>576.38467472864534</v>
      </c>
      <c r="AC189" s="24">
        <f t="shared" si="95"/>
        <v>27.905703745854261</v>
      </c>
      <c r="AD189" s="63">
        <f t="shared" si="96"/>
        <v>-2.0012392941793088E-2</v>
      </c>
      <c r="AE189" s="20"/>
      <c r="AI189" s="20">
        <f t="shared" si="102"/>
        <v>116.42172716690357</v>
      </c>
      <c r="AJ189" s="18">
        <f t="shared" si="103"/>
        <v>112.41109516145323</v>
      </c>
      <c r="AK189" s="20"/>
      <c r="AL189" s="20"/>
      <c r="AM189" s="20">
        <f t="shared" si="97"/>
        <v>0.6837478934374156</v>
      </c>
      <c r="AN189" s="20">
        <f t="shared" si="78"/>
        <v>0.41510772666149998</v>
      </c>
      <c r="AO189" s="10">
        <f t="shared" si="79"/>
        <v>0.32228803673560202</v>
      </c>
      <c r="AP189" s="10">
        <f t="shared" si="99"/>
        <v>0.29274703702300386</v>
      </c>
      <c r="AQ189" s="20">
        <f t="shared" si="80"/>
        <v>1.5548125008199959E-5</v>
      </c>
      <c r="AR189" s="20">
        <f t="shared" si="81"/>
        <v>4.2536872422793719E-4</v>
      </c>
      <c r="AS189" s="20"/>
      <c r="AT189" s="20"/>
      <c r="AU189" s="20"/>
      <c r="AV189" s="20"/>
      <c r="AW189" s="20"/>
      <c r="AX189" s="20"/>
      <c r="AY189" s="20"/>
      <c r="AZ189" s="22"/>
    </row>
    <row r="190" spans="3:52" ht="15" x14ac:dyDescent="0.25">
      <c r="C190" s="27" t="str">
        <f>DataBase!A187</f>
        <v>233M1pentene</v>
      </c>
      <c r="D190" s="27">
        <f>DataBase!E187</f>
        <v>108.30901489257815</v>
      </c>
      <c r="E190" s="27">
        <f t="shared" si="82"/>
        <v>381.45901489257813</v>
      </c>
      <c r="F190" s="27">
        <f t="shared" si="83"/>
        <v>686.6262268066406</v>
      </c>
      <c r="G190" s="17">
        <f>DataBase!D187/1000</f>
        <v>0.73818701171875001</v>
      </c>
      <c r="H190" s="16">
        <f t="shared" si="84"/>
        <v>11.951077510202012</v>
      </c>
      <c r="I190" s="16">
        <f>DataBase!C187</f>
        <v>112.20800018310547</v>
      </c>
      <c r="J190" s="18">
        <f t="shared" si="76"/>
        <v>0.42268533253796303</v>
      </c>
      <c r="K190" s="20">
        <f t="shared" si="73"/>
        <v>-3.1934044199530602E-2</v>
      </c>
      <c r="L190" s="19">
        <f t="shared" si="74"/>
        <v>4.1684838813835283E-4</v>
      </c>
      <c r="M190" s="19">
        <f t="shared" si="77"/>
        <v>0.73818701171875001</v>
      </c>
      <c r="N190" s="20">
        <f t="shared" si="75"/>
        <v>-5.8664651684570315E-8</v>
      </c>
      <c r="O190" s="20">
        <f t="shared" si="85"/>
        <v>536.66999999999996</v>
      </c>
      <c r="P190" s="21">
        <f t="shared" si="86"/>
        <v>1.5266761167419409</v>
      </c>
      <c r="Q190" s="33">
        <f>DataBase!G187+2*DataBase!H187*($O$2+273.15)+3*DataBase!I187*($O$2+273.15)^2+4*DataBase!J187*($O$2+273.15)^3+5*DataBase!K187*($O$2+273.15)^4</f>
        <v>1.5526335254102699</v>
      </c>
      <c r="R190" s="30">
        <f>DataBase!R187+273.15</f>
        <v>569.260009765625</v>
      </c>
      <c r="S190" s="50">
        <f t="shared" si="98"/>
        <v>560.30073096567776</v>
      </c>
      <c r="T190" s="30">
        <f>DataBase!S187/100</f>
        <v>26.861201171874999</v>
      </c>
      <c r="U190" s="50">
        <f t="shared" si="87"/>
        <v>31.666134894494512</v>
      </c>
      <c r="V190" s="50">
        <f t="shared" si="88"/>
        <v>29.327900185121543</v>
      </c>
      <c r="W190" s="30">
        <f t="shared" si="89"/>
        <v>29.541149937231008</v>
      </c>
      <c r="X190" s="30">
        <f t="shared" si="90"/>
        <v>29.536850197207499</v>
      </c>
      <c r="Y190" s="30">
        <f t="shared" si="91"/>
        <v>291.6554038138388</v>
      </c>
      <c r="Z190" s="30">
        <f t="shared" si="92"/>
        <v>290.61421427831613</v>
      </c>
      <c r="AA190" s="55">
        <f t="shared" si="93"/>
        <v>292.59195445949922</v>
      </c>
      <c r="AB190" s="24">
        <f t="shared" si="94"/>
        <v>561.54691228643139</v>
      </c>
      <c r="AC190" s="24">
        <f t="shared" si="95"/>
        <v>28.255151859542579</v>
      </c>
      <c r="AD190" s="63">
        <f t="shared" si="96"/>
        <v>-5.189457756368375E-2</v>
      </c>
      <c r="AE190" s="20"/>
      <c r="AI190" s="20">
        <f t="shared" si="102"/>
        <v>108.32967480813113</v>
      </c>
      <c r="AJ190" s="18">
        <f t="shared" si="103"/>
        <v>105.24436556977533</v>
      </c>
      <c r="AK190" s="20"/>
      <c r="AL190" s="20"/>
      <c r="AM190" s="20">
        <f t="shared" si="97"/>
        <v>0.67009627999274346</v>
      </c>
      <c r="AN190" s="20">
        <f t="shared" ref="AN190" si="104">($AL$2+273.15)/(R190+273.15)</f>
        <v>0.41921391710225908</v>
      </c>
      <c r="AO190" s="10">
        <f t="shared" ref="AO190" si="105">(-LN(T190/1.01325)-5.92714+6.09648/AM190+1.28862*LN(AM190)-0.16934*AM190^6)/(15.2518-15.6875/AM190-13.4721*LN(AM190)+0.43577*AM190^6)</f>
        <v>0.23400612983312116</v>
      </c>
      <c r="AP190" s="10">
        <f t="shared" si="99"/>
        <v>0.20757857310635464</v>
      </c>
      <c r="AQ190" s="20">
        <f>EXP(5.92714-6.09648/AN190-1.28862*LN(AN190)+0.169347*AN190^6+AO190*(15.2518-15.6875/AN190-13.4721*LN(AN190)+0.43577*AN190^6))</f>
        <v>4.8169926655576429E-5</v>
      </c>
      <c r="AR190" s="20">
        <f>AQ190*T190</f>
        <v>1.2939020903299024E-3</v>
      </c>
      <c r="AT190" s="56"/>
      <c r="AU190" s="20"/>
      <c r="AV190" s="20"/>
      <c r="AW190" s="20"/>
      <c r="AX190" s="20"/>
      <c r="AY190" s="20"/>
      <c r="AZ190" s="22"/>
    </row>
    <row r="191" spans="3:52" s="46" customFormat="1" ht="15" x14ac:dyDescent="0.25">
      <c r="C191" s="37" t="str">
        <f>DataBase!A188</f>
        <v>244M1pentene</v>
      </c>
      <c r="D191" s="37">
        <f>DataBase!E188</f>
        <v>101.43801269531252</v>
      </c>
      <c r="E191" s="37">
        <f t="shared" si="82"/>
        <v>374.5880126953125</v>
      </c>
      <c r="F191" s="27">
        <f t="shared" si="83"/>
        <v>674.2584228515625</v>
      </c>
      <c r="G191" s="38">
        <f>DataBase!D188/1000</f>
        <v>0.71792102050781248</v>
      </c>
      <c r="H191" s="39">
        <f t="shared" si="84"/>
        <v>12.214212100186126</v>
      </c>
      <c r="I191" s="16">
        <f>DataBase!C188</f>
        <v>112.20800018310547</v>
      </c>
      <c r="J191" s="40">
        <f t="shared" si="76"/>
        <v>6.7768286550024162E-2</v>
      </c>
      <c r="K191" s="41">
        <f t="shared" si="73"/>
        <v>-3.0092556912253557E-2</v>
      </c>
      <c r="L191" s="42">
        <f t="shared" si="74"/>
        <v>4.2575508833804271E-4</v>
      </c>
      <c r="M191" s="42">
        <f t="shared" si="77"/>
        <v>0.71792102050781248</v>
      </c>
      <c r="N191" s="41">
        <f t="shared" si="75"/>
        <v>-5.8604867010498049E-8</v>
      </c>
      <c r="O191" s="41">
        <f t="shared" si="85"/>
        <v>536.66999999999996</v>
      </c>
      <c r="P191" s="43">
        <f t="shared" si="86"/>
        <v>1.5746071790044534</v>
      </c>
      <c r="Q191" s="44">
        <f>DataBase!G188+2*DataBase!H188*($O$2+273.15)+3*DataBase!I188*($O$2+273.15)^2+4*DataBase!J188*($O$2+273.15)^3+5*DataBase!K188*($O$2+273.15)^4</f>
        <v>1.6157314668078697</v>
      </c>
      <c r="R191" s="30">
        <f>DataBase!R188+273.15</f>
        <v>559.81500244140625</v>
      </c>
      <c r="S191" s="50">
        <f t="shared" si="98"/>
        <v>549.33245058303169</v>
      </c>
      <c r="T191" s="30">
        <f>DataBase!S188/100</f>
        <v>26.4481005859375</v>
      </c>
      <c r="U191" s="50">
        <f t="shared" si="87"/>
        <v>31.41062413208644</v>
      </c>
      <c r="V191" s="50">
        <f t="shared" si="88"/>
        <v>28.673881060142925</v>
      </c>
      <c r="W191" s="30">
        <f t="shared" si="89"/>
        <v>28.899491936341139</v>
      </c>
      <c r="X191" s="30">
        <f t="shared" si="90"/>
        <v>29.229221600507522</v>
      </c>
      <c r="Y191" s="30">
        <f t="shared" si="91"/>
        <v>280.08023963198548</v>
      </c>
      <c r="Z191" s="30">
        <f t="shared" si="92"/>
        <v>279.20064377650931</v>
      </c>
      <c r="AA191" s="55">
        <f t="shared" si="93"/>
        <v>280.82622885052365</v>
      </c>
      <c r="AB191" s="24">
        <f t="shared" si="94"/>
        <v>551.49795025828564</v>
      </c>
      <c r="AC191" s="24">
        <f t="shared" si="95"/>
        <v>27.546298987142428</v>
      </c>
      <c r="AD191" s="63">
        <f t="shared" si="96"/>
        <v>-4.1522770137559249E-2</v>
      </c>
      <c r="AE191" s="41"/>
      <c r="AI191" s="20">
        <f t="shared" si="102"/>
        <v>106.05172339957426</v>
      </c>
      <c r="AJ191" s="18">
        <f t="shared" si="103"/>
        <v>101.96570240446164</v>
      </c>
      <c r="AK191" s="41"/>
      <c r="AL191" s="41"/>
      <c r="AM191" s="20">
        <f t="shared" si="97"/>
        <v>0.66912821389512378</v>
      </c>
      <c r="AN191" s="20">
        <f>($AL$2+273.15)/(R191+273.15)</f>
        <v>0.42396739234532466</v>
      </c>
      <c r="AO191" s="10">
        <f>(-LN(T191/1.01325)-5.92714+6.09648/AM191+1.28862*LN(AM191)-0.16934*AM191^6)/(15.2518-15.6875/AM191-13.4721*LN(AM191)+0.43577*AM191^6)</f>
        <v>0.22292304399367516</v>
      </c>
      <c r="AP191" s="10">
        <f t="shared" si="99"/>
        <v>0.19647222852853541</v>
      </c>
      <c r="AQ191" s="20">
        <f>EXP(5.92714-6.09648/AN191-1.28862*LN(AN191)+0.169347*AN191^6+AO191*(15.2518-15.6875/AN191-13.4721*LN(AN191)+0.43577*AN191^6))</f>
        <v>6.6612771341367357E-5</v>
      </c>
      <c r="AR191" s="41">
        <f>AQ191*T191</f>
        <v>1.7617812767445388E-3</v>
      </c>
      <c r="AS191" s="41"/>
      <c r="AT191" s="41"/>
      <c r="AU191" s="41"/>
      <c r="AV191" s="41"/>
      <c r="AW191" s="41"/>
      <c r="AX191" s="41"/>
      <c r="AY191" s="41"/>
      <c r="AZ191" s="45"/>
    </row>
    <row r="192" spans="3:52" ht="15" x14ac:dyDescent="0.25">
      <c r="C192" s="27" t="str">
        <f>DataBase!A189</f>
        <v>244M2pentene</v>
      </c>
      <c r="D192" s="27">
        <f>DataBase!E189</f>
        <v>104.9110046386719</v>
      </c>
      <c r="E192" s="27">
        <f t="shared" si="82"/>
        <v>378.06100463867188</v>
      </c>
      <c r="F192" s="27">
        <f t="shared" si="83"/>
        <v>680.50980834960944</v>
      </c>
      <c r="G192" s="17">
        <f>DataBase!D189/1000</f>
        <v>0.72492401123046879</v>
      </c>
      <c r="H192" s="16">
        <f t="shared" si="84"/>
        <v>12.133487438399197</v>
      </c>
      <c r="I192" s="16">
        <f>DataBase!C189</f>
        <v>112.20800018310547</v>
      </c>
      <c r="J192" s="18">
        <f t="shared" si="76"/>
        <v>0.14850550102907276</v>
      </c>
      <c r="K192" s="20">
        <f t="shared" si="73"/>
        <v>-3.0425671537563034E-2</v>
      </c>
      <c r="L192" s="19">
        <f t="shared" si="74"/>
        <v>4.2282665322134085E-4</v>
      </c>
      <c r="M192" s="19">
        <f t="shared" si="77"/>
        <v>0.72492401123046879</v>
      </c>
      <c r="N192" s="20">
        <f t="shared" si="75"/>
        <v>-5.8625525833129883E-8</v>
      </c>
      <c r="O192" s="20">
        <f t="shared" si="85"/>
        <v>536.66999999999996</v>
      </c>
      <c r="P192" s="21">
        <f t="shared" si="86"/>
        <v>1.5599840720863731</v>
      </c>
      <c r="Q192" s="33">
        <f>DataBase!G189+2*DataBase!H189*($O$2+273.15)+3*DataBase!I189*($O$2+273.15)^2+4*DataBase!J189*($O$2+273.15)^3+5*DataBase!K189*($O$2+273.15)^4</f>
        <v>1.5963211815738947</v>
      </c>
      <c r="R192" s="30">
        <f>DataBase!R189+273.15</f>
        <v>563.14801025390625</v>
      </c>
      <c r="S192" s="50">
        <f t="shared" si="98"/>
        <v>554.11972764258132</v>
      </c>
      <c r="T192" s="30">
        <f>DataBase!S189/100</f>
        <v>26.543701171875</v>
      </c>
      <c r="U192" s="50">
        <f t="shared" si="87"/>
        <v>31.429091678314023</v>
      </c>
      <c r="V192" s="50">
        <f t="shared" si="88"/>
        <v>28.707744495533767</v>
      </c>
      <c r="W192" s="30">
        <f t="shared" si="89"/>
        <v>28.944984807635858</v>
      </c>
      <c r="X192" s="30">
        <f t="shared" si="90"/>
        <v>29.163396711256571</v>
      </c>
      <c r="Y192" s="30">
        <f t="shared" si="91"/>
        <v>285.03807089257464</v>
      </c>
      <c r="Z192" s="30">
        <f t="shared" si="92"/>
        <v>284.18130485635641</v>
      </c>
      <c r="AA192" s="55">
        <f t="shared" si="93"/>
        <v>285.91378994527577</v>
      </c>
      <c r="AB192" s="24">
        <f t="shared" si="94"/>
        <v>556.10287526694594</v>
      </c>
      <c r="AC192" s="24">
        <f t="shared" si="95"/>
        <v>27.725895515953841</v>
      </c>
      <c r="AD192" s="63">
        <f t="shared" si="96"/>
        <v>-4.4537660231477538E-2</v>
      </c>
      <c r="AE192" s="20"/>
      <c r="AI192" s="20">
        <f t="shared" ref="AI192:AI255" si="106">-12272.6+9486.4*G192+(8.3741-5.9917*G192)*E192+(1-0.77084*G192-0.02058*G192^2)*(0.7465-222.4666/E192)*10^7/E192+(1-0.80882*G192+0.02226*G192^2)*(0.3228-17.335/E192)*10^12/E192^3</f>
        <v>107.5504565398669</v>
      </c>
      <c r="AJ192" s="18">
        <f t="shared" ref="AJ192:AJ255" si="107">20.486 * (EXP(1.165 / 10000 * F192 - 7.78712 * G192 + 1.1582
                / 1000 *  F192 * G192)) *  F192^(1.26007) * G192^(4.98308)</f>
        <v>103.70498853532584</v>
      </c>
      <c r="AK192" s="20"/>
      <c r="AL192" s="20"/>
      <c r="AM192" s="20">
        <f t="shared" si="97"/>
        <v>0.67133506246113828</v>
      </c>
      <c r="AN192" s="20">
        <f t="shared" ref="AN192" si="108">($AL$2+273.15)/(R192+273.15)</f>
        <v>0.42227769965969553</v>
      </c>
      <c r="AO192" s="10">
        <f t="shared" ref="AO192" si="109">(-LN(T192/1.01325)-5.92714+6.09648/AM192+1.28862*LN(AM192)-0.16934*AM192^6)/(15.2518-15.6875/AM192-13.4721*LN(AM192)+0.43577*AM192^6)</f>
        <v>0.23662015138092773</v>
      </c>
      <c r="AP192" s="10">
        <f t="shared" si="99"/>
        <v>0.2098503709663988</v>
      </c>
      <c r="AQ192" s="20">
        <f>EXP(5.92714-6.09648/AN192-1.28862*LN(AN192)+0.169347*AN192^6+AO192*(15.2518-15.6875/AN192-13.4721*LN(AN192)+0.43577*AN192^6))</f>
        <v>5.3765476568421673E-5</v>
      </c>
      <c r="AR192" s="20">
        <f>AQ192*T192</f>
        <v>1.4271347433956322E-3</v>
      </c>
      <c r="AT192" s="20"/>
      <c r="AU192" s="20"/>
      <c r="AV192" s="20"/>
      <c r="AW192" s="20"/>
      <c r="AX192" s="20"/>
      <c r="AY192" s="20"/>
      <c r="AZ192" s="22"/>
    </row>
    <row r="193" spans="3:52" ht="15" x14ac:dyDescent="0.25">
      <c r="C193" s="27" t="str">
        <f>DataBase!A190</f>
        <v>2-E-1-C6=</v>
      </c>
      <c r="D193" s="27">
        <f>DataBase!E190</f>
        <v>119.99801025390627</v>
      </c>
      <c r="E193" s="27">
        <f t="shared" si="82"/>
        <v>393.14801025390625</v>
      </c>
      <c r="F193" s="27">
        <f t="shared" si="83"/>
        <v>707.66641845703123</v>
      </c>
      <c r="G193" s="17">
        <f>DataBase!D190/1000</f>
        <v>0.73129602050781251</v>
      </c>
      <c r="H193" s="16">
        <f t="shared" si="84"/>
        <v>12.185676717743412</v>
      </c>
      <c r="I193" s="16">
        <f>DataBase!C190</f>
        <v>112.20800018310547</v>
      </c>
      <c r="J193" s="18">
        <f t="shared" si="76"/>
        <v>0.18919761270329935</v>
      </c>
      <c r="K193" s="20">
        <f t="shared" si="73"/>
        <v>-2.6994735978450996E-2</v>
      </c>
      <c r="L193" s="19">
        <f t="shared" si="74"/>
        <v>4.2143871261352992E-4</v>
      </c>
      <c r="M193" s="19">
        <f t="shared" si="77"/>
        <v>0.73129602050781251</v>
      </c>
      <c r="N193" s="20">
        <f t="shared" si="75"/>
        <v>-5.8644323260498047E-8</v>
      </c>
      <c r="O193" s="20">
        <f t="shared" si="85"/>
        <v>536.66999999999996</v>
      </c>
      <c r="P193" s="21">
        <f t="shared" si="86"/>
        <v>1.5680400363051079</v>
      </c>
      <c r="Q193" s="33">
        <f>DataBase!G190+2*DataBase!H190*($O$2+273.15)+3*DataBase!I190*($O$2+273.15)^2+4*DataBase!J190*($O$2+273.15)^3+5*DataBase!K190*($O$2+273.15)^4</f>
        <v>1.5701567724162899</v>
      </c>
      <c r="R193" s="30">
        <f>DataBase!R190+273.15</f>
        <v>572</v>
      </c>
      <c r="S193" s="50">
        <f t="shared" si="98"/>
        <v>569.28642508136613</v>
      </c>
      <c r="T193" s="30">
        <f>DataBase!S190/100</f>
        <v>30.6</v>
      </c>
      <c r="U193" s="50">
        <f t="shared" si="87"/>
        <v>30.673471961378667</v>
      </c>
      <c r="V193" s="50">
        <f t="shared" si="88"/>
        <v>26.761968316275034</v>
      </c>
      <c r="W193" s="30">
        <f t="shared" si="89"/>
        <v>27.127755430379256</v>
      </c>
      <c r="X193" s="30">
        <f t="shared" si="90"/>
        <v>27.417460305236798</v>
      </c>
      <c r="Y193" s="30">
        <f t="shared" si="91"/>
        <v>299.84131238039413</v>
      </c>
      <c r="Z193" s="30">
        <f t="shared" si="92"/>
        <v>299.78292530287047</v>
      </c>
      <c r="AA193" s="55">
        <f t="shared" si="93"/>
        <v>301.04302455840718</v>
      </c>
      <c r="AB193" s="24">
        <f t="shared" si="94"/>
        <v>572.58846843274955</v>
      </c>
      <c r="AC193" s="24">
        <f t="shared" si="95"/>
        <v>27.296419274601433</v>
      </c>
      <c r="AD193" s="63">
        <f t="shared" si="96"/>
        <v>0.1079601544247898</v>
      </c>
      <c r="AE193" s="20"/>
      <c r="AI193" s="20">
        <f t="shared" si="106"/>
        <v>116.65591543219057</v>
      </c>
      <c r="AJ193" s="18">
        <f t="shared" si="107"/>
        <v>111.72433411692954</v>
      </c>
      <c r="AK193" s="20"/>
      <c r="AL193" s="20"/>
      <c r="AM193" s="20">
        <f t="shared" si="97"/>
        <v>0.68732169624808781</v>
      </c>
      <c r="AN193" s="20">
        <f t="shared" ref="AN193:AN256" si="110">($AL$2+273.15)/(R193+273.15)</f>
        <v>0.4178548186712418</v>
      </c>
      <c r="AO193" s="10">
        <f t="shared" ref="AO193:AO256" si="111">(-LN(T193/1.01325)-5.92714+6.09648/AM193+1.28862*LN(AM193)-0.16934*AM193^6)/(15.2518-15.6875/AM193-13.4721*LN(AM193)+0.43577*AM193^6)</f>
        <v>0.39034805549140472</v>
      </c>
      <c r="AP193" s="10">
        <f t="shared" si="99"/>
        <v>0.3601736006815206</v>
      </c>
      <c r="AQ193" s="20">
        <f t="shared" ref="AQ193:AQ256" si="112">EXP(5.92714-6.09648/AN193-1.28862*LN(AN193)+0.169347*AN193^6+AO193*(15.2518-15.6875/AN193-13.4721*LN(AN193)+0.43577*AN193^6))</f>
        <v>8.7288153374333364E-6</v>
      </c>
      <c r="AR193" s="20">
        <f t="shared" ref="AR193:AR256" si="113">AQ193*T193</f>
        <v>2.6710174932546008E-4</v>
      </c>
      <c r="AS193" s="16"/>
      <c r="AT193" s="20"/>
      <c r="AU193" s="20"/>
      <c r="AV193" s="20"/>
      <c r="AW193" s="20"/>
      <c r="AX193" s="20"/>
      <c r="AY193" s="20"/>
      <c r="AZ193" s="22"/>
    </row>
    <row r="194" spans="3:52" ht="15" x14ac:dyDescent="0.25">
      <c r="C194" s="27" t="str">
        <f>DataBase!A191</f>
        <v>23M1C6=</v>
      </c>
      <c r="D194" s="27">
        <f>DataBase!E191</f>
        <v>110.49801025390627</v>
      </c>
      <c r="E194" s="27">
        <f t="shared" si="82"/>
        <v>383.64801025390625</v>
      </c>
      <c r="F194" s="27">
        <f t="shared" si="83"/>
        <v>690.56641845703132</v>
      </c>
      <c r="G194" s="17">
        <f>DataBase!D191/1000</f>
        <v>0.72505102539062505</v>
      </c>
      <c r="H194" s="16">
        <f t="shared" si="84"/>
        <v>12.190829220201186</v>
      </c>
      <c r="I194" s="16">
        <f>DataBase!C191</f>
        <v>112.21099853515625</v>
      </c>
      <c r="J194" s="18">
        <f t="shared" si="76"/>
        <v>0.12947207892272738</v>
      </c>
      <c r="K194" s="20">
        <f t="shared" si="73"/>
        <v>-2.8684002064878547E-2</v>
      </c>
      <c r="L194" s="19">
        <f t="shared" si="74"/>
        <v>4.2337285306379407E-4</v>
      </c>
      <c r="M194" s="19">
        <f t="shared" si="77"/>
        <v>0.72505102539062505</v>
      </c>
      <c r="N194" s="20">
        <f t="shared" si="75"/>
        <v>-5.8625900524902347E-8</v>
      </c>
      <c r="O194" s="20">
        <f t="shared" si="85"/>
        <v>536.66999999999996</v>
      </c>
      <c r="P194" s="21">
        <f t="shared" si="86"/>
        <v>1.5697250942462502</v>
      </c>
      <c r="Q194" s="33">
        <f>DataBase!G191+2*DataBase!H191*($O$2+273.15)+3*DataBase!I191*($O$2+273.15)^2+4*DataBase!J191*($O$2+273.15)^3+5*DataBase!K191*($O$2+273.15)^4</f>
        <v>1.5403327776477898</v>
      </c>
      <c r="R194" s="30">
        <f>DataBase!R191+273.15</f>
        <v>561</v>
      </c>
      <c r="S194" s="50">
        <f t="shared" si="98"/>
        <v>559.25255019524093</v>
      </c>
      <c r="T194" s="30">
        <f>DataBase!S191/100</f>
        <v>27.6</v>
      </c>
      <c r="U194" s="50">
        <f t="shared" si="87"/>
        <v>31.068870866421925</v>
      </c>
      <c r="V194" s="50">
        <f t="shared" si="88"/>
        <v>27.761473251883274</v>
      </c>
      <c r="W194" s="30">
        <f t="shared" si="89"/>
        <v>28.062764621688675</v>
      </c>
      <c r="X194" s="30">
        <f t="shared" si="90"/>
        <v>28.357635130703496</v>
      </c>
      <c r="Y194" s="30">
        <f t="shared" si="91"/>
        <v>289.91321589850713</v>
      </c>
      <c r="Z194" s="30">
        <f t="shared" si="92"/>
        <v>289.42767492510961</v>
      </c>
      <c r="AA194" s="55">
        <f t="shared" si="93"/>
        <v>290.90974705704048</v>
      </c>
      <c r="AB194" s="24">
        <f t="shared" si="94"/>
        <v>561.89283198430212</v>
      </c>
      <c r="AC194" s="24">
        <f t="shared" si="95"/>
        <v>27.433315904175004</v>
      </c>
      <c r="AD194" s="63">
        <f t="shared" si="96"/>
        <v>6.0392788342390489E-3</v>
      </c>
      <c r="AE194" s="20"/>
      <c r="AI194" s="20">
        <f t="shared" si="106"/>
        <v>111.1507086981494</v>
      </c>
      <c r="AJ194" s="18">
        <f t="shared" si="107"/>
        <v>106.65891863823209</v>
      </c>
      <c r="AK194" s="20"/>
      <c r="AL194" s="20"/>
      <c r="AM194" s="20">
        <f t="shared" si="97"/>
        <v>0.6838645459071413</v>
      </c>
      <c r="AN194" s="20">
        <f t="shared" si="110"/>
        <v>0.42336510219984413</v>
      </c>
      <c r="AO194" s="10">
        <f t="shared" si="111"/>
        <v>0.32650932555782747</v>
      </c>
      <c r="AP194" s="10">
        <f t="shared" si="99"/>
        <v>0.2969875952827854</v>
      </c>
      <c r="AQ194" s="20">
        <f t="shared" si="112"/>
        <v>2.2513036115552304E-5</v>
      </c>
      <c r="AR194" s="20">
        <f t="shared" si="113"/>
        <v>6.2135979678924356E-4</v>
      </c>
      <c r="AS194" s="20"/>
      <c r="AT194" s="20"/>
      <c r="AU194" s="20"/>
      <c r="AV194" s="20"/>
      <c r="AW194" s="20"/>
      <c r="AX194" s="20"/>
      <c r="AY194" s="20"/>
      <c r="AZ194" s="22"/>
    </row>
    <row r="195" spans="3:52" ht="15" x14ac:dyDescent="0.25">
      <c r="C195" s="27" t="str">
        <f>DataBase!A192</f>
        <v>cis-3-Octene</v>
      </c>
      <c r="D195" s="27">
        <f>DataBase!E192</f>
        <v>122.89998779296877</v>
      </c>
      <c r="E195" s="27">
        <f t="shared" si="82"/>
        <v>396.04998779296875</v>
      </c>
      <c r="F195" s="27">
        <f t="shared" si="83"/>
        <v>712.88997802734377</v>
      </c>
      <c r="G195" s="17">
        <f>DataBase!D192/1000</f>
        <v>0.7249769897460937</v>
      </c>
      <c r="H195" s="16">
        <f t="shared" si="84"/>
        <v>12.322058903204692</v>
      </c>
      <c r="I195" s="16">
        <f>DataBase!C192</f>
        <v>112.21499633789063</v>
      </c>
      <c r="J195" s="18">
        <f t="shared" si="76"/>
        <v>8.5350713660673913E-2</v>
      </c>
      <c r="K195" s="20">
        <f t="shared" si="73"/>
        <v>-2.4805697881864056E-2</v>
      </c>
      <c r="L195" s="19">
        <f t="shared" si="74"/>
        <v>4.2466419589534519E-4</v>
      </c>
      <c r="M195" s="19">
        <f t="shared" si="77"/>
        <v>0.7249769897460937</v>
      </c>
      <c r="N195" s="20">
        <f t="shared" si="75"/>
        <v>-5.862568211975098E-8</v>
      </c>
      <c r="O195" s="20">
        <f t="shared" si="85"/>
        <v>536.66999999999996</v>
      </c>
      <c r="P195" s="21">
        <f t="shared" si="86"/>
        <v>1.5917572059040357</v>
      </c>
      <c r="Q195" s="33">
        <f>DataBase!G192+2*DataBase!H192*($O$2+273.15)+3*DataBase!I192*($O$2+273.15)^2+4*DataBase!J192*($O$2+273.15)^3+5*DataBase!K192*($O$2+273.15)^4</f>
        <v>1.4955112235633241</v>
      </c>
      <c r="R195" s="30">
        <f>DataBase!R192+273.15</f>
        <v>569</v>
      </c>
      <c r="S195" s="50">
        <f t="shared" si="98"/>
        <v>570.33631876770187</v>
      </c>
      <c r="T195" s="30">
        <f>DataBase!S192/100</f>
        <v>25.9</v>
      </c>
      <c r="U195" s="50">
        <f t="shared" si="87"/>
        <v>30.256692934400689</v>
      </c>
      <c r="V195" s="50">
        <f t="shared" si="88"/>
        <v>25.786219730413489</v>
      </c>
      <c r="W195" s="30">
        <f t="shared" si="89"/>
        <v>26.180603400421642</v>
      </c>
      <c r="X195" s="30">
        <f t="shared" si="90"/>
        <v>26.612792941850408</v>
      </c>
      <c r="Y195" s="30">
        <f t="shared" si="91"/>
        <v>300.53338062776356</v>
      </c>
      <c r="Z195" s="30">
        <f t="shared" si="92"/>
        <v>300.81129514583745</v>
      </c>
      <c r="AA195" s="55">
        <f t="shared" si="93"/>
        <v>301.74227250653496</v>
      </c>
      <c r="AB195" s="24">
        <f t="shared" si="94"/>
        <v>574.54466971431179</v>
      </c>
      <c r="AC195" s="24">
        <f t="shared" si="95"/>
        <v>26.815950597047266</v>
      </c>
      <c r="AD195" s="63">
        <f t="shared" si="96"/>
        <v>-3.5364887916882908E-2</v>
      </c>
      <c r="AE195" s="20"/>
      <c r="AI195" s="20">
        <f t="shared" si="106"/>
        <v>119.25311543168527</v>
      </c>
      <c r="AJ195" s="18">
        <f t="shared" si="107"/>
        <v>113.41783562485884</v>
      </c>
      <c r="AK195" s="20"/>
      <c r="AL195" s="20"/>
      <c r="AM195" s="20">
        <f t="shared" si="97"/>
        <v>0.69604567274686946</v>
      </c>
      <c r="AN195" s="20">
        <f t="shared" si="110"/>
        <v>0.41934334738467016</v>
      </c>
      <c r="AO195" s="10">
        <f t="shared" si="111"/>
        <v>0.38029080566623313</v>
      </c>
      <c r="AP195" s="10">
        <f t="shared" si="99"/>
        <v>0.34589687421373005</v>
      </c>
      <c r="AQ195" s="20">
        <f t="shared" si="112"/>
        <v>1.0509368477881187E-5</v>
      </c>
      <c r="AR195" s="20">
        <f t="shared" si="113"/>
        <v>2.7219264357712273E-4</v>
      </c>
      <c r="AS195" s="20"/>
      <c r="AT195" s="20"/>
      <c r="AU195" s="20"/>
      <c r="AV195" s="20"/>
      <c r="AW195" s="20"/>
      <c r="AX195" s="20"/>
      <c r="AY195" s="20"/>
      <c r="AZ195" s="22"/>
    </row>
    <row r="196" spans="3:52" ht="15" x14ac:dyDescent="0.25">
      <c r="C196" s="27" t="str">
        <f>DataBase!A193</f>
        <v>n-Octane</v>
      </c>
      <c r="D196" s="27">
        <f>DataBase!E193</f>
        <v>125.67000732421877</v>
      </c>
      <c r="E196" s="27">
        <f t="shared" si="82"/>
        <v>398.82000732421875</v>
      </c>
      <c r="F196" s="27">
        <f t="shared" si="83"/>
        <v>717.87601318359373</v>
      </c>
      <c r="G196" s="17">
        <f>DataBase!D193/1000</f>
        <v>0.7053770141601563</v>
      </c>
      <c r="H196" s="16">
        <f t="shared" si="84"/>
        <v>12.69390305903644</v>
      </c>
      <c r="I196" s="16">
        <f>DataBase!C193</f>
        <v>114.23200225830078</v>
      </c>
      <c r="J196" s="18">
        <f t="shared" si="76"/>
        <v>2.9349122773953979E-4</v>
      </c>
      <c r="K196" s="20">
        <f t="shared" ref="K196:K259" si="114">(-$AG$19 + $AG$20 * H196 + M196*($AG$21-$AG$22/G196)) / 1000</f>
        <v>2.0822798914563009E-2</v>
      </c>
      <c r="L196" s="19">
        <f t="shared" ref="L196:L259" si="115">((-$AG$23 + ($AG$24 - $AG$25 *H196) *H196 - M196 * ($AG$26 - $AG$27 / G196)) / 1000000)</f>
        <v>3.9239405069662941E-4</v>
      </c>
      <c r="M196" s="19">
        <f t="shared" si="77"/>
        <v>0</v>
      </c>
      <c r="N196" s="20">
        <f t="shared" ref="N196:N259" si="116">(-$AG$28 - $AG$29 * M196) / 1000000000</f>
        <v>-5.6487000000000001E-8</v>
      </c>
      <c r="O196" s="20">
        <f t="shared" si="85"/>
        <v>536.66999999999996</v>
      </c>
      <c r="P196" s="21">
        <f t="shared" si="86"/>
        <v>1.6454908262117169</v>
      </c>
      <c r="Q196" s="33">
        <f>DataBase!G193+2*DataBase!H193*($O$2+273.15)+3*DataBase!I193*($O$2+273.15)^2+4*DataBase!J193*($O$2+273.15)^3+5*DataBase!K193*($O$2+273.15)^4</f>
        <v>1.6502388480986301</v>
      </c>
      <c r="R196" s="30">
        <f>DataBase!R193+273.15</f>
        <v>568.5980224609375</v>
      </c>
      <c r="S196" s="50">
        <f t="shared" si="98"/>
        <v>567.97408866259093</v>
      </c>
      <c r="T196" s="30">
        <f>DataBase!S193/100</f>
        <v>24.966201171874999</v>
      </c>
      <c r="U196" s="50">
        <f t="shared" si="87"/>
        <v>29.332913779506036</v>
      </c>
      <c r="V196" s="50">
        <f t="shared" si="88"/>
        <v>23.810687426790174</v>
      </c>
      <c r="W196" s="30">
        <f t="shared" si="89"/>
        <v>24.211999318532492</v>
      </c>
      <c r="X196" s="30">
        <f t="shared" si="90"/>
        <v>25.033887005332968</v>
      </c>
      <c r="Y196" s="30">
        <f t="shared" si="91"/>
        <v>297.24179345599657</v>
      </c>
      <c r="Z196" s="30">
        <f t="shared" si="92"/>
        <v>298.09852434298841</v>
      </c>
      <c r="AA196" s="55">
        <f t="shared" si="93"/>
        <v>298.08834805988295</v>
      </c>
      <c r="AB196" s="24">
        <f t="shared" si="94"/>
        <v>574.02608212619259</v>
      </c>
      <c r="AC196" s="24">
        <f t="shared" si="95"/>
        <v>25.359721475518192</v>
      </c>
      <c r="AD196" s="63">
        <f t="shared" si="96"/>
        <v>-1.5762121795545835E-2</v>
      </c>
      <c r="AE196" s="20"/>
      <c r="AI196" s="20">
        <f t="shared" si="106"/>
        <v>123.24957423653905</v>
      </c>
      <c r="AJ196" s="18">
        <f t="shared" si="107"/>
        <v>114.93720550209513</v>
      </c>
      <c r="AK196" s="20"/>
      <c r="AL196" s="20"/>
      <c r="AM196" s="20">
        <f t="shared" si="97"/>
        <v>0.70140941679342117</v>
      </c>
      <c r="AN196" s="20">
        <f t="shared" si="110"/>
        <v>0.41954360518427997</v>
      </c>
      <c r="AO196" s="10">
        <f t="shared" si="111"/>
        <v>0.40147229533264023</v>
      </c>
      <c r="AP196" s="10">
        <f t="shared" si="99"/>
        <v>0.36457693470667651</v>
      </c>
      <c r="AQ196" s="20">
        <f t="shared" si="112"/>
        <v>8.5155358538402266E-6</v>
      </c>
      <c r="AR196" s="20">
        <f t="shared" si="113"/>
        <v>2.1260058121328943E-4</v>
      </c>
      <c r="AS196" s="20"/>
      <c r="AT196" s="20"/>
      <c r="AU196" s="20"/>
      <c r="AV196" s="20"/>
      <c r="AW196" s="20"/>
      <c r="AX196" s="20"/>
      <c r="AY196" s="20"/>
      <c r="AZ196" s="22"/>
    </row>
    <row r="197" spans="3:52" ht="15" x14ac:dyDescent="0.25">
      <c r="C197" s="27" t="str">
        <f>DataBase!A194</f>
        <v>2-Mheptane</v>
      </c>
      <c r="D197" s="27">
        <f>DataBase!E194</f>
        <v>117.65300903320315</v>
      </c>
      <c r="E197" s="27">
        <f t="shared" si="82"/>
        <v>390.80300903320313</v>
      </c>
      <c r="F197" s="27">
        <f t="shared" si="83"/>
        <v>703.44541625976569</v>
      </c>
      <c r="G197" s="17">
        <f>DataBase!D194/1000</f>
        <v>0.70082000732421879</v>
      </c>
      <c r="H197" s="16">
        <f t="shared" si="84"/>
        <v>12.690253849272672</v>
      </c>
      <c r="I197" s="16">
        <f>DataBase!C194</f>
        <v>114.23200225830078</v>
      </c>
      <c r="J197" s="18">
        <f t="shared" ref="J197:J260" si="117">((12.8 /H197 - 1) * (1 - 10 / H197) * (G197 - 0.885) * (G197 - 0.7) * 10000)^2</f>
        <v>7.6666253965260217E-6</v>
      </c>
      <c r="K197" s="20">
        <f t="shared" si="114"/>
        <v>2.0714344400383822E-2</v>
      </c>
      <c r="L197" s="19">
        <f t="shared" si="115"/>
        <v>3.9236757525265272E-4</v>
      </c>
      <c r="M197" s="19">
        <f t="shared" ref="M197:M260" si="118">IF(OR(OR(H197&gt;12.5,H197&lt;11),OR(G197&lt;0.7,G197&gt;0.885)),0,G197)</f>
        <v>0</v>
      </c>
      <c r="N197" s="20">
        <f t="shared" si="116"/>
        <v>-5.6487000000000001E-8</v>
      </c>
      <c r="O197" s="20">
        <f t="shared" si="85"/>
        <v>536.66999999999996</v>
      </c>
      <c r="P197" s="21">
        <f t="shared" si="86"/>
        <v>1.6449180182844132</v>
      </c>
      <c r="Q197" s="33">
        <f>DataBase!G194+2*DataBase!H194*($O$2+273.15)+3*DataBase!I194*($O$2+273.15)^2+4*DataBase!J194*($O$2+273.15)^3+5*DataBase!K194*($O$2+273.15)^4</f>
        <v>1.6614205471157537</v>
      </c>
      <c r="R197" s="30">
        <f>DataBase!R194+273.15</f>
        <v>559.63800048828125</v>
      </c>
      <c r="S197" s="50">
        <f t="shared" si="98"/>
        <v>559.90733668442147</v>
      </c>
      <c r="T197" s="30">
        <f>DataBase!S194/100</f>
        <v>24.843701171875001</v>
      </c>
      <c r="U197" s="50">
        <f t="shared" si="87"/>
        <v>29.695159073837715</v>
      </c>
      <c r="V197" s="50">
        <f t="shared" si="88"/>
        <v>24.583024571894818</v>
      </c>
      <c r="W197" s="30">
        <f t="shared" si="89"/>
        <v>24.96629634665495</v>
      </c>
      <c r="X197" s="30">
        <f t="shared" si="90"/>
        <v>25.849479581758789</v>
      </c>
      <c r="Y197" s="30">
        <f t="shared" si="91"/>
        <v>289.15407988667346</v>
      </c>
      <c r="Z197" s="30">
        <f t="shared" si="92"/>
        <v>289.6997880934066</v>
      </c>
      <c r="AA197" s="55">
        <f t="shared" si="93"/>
        <v>289.79479048182066</v>
      </c>
      <c r="AB197" s="24">
        <f t="shared" si="94"/>
        <v>565.31737959026145</v>
      </c>
      <c r="AC197" s="24">
        <f t="shared" si="95"/>
        <v>25.511996105659872</v>
      </c>
      <c r="AD197" s="63">
        <f t="shared" si="96"/>
        <v>-2.6899974732486034E-2</v>
      </c>
      <c r="AE197" s="20"/>
      <c r="AI197" s="20">
        <f t="shared" si="106"/>
        <v>118.46025908038769</v>
      </c>
      <c r="AJ197" s="18">
        <f t="shared" si="107"/>
        <v>110.47661833210539</v>
      </c>
      <c r="AK197" s="20"/>
      <c r="AL197" s="20"/>
      <c r="AM197" s="20">
        <f t="shared" si="97"/>
        <v>0.69831392559516958</v>
      </c>
      <c r="AN197" s="20">
        <f t="shared" si="110"/>
        <v>0.42405750298147987</v>
      </c>
      <c r="AO197" s="10">
        <f t="shared" si="111"/>
        <v>0.3779429166551887</v>
      </c>
      <c r="AP197" s="10">
        <f t="shared" si="99"/>
        <v>0.34249597316543112</v>
      </c>
      <c r="AQ197" s="20">
        <f t="shared" si="112"/>
        <v>1.3796175532760151E-5</v>
      </c>
      <c r="AR197" s="20">
        <f t="shared" si="113"/>
        <v>3.4274806225062656E-4</v>
      </c>
      <c r="AS197" s="20"/>
      <c r="AT197" s="20"/>
      <c r="AU197" s="20"/>
      <c r="AV197" s="20"/>
      <c r="AW197" s="20"/>
      <c r="AX197" s="20"/>
      <c r="AY197" s="20"/>
      <c r="AZ197" s="22"/>
    </row>
    <row r="198" spans="3:52" ht="15" x14ac:dyDescent="0.25">
      <c r="C198" s="27" t="str">
        <f>DataBase!A195</f>
        <v>3-Mheptane</v>
      </c>
      <c r="D198" s="27">
        <f>DataBase!E195</f>
        <v>118.9320007324219</v>
      </c>
      <c r="E198" s="27">
        <f t="shared" ref="E198:E261" si="119">(D198+273.15)</f>
        <v>392.08200073242188</v>
      </c>
      <c r="F198" s="27">
        <f t="shared" ref="F198:F261" si="120">E198*1.8</f>
        <v>705.74760131835944</v>
      </c>
      <c r="G198" s="17">
        <f>DataBase!D195/1000</f>
        <v>0.7085560302734375</v>
      </c>
      <c r="H198" s="16">
        <f t="shared" ref="H198:H261" si="121">((D198+273.15)*9/5)^(1/3)/(G198)</f>
        <v>12.565379365870616</v>
      </c>
      <c r="I198" s="16">
        <f>DataBase!C195</f>
        <v>114.23200225830078</v>
      </c>
      <c r="J198" s="18">
        <f t="shared" si="117"/>
        <v>3.312008542338428E-3</v>
      </c>
      <c r="K198" s="20">
        <f t="shared" si="114"/>
        <v>1.7003074753674696E-2</v>
      </c>
      <c r="L198" s="19">
        <f t="shared" si="115"/>
        <v>3.9141710751681649E-4</v>
      </c>
      <c r="M198" s="19">
        <f t="shared" si="118"/>
        <v>0</v>
      </c>
      <c r="N198" s="20">
        <f t="shared" si="116"/>
        <v>-5.6487000000000001E-8</v>
      </c>
      <c r="O198" s="20">
        <f t="shared" ref="O198:O261" si="122">($O$2+273.15)*1.8</f>
        <v>536.66999999999996</v>
      </c>
      <c r="P198" s="21">
        <f t="shared" ref="P198:P261" si="123">4.185*(K198+2*L198*O198+3*N198*O198^2)</f>
        <v>1.6251169222722832</v>
      </c>
      <c r="Q198" s="33">
        <f>DataBase!G195+2*DataBase!H195*($O$2+273.15)+3*DataBase!I195*($O$2+273.15)^2+4*DataBase!J195*($O$2+273.15)^3+5*DataBase!K195*($O$2+273.15)^4</f>
        <v>1.69353157087457</v>
      </c>
      <c r="R198" s="30">
        <f>DataBase!R195+273.15</f>
        <v>563.66900634765625</v>
      </c>
      <c r="S198" s="50">
        <f t="shared" si="98"/>
        <v>562.87937238937297</v>
      </c>
      <c r="T198" s="30">
        <f>DataBase!S195/100</f>
        <v>25.462900390624998</v>
      </c>
      <c r="U198" s="50">
        <f t="shared" ref="U198:U261" si="124">(5.689 - 0.0566 / G198 - (0.43639 + 4.1216 / G198 + 0.21343 / G198^2) * 0.001 *E198 + (0.47579 + 1.182 / G198 + 0.15302 / G198^2)* 0.000001 * G198^2 - (2.4505 + 9.9099 / G198 ^2) * 10^-10 * G198^3)*10</f>
        <v>29.906375848252381</v>
      </c>
      <c r="V198" s="50">
        <f t="shared" ref="V198:V261" si="125">55302700*E198^-2.3125*G198^2.3201</f>
        <v>25.027381785921762</v>
      </c>
      <c r="W198" s="30">
        <f t="shared" ref="W198:W261" si="126">319580*(EXP(-0.008505*E198-4.8014*G198+0.005749*E198*G198))*E198^-0.4844*G198^4.0846</f>
        <v>25.415370134523272</v>
      </c>
      <c r="X198" s="30">
        <f t="shared" ref="X198:X261" si="127">6.9575*(EXP(-0.0135*E198-0.3129*G198+0.009174*E198*G198))*E198^0.6791*G198^-0.6807</f>
        <v>26.1382254085547</v>
      </c>
      <c r="Y198" s="30">
        <f t="shared" ref="Y198:Y261" si="128">19.06232*E198^0.58848*G198^0.3596-273.15</f>
        <v>292.46479248810488</v>
      </c>
      <c r="Z198" s="30">
        <f t="shared" ref="Z198:Z261" si="129">9.5233*(EXP(-0.0009314*E198-0.544442*G198+0.00064791*E198*G198))*E198^0.81067*G198^0.53691-273.15</f>
        <v>292.90920424835178</v>
      </c>
      <c r="AA198" s="55">
        <f t="shared" ref="AA198:AA261" si="130">35.9413*EXP(-0.00069*E198-1.4442*G198+0.000491*E198*G198)*E198^0.7293*G198^1.2771-273.15</f>
        <v>293.33978382921828</v>
      </c>
      <c r="AB198" s="24">
        <f t="shared" ref="AB198:AB261" si="131">EXP($AF$7+$AF$8*$I198+$AF$9*$E198+$AF$10*$G198+$AF$11*$E198*$G198)*$I198^$AF$12*$E198^($AF$13+$AF$14*$I198)*$G198^$AF$15</f>
        <v>567.84193606043516</v>
      </c>
      <c r="AC198" s="24">
        <f t="shared" ref="AC198:AC261" si="132">EXP($AG$7+$AG$8*$I198+$AG$9*$E198+$AG$10*$G198+$AG$11*$E198*$G198)*$I198^$AG$12*$E198^($AG$13+$AG$14*$I198)*$G198^$AG$15*10</f>
        <v>25.856234233423862</v>
      </c>
      <c r="AD198" s="63">
        <f t="shared" ref="AD198:AD261" si="133">(T198-AC198)/T198</f>
        <v>-1.5447330695433364E-2</v>
      </c>
      <c r="AE198" s="20"/>
      <c r="AI198" s="20">
        <f t="shared" si="106"/>
        <v>118.45187109073095</v>
      </c>
      <c r="AJ198" s="18">
        <f t="shared" si="107"/>
        <v>111.25718042598335</v>
      </c>
      <c r="AK198" s="20"/>
      <c r="AL198" s="20"/>
      <c r="AM198" s="20">
        <f t="shared" ref="AM198:AM261" si="134">E198/R198</f>
        <v>0.69558907145339122</v>
      </c>
      <c r="AN198" s="20">
        <f t="shared" si="110"/>
        <v>0.42201479330798553</v>
      </c>
      <c r="AO198" s="10">
        <f t="shared" si="111"/>
        <v>0.36998385562340835</v>
      </c>
      <c r="AP198" s="10">
        <f t="shared" si="99"/>
        <v>0.33575764035114664</v>
      </c>
      <c r="AQ198" s="20">
        <f t="shared" si="112"/>
        <v>1.3461414861617199E-5</v>
      </c>
      <c r="AR198" s="20">
        <f t="shared" si="113"/>
        <v>3.4276666573823775E-4</v>
      </c>
      <c r="AS198" s="20"/>
      <c r="AT198" s="20"/>
      <c r="AU198" s="20"/>
      <c r="AV198" s="20"/>
      <c r="AW198" s="20"/>
      <c r="AX198" s="20"/>
      <c r="AY198" s="20"/>
      <c r="AZ198" s="22"/>
    </row>
    <row r="199" spans="3:52" ht="15" x14ac:dyDescent="0.25">
      <c r="C199" s="27" t="str">
        <f>DataBase!A196</f>
        <v>4-Mheptane</v>
      </c>
      <c r="D199" s="27">
        <f>DataBase!E196</f>
        <v>117.71401367187502</v>
      </c>
      <c r="E199" s="27">
        <f t="shared" si="119"/>
        <v>390.864013671875</v>
      </c>
      <c r="F199" s="27">
        <f t="shared" si="120"/>
        <v>703.55522460937505</v>
      </c>
      <c r="G199" s="17">
        <f>DataBase!D196/1000</f>
        <v>0.70749102783203122</v>
      </c>
      <c r="H199" s="16">
        <f t="shared" si="121"/>
        <v>12.571249933405472</v>
      </c>
      <c r="I199" s="16">
        <f>DataBase!C196</f>
        <v>114.23200225830078</v>
      </c>
      <c r="J199" s="18">
        <f t="shared" si="117"/>
        <v>2.4491796474000551E-3</v>
      </c>
      <c r="K199" s="20">
        <f t="shared" si="114"/>
        <v>1.7177548020810604E-2</v>
      </c>
      <c r="L199" s="19">
        <f t="shared" si="115"/>
        <v>3.914637272409891E-4</v>
      </c>
      <c r="M199" s="19">
        <f t="shared" si="118"/>
        <v>0</v>
      </c>
      <c r="N199" s="20">
        <f t="shared" si="116"/>
        <v>-5.6487000000000001E-8</v>
      </c>
      <c r="O199" s="20">
        <f t="shared" si="122"/>
        <v>536.66999999999996</v>
      </c>
      <c r="P199" s="21">
        <f t="shared" si="123"/>
        <v>1.6260565053349483</v>
      </c>
      <c r="Q199" s="33">
        <f>DataBase!G196+2*DataBase!H196*($O$2+273.15)+3*DataBase!I196*($O$2+273.15)^2+4*DataBase!J196*($O$2+273.15)^3+5*DataBase!K196*($O$2+273.15)^4</f>
        <v>1.6948056863762198</v>
      </c>
      <c r="R199" s="30">
        <f>DataBase!R196+273.15</f>
        <v>561.739013671875</v>
      </c>
      <c r="S199" s="50">
        <f t="shared" ref="S199:S262" si="135">189.8 + 450.6 * G199 + (0.4244 + 0.1174 * G199) *  E199  + (0.1441 - 1.0069 * G199) * 100000 / (E199)</f>
        <v>561.55423777065209</v>
      </c>
      <c r="T199" s="30">
        <f>DataBase!S196/100</f>
        <v>25.421201171875001</v>
      </c>
      <c r="U199" s="50">
        <f t="shared" si="124"/>
        <v>29.947283883227978</v>
      </c>
      <c r="V199" s="50">
        <f t="shared" si="125"/>
        <v>25.120280129875965</v>
      </c>
      <c r="W199" s="30">
        <f t="shared" si="126"/>
        <v>25.503994592836335</v>
      </c>
      <c r="X199" s="30">
        <f t="shared" si="127"/>
        <v>26.241700319113374</v>
      </c>
      <c r="Y199" s="30">
        <f t="shared" si="128"/>
        <v>291.12483326662311</v>
      </c>
      <c r="Z199" s="30">
        <f t="shared" si="129"/>
        <v>291.52719405299115</v>
      </c>
      <c r="AA199" s="55">
        <f t="shared" si="130"/>
        <v>291.95939740954122</v>
      </c>
      <c r="AB199" s="24">
        <f t="shared" si="131"/>
        <v>566.4513641382448</v>
      </c>
      <c r="AC199" s="24">
        <f t="shared" si="132"/>
        <v>25.861158504088436</v>
      </c>
      <c r="AD199" s="63">
        <f t="shared" si="133"/>
        <v>-1.7306709043323504E-2</v>
      </c>
      <c r="AE199" s="20"/>
      <c r="AI199" s="20">
        <f t="shared" si="106"/>
        <v>117.76861503601481</v>
      </c>
      <c r="AJ199" s="18">
        <f t="shared" si="107"/>
        <v>110.58665256438731</v>
      </c>
      <c r="AK199" s="20"/>
      <c r="AL199" s="20"/>
      <c r="AM199" s="20">
        <f t="shared" si="134"/>
        <v>0.69581069528524486</v>
      </c>
      <c r="AN199" s="20">
        <f t="shared" si="110"/>
        <v>0.42299035466622359</v>
      </c>
      <c r="AO199" s="10">
        <f t="shared" si="111"/>
        <v>0.37078254266753657</v>
      </c>
      <c r="AP199" s="10">
        <f t="shared" si="99"/>
        <v>0.33645893670608262</v>
      </c>
      <c r="AQ199" s="20">
        <f t="shared" si="112"/>
        <v>1.4044445512465161E-5</v>
      </c>
      <c r="AR199" s="20">
        <f t="shared" si="113"/>
        <v>3.5702667471981396E-4</v>
      </c>
      <c r="AS199" s="20"/>
      <c r="AT199" s="20"/>
      <c r="AU199" s="20"/>
      <c r="AV199" s="20"/>
      <c r="AW199" s="20"/>
      <c r="AX199" s="20"/>
      <c r="AY199" s="20"/>
      <c r="AZ199" s="22"/>
    </row>
    <row r="200" spans="3:52" ht="15" x14ac:dyDescent="0.25">
      <c r="C200" s="27" t="str">
        <f>DataBase!A197</f>
        <v>3-Ehexane</v>
      </c>
      <c r="D200" s="27">
        <f>DataBase!E197</f>
        <v>118.54000244140627</v>
      </c>
      <c r="E200" s="27">
        <f t="shared" si="119"/>
        <v>391.69000244140625</v>
      </c>
      <c r="F200" s="27">
        <f t="shared" si="120"/>
        <v>705.04200439453132</v>
      </c>
      <c r="G200" s="17">
        <f>DataBase!D197/1000</f>
        <v>0.71646502685546876</v>
      </c>
      <c r="H200" s="16">
        <f t="shared" si="121"/>
        <v>12.422528489940754</v>
      </c>
      <c r="I200" s="16">
        <f>DataBase!C197</f>
        <v>114.23200225830078</v>
      </c>
      <c r="J200" s="18">
        <f t="shared" si="117"/>
        <v>2.7037784167564787E-2</v>
      </c>
      <c r="K200" s="20">
        <f t="shared" si="114"/>
        <v>-2.4330941056060412E-2</v>
      </c>
      <c r="L200" s="19">
        <f t="shared" si="115"/>
        <v>4.2813691155526977E-4</v>
      </c>
      <c r="M200" s="19">
        <f t="shared" si="118"/>
        <v>0.71646502685546876</v>
      </c>
      <c r="N200" s="20">
        <f t="shared" si="116"/>
        <v>-5.8600571829223632E-8</v>
      </c>
      <c r="O200" s="20">
        <f t="shared" si="122"/>
        <v>536.66999999999996</v>
      </c>
      <c r="P200" s="21">
        <f t="shared" si="123"/>
        <v>1.6094340510053244</v>
      </c>
      <c r="Q200" s="33">
        <f>DataBase!G197+2*DataBase!H197*($O$2+273.15)+3*DataBase!I197*($O$2+273.15)^2+4*DataBase!J197*($O$2+273.15)^3+5*DataBase!K197*($O$2+273.15)^4</f>
        <v>1.6629666569416199</v>
      </c>
      <c r="R200" s="30">
        <f>DataBase!R197+273.15</f>
        <v>565.489013671875</v>
      </c>
      <c r="S200" s="50">
        <f t="shared" si="135"/>
        <v>564.429429072527</v>
      </c>
      <c r="T200" s="30">
        <f>DataBase!S197/100</f>
        <v>26.0810009765625</v>
      </c>
      <c r="U200" s="50">
        <f t="shared" si="124"/>
        <v>30.229445919459987</v>
      </c>
      <c r="V200" s="50">
        <f t="shared" si="125"/>
        <v>25.739774889041072</v>
      </c>
      <c r="W200" s="30">
        <f t="shared" si="126"/>
        <v>26.121310981551989</v>
      </c>
      <c r="X200" s="30">
        <f t="shared" si="127"/>
        <v>26.678356112148943</v>
      </c>
      <c r="Y200" s="30">
        <f t="shared" si="128"/>
        <v>294.39286846287041</v>
      </c>
      <c r="Z200" s="30">
        <f t="shared" si="129"/>
        <v>294.62995136590121</v>
      </c>
      <c r="AA200" s="55">
        <f t="shared" si="130"/>
        <v>295.42811625990839</v>
      </c>
      <c r="AB200" s="24">
        <f t="shared" si="131"/>
        <v>568.7093341176402</v>
      </c>
      <c r="AC200" s="24">
        <f t="shared" si="132"/>
        <v>26.295637419656018</v>
      </c>
      <c r="AD200" s="63">
        <f t="shared" si="133"/>
        <v>-8.2296091045891747E-3</v>
      </c>
      <c r="AE200" s="20"/>
      <c r="AI200" s="20">
        <f t="shared" si="106"/>
        <v>117.32695397614657</v>
      </c>
      <c r="AJ200" s="18">
        <f t="shared" si="107"/>
        <v>111.06398363921946</v>
      </c>
      <c r="AK200" s="20"/>
      <c r="AL200" s="20"/>
      <c r="AM200" s="20">
        <f t="shared" si="134"/>
        <v>0.69265713916890415</v>
      </c>
      <c r="AN200" s="20">
        <f t="shared" si="110"/>
        <v>0.42109894035787498</v>
      </c>
      <c r="AO200" s="10">
        <f t="shared" si="111"/>
        <v>0.36045747414799145</v>
      </c>
      <c r="AP200" s="10">
        <f t="shared" si="99"/>
        <v>0.32749933996827751</v>
      </c>
      <c r="AQ200" s="20">
        <f t="shared" si="112"/>
        <v>1.416360933743311E-5</v>
      </c>
      <c r="AR200" s="20">
        <f t="shared" si="113"/>
        <v>3.6940110896124269E-4</v>
      </c>
      <c r="AS200" s="20"/>
      <c r="AT200" s="20"/>
      <c r="AU200" s="20"/>
      <c r="AV200" s="20"/>
      <c r="AW200" s="20"/>
      <c r="AX200" s="20"/>
      <c r="AY200" s="20"/>
      <c r="AZ200" s="22"/>
    </row>
    <row r="201" spans="3:52" ht="15" x14ac:dyDescent="0.25">
      <c r="C201" s="27" t="str">
        <f>DataBase!A198</f>
        <v>22-Mhexane</v>
      </c>
      <c r="D201" s="27">
        <f>DataBase!E198</f>
        <v>106.84200439453127</v>
      </c>
      <c r="E201" s="27">
        <f t="shared" si="119"/>
        <v>379.99200439453125</v>
      </c>
      <c r="F201" s="27">
        <f t="shared" si="120"/>
        <v>683.98560791015632</v>
      </c>
      <c r="G201" s="17">
        <f>DataBase!D198/1000</f>
        <v>0.69839300537109372</v>
      </c>
      <c r="H201" s="16">
        <f t="shared" si="121"/>
        <v>12.615828408972122</v>
      </c>
      <c r="I201" s="16">
        <f>DataBase!C198</f>
        <v>114.23200225830078</v>
      </c>
      <c r="J201" s="18">
        <f t="shared" si="117"/>
        <v>8.2392063092168866E-5</v>
      </c>
      <c r="K201" s="20">
        <f t="shared" si="114"/>
        <v>1.8502420314651487E-2</v>
      </c>
      <c r="L201" s="19">
        <f t="shared" si="115"/>
        <v>3.9181150259990727E-4</v>
      </c>
      <c r="M201" s="19">
        <f t="shared" si="118"/>
        <v>0</v>
      </c>
      <c r="N201" s="20">
        <f t="shared" si="116"/>
        <v>-5.6487000000000001E-8</v>
      </c>
      <c r="O201" s="20">
        <f t="shared" si="122"/>
        <v>536.66999999999996</v>
      </c>
      <c r="P201" s="21">
        <f t="shared" si="123"/>
        <v>1.6331632777223293</v>
      </c>
      <c r="Q201" s="33">
        <f>DataBase!G198+2*DataBase!H198*($O$2+273.15)+3*DataBase!I198*($O$2+273.15)^2+4*DataBase!J198*($O$2+273.15)^3+5*DataBase!K198*($O$2+273.15)^4</f>
        <v>1.7038627536402449</v>
      </c>
      <c r="R201" s="30">
        <f>DataBase!R198+273.15</f>
        <v>549.8690185546875</v>
      </c>
      <c r="S201" s="50">
        <f t="shared" si="135"/>
        <v>549.78273710546819</v>
      </c>
      <c r="T201" s="30">
        <f>DataBase!S198/100</f>
        <v>25.290700683593752</v>
      </c>
      <c r="U201" s="50">
        <f t="shared" si="124"/>
        <v>30.333159396193139</v>
      </c>
      <c r="V201" s="50">
        <f t="shared" si="125"/>
        <v>26.020403921481254</v>
      </c>
      <c r="W201" s="30">
        <f t="shared" si="126"/>
        <v>26.355761458003073</v>
      </c>
      <c r="X201" s="30">
        <f t="shared" si="127"/>
        <v>27.230582714787921</v>
      </c>
      <c r="Y201" s="30">
        <f t="shared" si="128"/>
        <v>279.25772901561095</v>
      </c>
      <c r="Z201" s="30">
        <f t="shared" si="129"/>
        <v>279.26103809731512</v>
      </c>
      <c r="AA201" s="55">
        <f t="shared" si="130"/>
        <v>279.69826392674463</v>
      </c>
      <c r="AB201" s="24">
        <f t="shared" si="131"/>
        <v>554.09767651666425</v>
      </c>
      <c r="AC201" s="24">
        <f t="shared" si="132"/>
        <v>25.960190839344204</v>
      </c>
      <c r="AD201" s="63">
        <f t="shared" si="133"/>
        <v>-2.6471791514450015E-2</v>
      </c>
      <c r="AE201" s="20"/>
      <c r="AI201" s="20">
        <f t="shared" si="106"/>
        <v>111.64744479738238</v>
      </c>
      <c r="AJ201" s="18">
        <f t="shared" si="107"/>
        <v>104.69822366720223</v>
      </c>
      <c r="AK201" s="20"/>
      <c r="AL201" s="20"/>
      <c r="AM201" s="20">
        <f t="shared" si="134"/>
        <v>0.69105912785071555</v>
      </c>
      <c r="AN201" s="20">
        <f t="shared" si="110"/>
        <v>0.42909093476378041</v>
      </c>
      <c r="AO201" s="10">
        <f t="shared" si="111"/>
        <v>0.33722049726502379</v>
      </c>
      <c r="AP201" s="10">
        <f t="shared" si="99"/>
        <v>0.30477508382586449</v>
      </c>
      <c r="AQ201" s="20">
        <f t="shared" si="112"/>
        <v>2.6717758602621453E-5</v>
      </c>
      <c r="AR201" s="20">
        <f t="shared" si="113"/>
        <v>6.7571083575541121E-4</v>
      </c>
      <c r="AS201" s="20"/>
      <c r="AT201" s="20"/>
      <c r="AU201" s="20"/>
      <c r="AV201" s="20"/>
      <c r="AW201" s="20"/>
      <c r="AX201" s="20"/>
      <c r="AY201" s="20"/>
      <c r="AZ201" s="22"/>
    </row>
    <row r="202" spans="3:52" ht="15" x14ac:dyDescent="0.25">
      <c r="C202" s="27" t="str">
        <f>DataBase!A199</f>
        <v>23-Mhexane</v>
      </c>
      <c r="D202" s="27">
        <f>DataBase!E199</f>
        <v>115.61000976562502</v>
      </c>
      <c r="E202" s="27">
        <f t="shared" si="119"/>
        <v>388.760009765625</v>
      </c>
      <c r="F202" s="27">
        <f t="shared" si="120"/>
        <v>699.76801757812507</v>
      </c>
      <c r="G202" s="17">
        <f>DataBase!D199/1000</f>
        <v>0.7150130004882812</v>
      </c>
      <c r="H202" s="16">
        <f t="shared" si="121"/>
        <v>12.416640053813275</v>
      </c>
      <c r="I202" s="16">
        <f>DataBase!C199</f>
        <v>114.23200225830078</v>
      </c>
      <c r="J202" s="18">
        <f t="shared" si="117"/>
        <v>2.3517299870181935E-2</v>
      </c>
      <c r="K202" s="20">
        <f t="shared" si="114"/>
        <v>-2.4934322196616798E-2</v>
      </c>
      <c r="L202" s="19">
        <f t="shared" si="115"/>
        <v>4.285229643434473E-4</v>
      </c>
      <c r="M202" s="19">
        <f t="shared" si="118"/>
        <v>0.7150130004882812</v>
      </c>
      <c r="N202" s="20">
        <f t="shared" si="116"/>
        <v>-5.8596288351440425E-8</v>
      </c>
      <c r="O202" s="20">
        <f t="shared" si="122"/>
        <v>536.66999999999996</v>
      </c>
      <c r="P202" s="21">
        <f t="shared" si="123"/>
        <v>1.6086585113824468</v>
      </c>
      <c r="Q202" s="33">
        <f>DataBase!G199+2*DataBase!H199*($O$2+273.15)+3*DataBase!I199*($O$2+273.15)^2+4*DataBase!J199*($O$2+273.15)^3+5*DataBase!K199*($O$2+273.15)^4</f>
        <v>1.6615149570753698</v>
      </c>
      <c r="R202" s="30">
        <f>DataBase!R199+273.15</f>
        <v>563.489013671875</v>
      </c>
      <c r="S202" s="50">
        <f t="shared" si="135"/>
        <v>561.48417723260172</v>
      </c>
      <c r="T202" s="30">
        <f>DataBase!S199/100</f>
        <v>26.283701171874998</v>
      </c>
      <c r="U202" s="50">
        <f t="shared" si="124"/>
        <v>30.369375383892358</v>
      </c>
      <c r="V202" s="50">
        <f t="shared" si="125"/>
        <v>26.067623479523895</v>
      </c>
      <c r="W202" s="30">
        <f t="shared" si="126"/>
        <v>26.434757738796371</v>
      </c>
      <c r="X202" s="30">
        <f t="shared" si="127"/>
        <v>26.996486537656502</v>
      </c>
      <c r="Y202" s="30">
        <f t="shared" si="128"/>
        <v>291.47859243673213</v>
      </c>
      <c r="Z202" s="30">
        <f t="shared" si="129"/>
        <v>291.5821023278462</v>
      </c>
      <c r="AA202" s="55">
        <f t="shared" si="130"/>
        <v>292.44751138213246</v>
      </c>
      <c r="AB202" s="24">
        <f t="shared" si="131"/>
        <v>565.52216537465847</v>
      </c>
      <c r="AC202" s="24">
        <f t="shared" si="132"/>
        <v>26.366891630388917</v>
      </c>
      <c r="AD202" s="63">
        <f t="shared" si="133"/>
        <v>-3.1650968016230848E-3</v>
      </c>
      <c r="AE202" s="20"/>
      <c r="AI202" s="20">
        <f t="shared" si="106"/>
        <v>115.56746191714683</v>
      </c>
      <c r="AJ202" s="18">
        <f t="shared" si="107"/>
        <v>109.47272712299504</v>
      </c>
      <c r="AK202" s="20"/>
      <c r="AL202" s="20"/>
      <c r="AM202" s="20">
        <f t="shared" si="134"/>
        <v>0.68991586407752692</v>
      </c>
      <c r="AN202" s="20">
        <f t="shared" si="110"/>
        <v>0.42210558464167364</v>
      </c>
      <c r="AO202" s="10">
        <f t="shared" si="111"/>
        <v>0.34563565581391326</v>
      </c>
      <c r="AP202" s="10">
        <f t="shared" si="99"/>
        <v>0.31376244951082333</v>
      </c>
      <c r="AQ202" s="20">
        <f t="shared" si="112"/>
        <v>1.7376371979415644E-5</v>
      </c>
      <c r="AR202" s="20">
        <f t="shared" si="113"/>
        <v>4.5671536855830286E-4</v>
      </c>
      <c r="AS202" s="20"/>
      <c r="AT202" s="20"/>
      <c r="AU202" s="20"/>
      <c r="AV202" s="20"/>
      <c r="AW202" s="20"/>
      <c r="AX202" s="20"/>
      <c r="AY202" s="20"/>
      <c r="AZ202" s="22"/>
    </row>
    <row r="203" spans="3:52" ht="15" x14ac:dyDescent="0.25">
      <c r="C203" s="27" t="str">
        <f>DataBase!A200</f>
        <v>24-Mhexane</v>
      </c>
      <c r="D203" s="27">
        <f>DataBase!E200</f>
        <v>109.4320007324219</v>
      </c>
      <c r="E203" s="27">
        <f t="shared" si="119"/>
        <v>382.58200073242188</v>
      </c>
      <c r="F203" s="27">
        <f t="shared" si="120"/>
        <v>688.64760131835942</v>
      </c>
      <c r="G203" s="17">
        <f>DataBase!D200/1000</f>
        <v>0.70326300048828128</v>
      </c>
      <c r="H203" s="16">
        <f t="shared" si="121"/>
        <v>12.556865538815977</v>
      </c>
      <c r="I203" s="16">
        <f>DataBase!C200</f>
        <v>114.23200225830078</v>
      </c>
      <c r="J203" s="18">
        <f t="shared" si="117"/>
        <v>5.4664430373738181E-4</v>
      </c>
      <c r="K203" s="20">
        <f t="shared" si="114"/>
        <v>1.6750043813610831E-2</v>
      </c>
      <c r="L203" s="19">
        <f t="shared" si="115"/>
        <v>3.9134915749564162E-4</v>
      </c>
      <c r="M203" s="19">
        <f t="shared" si="118"/>
        <v>0</v>
      </c>
      <c r="N203" s="20">
        <f t="shared" si="116"/>
        <v>-5.6487000000000001E-8</v>
      </c>
      <c r="O203" s="20">
        <f t="shared" si="122"/>
        <v>536.66999999999996</v>
      </c>
      <c r="P203" s="21">
        <f t="shared" si="123"/>
        <v>1.6237527611921949</v>
      </c>
      <c r="Q203" s="33">
        <f>DataBase!G200+2*DataBase!H200*($O$2+273.15)+3*DataBase!I200*($O$2+273.15)^2+4*DataBase!J200*($O$2+273.15)^3+5*DataBase!K200*($O$2+273.15)^4</f>
        <v>1.6915376629747949</v>
      </c>
      <c r="R203" s="30">
        <f>DataBase!R200+273.15</f>
        <v>553.52001953125</v>
      </c>
      <c r="S203" s="50">
        <f t="shared" si="135"/>
        <v>553.22182416331566</v>
      </c>
      <c r="T203" s="30">
        <f>DataBase!S200/100</f>
        <v>25.563701171875</v>
      </c>
      <c r="U203" s="50">
        <f t="shared" si="124"/>
        <v>30.342742656876585</v>
      </c>
      <c r="V203" s="50">
        <f t="shared" si="125"/>
        <v>26.031175887990951</v>
      </c>
      <c r="W203" s="30">
        <f t="shared" si="126"/>
        <v>26.376666828214429</v>
      </c>
      <c r="X203" s="30">
        <f t="shared" si="127"/>
        <v>27.151214484445749</v>
      </c>
      <c r="Y203" s="30">
        <f t="shared" si="128"/>
        <v>282.85799872728296</v>
      </c>
      <c r="Z203" s="30">
        <f t="shared" si="129"/>
        <v>282.89290482546198</v>
      </c>
      <c r="AA203" s="55">
        <f t="shared" si="130"/>
        <v>283.47661986521655</v>
      </c>
      <c r="AB203" s="24">
        <f t="shared" si="131"/>
        <v>557.45908327427082</v>
      </c>
      <c r="AC203" s="24">
        <f t="shared" si="132"/>
        <v>26.073072463590101</v>
      </c>
      <c r="AD203" s="63">
        <f t="shared" si="133"/>
        <v>-1.9925569004675594E-2</v>
      </c>
      <c r="AE203" s="20"/>
      <c r="AI203" s="20">
        <f t="shared" si="106"/>
        <v>112.80975220352957</v>
      </c>
      <c r="AJ203" s="18">
        <f t="shared" si="107"/>
        <v>106.1171678809858</v>
      </c>
      <c r="AK203" s="20"/>
      <c r="AL203" s="20"/>
      <c r="AM203" s="20">
        <f t="shared" si="134"/>
        <v>0.69118006076169125</v>
      </c>
      <c r="AN203" s="20">
        <f t="shared" si="110"/>
        <v>0.42719584798811022</v>
      </c>
      <c r="AO203" s="10">
        <f t="shared" si="111"/>
        <v>0.34243870639875018</v>
      </c>
      <c r="AP203" s="10">
        <f t="shared" si="99"/>
        <v>0.30998707453535523</v>
      </c>
      <c r="AQ203" s="20">
        <f t="shared" si="112"/>
        <v>2.313019866033669E-5</v>
      </c>
      <c r="AR203" s="20">
        <f t="shared" si="113"/>
        <v>5.9129348659895059E-4</v>
      </c>
      <c r="AS203" s="20"/>
      <c r="AT203" s="20"/>
      <c r="AU203" s="20"/>
      <c r="AV203" s="20"/>
      <c r="AW203" s="20"/>
      <c r="AX203" s="20"/>
      <c r="AY203" s="20"/>
      <c r="AZ203" s="22"/>
    </row>
    <row r="204" spans="3:52" ht="15" x14ac:dyDescent="0.25">
      <c r="C204" s="27" t="str">
        <f>DataBase!A201</f>
        <v>25-Mhexane</v>
      </c>
      <c r="D204" s="27">
        <f>DataBase!E201</f>
        <v>109.10601196289065</v>
      </c>
      <c r="E204" s="27">
        <f t="shared" si="119"/>
        <v>382.25601196289063</v>
      </c>
      <c r="F204" s="27">
        <f t="shared" si="120"/>
        <v>688.06082153320313</v>
      </c>
      <c r="G204" s="17">
        <f>DataBase!D201/1000</f>
        <v>0.69667102050781249</v>
      </c>
      <c r="H204" s="16">
        <f t="shared" si="121"/>
        <v>12.672078785176028</v>
      </c>
      <c r="I204" s="16">
        <f>DataBase!C201</f>
        <v>114.23200225830078</v>
      </c>
      <c r="J204" s="18">
        <f t="shared" si="117"/>
        <v>1.7809378187525545E-4</v>
      </c>
      <c r="K204" s="20">
        <f t="shared" si="114"/>
        <v>2.0174181495431525E-2</v>
      </c>
      <c r="L204" s="19">
        <f t="shared" si="115"/>
        <v>3.9223461350043577E-4</v>
      </c>
      <c r="M204" s="19">
        <f t="shared" si="118"/>
        <v>0</v>
      </c>
      <c r="N204" s="20">
        <f t="shared" si="116"/>
        <v>-5.6487000000000001E-8</v>
      </c>
      <c r="O204" s="20">
        <f t="shared" si="122"/>
        <v>536.66999999999996</v>
      </c>
      <c r="P204" s="21">
        <f t="shared" si="123"/>
        <v>1.6420601819227718</v>
      </c>
      <c r="Q204" s="33">
        <f>DataBase!G201+2*DataBase!H201*($O$2+273.15)+3*DataBase!I201*($O$2+273.15)^2+4*DataBase!J201*($O$2+273.15)^3+5*DataBase!K201*($O$2+273.15)^4</f>
        <v>1.7156126484060947</v>
      </c>
      <c r="R204" s="30">
        <f>DataBase!R201+273.15</f>
        <v>550.05902099609375</v>
      </c>
      <c r="S204" s="50">
        <f t="shared" si="135"/>
        <v>551.40105583102923</v>
      </c>
      <c r="T204" s="30">
        <f>DataBase!S201/100</f>
        <v>24.865100097656249</v>
      </c>
      <c r="U204" s="50">
        <f t="shared" si="124"/>
        <v>30.113719100485813</v>
      </c>
      <c r="V204" s="50">
        <f t="shared" si="125"/>
        <v>25.518822547257397</v>
      </c>
      <c r="W204" s="30">
        <f t="shared" si="126"/>
        <v>25.868972397736655</v>
      </c>
      <c r="X204" s="30">
        <f t="shared" si="127"/>
        <v>26.802546092064734</v>
      </c>
      <c r="Y204" s="30">
        <f t="shared" si="128"/>
        <v>280.70031364313138</v>
      </c>
      <c r="Z204" s="30">
        <f t="shared" si="129"/>
        <v>280.87477923008089</v>
      </c>
      <c r="AA204" s="55">
        <f t="shared" si="130"/>
        <v>281.11394561560098</v>
      </c>
      <c r="AB204" s="24">
        <f t="shared" si="131"/>
        <v>556.11087318648174</v>
      </c>
      <c r="AC204" s="24">
        <f t="shared" si="132"/>
        <v>25.744851843453766</v>
      </c>
      <c r="AD204" s="63">
        <f t="shared" si="133"/>
        <v>-3.5380985491405323E-2</v>
      </c>
      <c r="AE204" s="20"/>
      <c r="AI204" s="20">
        <f t="shared" si="106"/>
        <v>113.31173603543721</v>
      </c>
      <c r="AJ204" s="18">
        <f t="shared" si="107"/>
        <v>105.85539069383769</v>
      </c>
      <c r="AK204" s="20"/>
      <c r="AL204" s="20"/>
      <c r="AM204" s="20">
        <f t="shared" si="134"/>
        <v>0.69493635659436848</v>
      </c>
      <c r="AN204" s="20">
        <f t="shared" si="110"/>
        <v>0.42899189755316802</v>
      </c>
      <c r="AO204" s="10">
        <f t="shared" si="111"/>
        <v>0.35557653236834791</v>
      </c>
      <c r="AP204" s="10">
        <f t="shared" si="99"/>
        <v>0.32157590366853861</v>
      </c>
      <c r="AQ204" s="20">
        <f t="shared" si="112"/>
        <v>2.2166867361218131E-5</v>
      </c>
      <c r="AR204" s="20">
        <f t="shared" si="113"/>
        <v>5.5118137578815806E-4</v>
      </c>
      <c r="AS204" s="20"/>
      <c r="AT204" s="20"/>
      <c r="AU204" s="20"/>
      <c r="AV204" s="20"/>
      <c r="AW204" s="20"/>
      <c r="AX204" s="20"/>
      <c r="AY204" s="20"/>
      <c r="AZ204" s="22"/>
    </row>
    <row r="205" spans="3:52" ht="15" x14ac:dyDescent="0.25">
      <c r="C205" s="27" t="str">
        <f>DataBase!A202</f>
        <v>33-Mhexane</v>
      </c>
      <c r="D205" s="27">
        <f>DataBase!E202</f>
        <v>111.97200927734377</v>
      </c>
      <c r="E205" s="27">
        <f t="shared" si="119"/>
        <v>385.12200927734375</v>
      </c>
      <c r="F205" s="27">
        <f t="shared" si="120"/>
        <v>693.21961669921882</v>
      </c>
      <c r="G205" s="17">
        <f>DataBase!D202/1000</f>
        <v>0.71284802246093748</v>
      </c>
      <c r="H205" s="16">
        <f t="shared" si="121"/>
        <v>12.415379490424481</v>
      </c>
      <c r="I205" s="16">
        <f>DataBase!C202</f>
        <v>114.23200225830078</v>
      </c>
      <c r="J205" s="18">
        <f t="shared" si="117"/>
        <v>1.7770196790111919E-2</v>
      </c>
      <c r="K205" s="20">
        <f t="shared" si="114"/>
        <v>-2.5610497958158659E-2</v>
      </c>
      <c r="L205" s="19">
        <f t="shared" si="115"/>
        <v>4.2916445716201956E-4</v>
      </c>
      <c r="M205" s="19">
        <f t="shared" si="118"/>
        <v>0.71284802246093748</v>
      </c>
      <c r="N205" s="20">
        <f t="shared" si="116"/>
        <v>-5.8589901666259773E-8</v>
      </c>
      <c r="O205" s="20">
        <f t="shared" si="122"/>
        <v>536.66999999999996</v>
      </c>
      <c r="P205" s="21">
        <f t="shared" si="123"/>
        <v>1.6087333497193586</v>
      </c>
      <c r="Q205" s="33">
        <f>DataBase!G202+2*DataBase!H202*($O$2+273.15)+3*DataBase!I202*($O$2+273.15)^2+4*DataBase!J202*($O$2+273.15)^3+5*DataBase!K202*($O$2+273.15)^4</f>
        <v>1.6612915942759949</v>
      </c>
      <c r="R205" s="30">
        <f>DataBase!R202+273.15</f>
        <v>562.02001953125</v>
      </c>
      <c r="S205" s="50">
        <f t="shared" si="135"/>
        <v>557.72820290775758</v>
      </c>
      <c r="T205" s="30">
        <f>DataBase!S202/100</f>
        <v>26.536201171875</v>
      </c>
      <c r="U205" s="50">
        <f t="shared" si="124"/>
        <v>30.530539019795974</v>
      </c>
      <c r="V205" s="50">
        <f t="shared" si="125"/>
        <v>26.453820257667445</v>
      </c>
      <c r="W205" s="30">
        <f t="shared" si="126"/>
        <v>26.800911875777828</v>
      </c>
      <c r="X205" s="30">
        <f t="shared" si="127"/>
        <v>27.375919580645352</v>
      </c>
      <c r="Y205" s="30">
        <f t="shared" si="128"/>
        <v>287.75119993900807</v>
      </c>
      <c r="Z205" s="30">
        <f t="shared" si="129"/>
        <v>287.69407619934771</v>
      </c>
      <c r="AA205" s="55">
        <f t="shared" si="130"/>
        <v>288.62608142056081</v>
      </c>
      <c r="AB205" s="24">
        <f t="shared" si="131"/>
        <v>561.50272396139746</v>
      </c>
      <c r="AC205" s="24">
        <f t="shared" si="132"/>
        <v>26.441998679813299</v>
      </c>
      <c r="AD205" s="63">
        <f t="shared" si="133"/>
        <v>3.5499614828645295E-3</v>
      </c>
      <c r="AE205" s="20"/>
      <c r="AI205" s="20">
        <f t="shared" si="106"/>
        <v>113.42766518055714</v>
      </c>
      <c r="AJ205" s="18">
        <f t="shared" si="107"/>
        <v>107.51733243745831</v>
      </c>
      <c r="AK205" s="20"/>
      <c r="AL205" s="20"/>
      <c r="AM205" s="20">
        <f t="shared" si="134"/>
        <v>0.68524606934563081</v>
      </c>
      <c r="AN205" s="20">
        <f t="shared" si="110"/>
        <v>0.42284803302471274</v>
      </c>
      <c r="AO205" s="10">
        <f t="shared" si="111"/>
        <v>0.31959207409447388</v>
      </c>
      <c r="AP205" s="10">
        <f t="shared" si="99"/>
        <v>0.2893847521459274</v>
      </c>
      <c r="AQ205" s="20">
        <f t="shared" si="112"/>
        <v>2.3559420577373071E-5</v>
      </c>
      <c r="AR205" s="20">
        <f t="shared" si="113"/>
        <v>6.2517752393398331E-4</v>
      </c>
      <c r="AS205" s="20"/>
      <c r="AT205" s="20"/>
      <c r="AU205" s="20"/>
      <c r="AV205" s="20"/>
      <c r="AW205" s="20"/>
      <c r="AX205" s="20"/>
      <c r="AY205" s="20"/>
      <c r="AZ205" s="22"/>
    </row>
    <row r="206" spans="3:52" ht="15" x14ac:dyDescent="0.25">
      <c r="C206" s="27" t="str">
        <f>DataBase!A203</f>
        <v>34-Mhexane</v>
      </c>
      <c r="D206" s="27">
        <f>DataBase!E203</f>
        <v>117.73000488281252</v>
      </c>
      <c r="E206" s="27">
        <f t="shared" si="119"/>
        <v>390.8800048828125</v>
      </c>
      <c r="F206" s="27">
        <f t="shared" si="120"/>
        <v>703.58400878906252</v>
      </c>
      <c r="G206" s="17">
        <f>DataBase!D203/1000</f>
        <v>0.72195800781249997</v>
      </c>
      <c r="H206" s="16">
        <f t="shared" si="121"/>
        <v>12.319508518610522</v>
      </c>
      <c r="I206" s="16">
        <f>DataBase!C203</f>
        <v>114.23200225830078</v>
      </c>
      <c r="J206" s="18">
        <f t="shared" si="117"/>
        <v>6.9115366769900086E-2</v>
      </c>
      <c r="K206" s="20">
        <f t="shared" si="114"/>
        <v>-2.5772155362051564E-2</v>
      </c>
      <c r="L206" s="19">
        <f t="shared" si="115"/>
        <v>4.2555042423130006E-4</v>
      </c>
      <c r="M206" s="19">
        <f t="shared" si="118"/>
        <v>0.72195800781249997</v>
      </c>
      <c r="N206" s="20">
        <f t="shared" si="116"/>
        <v>-5.8616776123046878E-8</v>
      </c>
      <c r="O206" s="20">
        <f t="shared" si="122"/>
        <v>536.66999999999996</v>
      </c>
      <c r="P206" s="21">
        <f t="shared" si="123"/>
        <v>1.5917256594390559</v>
      </c>
      <c r="Q206" s="33">
        <f>DataBase!G203+2*DataBase!H203*($O$2+273.15)+3*DataBase!I203*($O$2+273.15)^2+4*DataBase!J203*($O$2+273.15)^3+5*DataBase!K203*($O$2+273.15)^4</f>
        <v>1.6396652316440701</v>
      </c>
      <c r="R206" s="30">
        <f>DataBase!R203+273.15</f>
        <v>568.8480224609375</v>
      </c>
      <c r="S206" s="50">
        <f t="shared" si="135"/>
        <v>565.02433304794317</v>
      </c>
      <c r="T206" s="30">
        <f>DataBase!S203/100</f>
        <v>26.921201171875001</v>
      </c>
      <c r="U206" s="50">
        <f t="shared" si="124"/>
        <v>30.484676785591933</v>
      </c>
      <c r="V206" s="50">
        <f t="shared" si="125"/>
        <v>26.325667531867285</v>
      </c>
      <c r="W206" s="30">
        <f t="shared" si="126"/>
        <v>26.694909512186573</v>
      </c>
      <c r="X206" s="30">
        <f t="shared" si="127"/>
        <v>27.135358261387125</v>
      </c>
      <c r="Y206" s="30">
        <f t="shared" si="128"/>
        <v>295.26087853134641</v>
      </c>
      <c r="Z206" s="30">
        <f t="shared" si="129"/>
        <v>295.31252027163248</v>
      </c>
      <c r="AA206" s="55">
        <f t="shared" si="130"/>
        <v>296.36100626551422</v>
      </c>
      <c r="AB206" s="24">
        <f t="shared" si="131"/>
        <v>568.75321021017749</v>
      </c>
      <c r="AC206" s="24">
        <f t="shared" si="132"/>
        <v>26.628712160801406</v>
      </c>
      <c r="AD206" s="63">
        <f t="shared" si="133"/>
        <v>1.0864634501493305E-2</v>
      </c>
      <c r="AE206" s="20"/>
      <c r="AI206" s="20">
        <f t="shared" si="106"/>
        <v>116.19534193036679</v>
      </c>
      <c r="AJ206" s="18">
        <f t="shared" si="107"/>
        <v>110.59539371702564</v>
      </c>
      <c r="AK206" s="20"/>
      <c r="AL206" s="20"/>
      <c r="AM206" s="20">
        <f t="shared" si="134"/>
        <v>0.68714311986494425</v>
      </c>
      <c r="AN206" s="20">
        <f t="shared" si="110"/>
        <v>0.4194190373129808</v>
      </c>
      <c r="AO206" s="10">
        <f t="shared" si="111"/>
        <v>0.33744674806783209</v>
      </c>
      <c r="AP206" s="10">
        <f t="shared" si="99"/>
        <v>0.30668274759050429</v>
      </c>
      <c r="AQ206" s="20">
        <f t="shared" si="112"/>
        <v>1.6506027275971816E-5</v>
      </c>
      <c r="AR206" s="20">
        <f t="shared" si="113"/>
        <v>4.4436208084489318E-4</v>
      </c>
      <c r="AS206" s="20"/>
      <c r="AT206" s="20"/>
      <c r="AU206" s="20"/>
      <c r="AV206" s="20"/>
      <c r="AW206" s="20"/>
      <c r="AX206" s="20"/>
      <c r="AY206" s="20"/>
      <c r="AZ206" s="22"/>
    </row>
    <row r="207" spans="3:52" ht="15" x14ac:dyDescent="0.25">
      <c r="C207" s="27" t="str">
        <f>DataBase!A204</f>
        <v>2M-3Epentane</v>
      </c>
      <c r="D207" s="27">
        <f>DataBase!E204</f>
        <v>115.65300903320315</v>
      </c>
      <c r="E207" s="27">
        <f t="shared" si="119"/>
        <v>388.80300903320313</v>
      </c>
      <c r="F207" s="27">
        <f t="shared" si="120"/>
        <v>699.84541625976567</v>
      </c>
      <c r="G207" s="17">
        <f>DataBase!D204/1000</f>
        <v>0.72232800292968746</v>
      </c>
      <c r="H207" s="16">
        <f t="shared" si="121"/>
        <v>12.291350100752569</v>
      </c>
      <c r="I207" s="16">
        <f>DataBase!C204</f>
        <v>114.23200225830078</v>
      </c>
      <c r="J207" s="18">
        <f t="shared" si="117"/>
        <v>7.8514131186237041E-2</v>
      </c>
      <c r="K207" s="20">
        <f t="shared" si="114"/>
        <v>-2.6499867581317324E-2</v>
      </c>
      <c r="L207" s="19">
        <f t="shared" si="115"/>
        <v>4.251742477837711E-4</v>
      </c>
      <c r="M207" s="19">
        <f t="shared" si="118"/>
        <v>0.72232800292968746</v>
      </c>
      <c r="N207" s="20">
        <f t="shared" si="116"/>
        <v>-5.8617867608642575E-8</v>
      </c>
      <c r="O207" s="20">
        <f t="shared" si="122"/>
        <v>536.66999999999996</v>
      </c>
      <c r="P207" s="21">
        <f t="shared" si="123"/>
        <v>1.5869864794828834</v>
      </c>
      <c r="Q207" s="33">
        <f>DataBase!G204+2*DataBase!H204*($O$2+273.15)+3*DataBase!I204*($O$2+273.15)^2+4*DataBase!J204*($O$2+273.15)^3+5*DataBase!K204*($O$2+273.15)^4</f>
        <v>1.6334855264066199</v>
      </c>
      <c r="R207" s="30">
        <f>DataBase!R204+273.15</f>
        <v>567.0880126953125</v>
      </c>
      <c r="S207" s="50">
        <f t="shared" si="135"/>
        <v>563.25805617070102</v>
      </c>
      <c r="T207" s="30">
        <f>DataBase!S204/100</f>
        <v>27.003100585937499</v>
      </c>
      <c r="U207" s="50">
        <f t="shared" si="124"/>
        <v>30.634221221297739</v>
      </c>
      <c r="V207" s="50">
        <f t="shared" si="125"/>
        <v>26.683721323460073</v>
      </c>
      <c r="W207" s="30">
        <f t="shared" si="126"/>
        <v>27.037943330401117</v>
      </c>
      <c r="X207" s="30">
        <f t="shared" si="127"/>
        <v>27.449767194182545</v>
      </c>
      <c r="Y207" s="30">
        <f t="shared" si="128"/>
        <v>293.58593377879185</v>
      </c>
      <c r="Z207" s="30">
        <f t="shared" si="129"/>
        <v>293.50242790354673</v>
      </c>
      <c r="AA207" s="55">
        <f t="shared" si="130"/>
        <v>294.65612228167481</v>
      </c>
      <c r="AB207" s="24">
        <f t="shared" si="131"/>
        <v>566.700443379945</v>
      </c>
      <c r="AC207" s="24">
        <f t="shared" si="132"/>
        <v>26.753527733105766</v>
      </c>
      <c r="AD207" s="63">
        <f t="shared" si="133"/>
        <v>9.2423776313192655E-3</v>
      </c>
      <c r="AE207" s="20"/>
      <c r="AI207" s="20">
        <f t="shared" si="106"/>
        <v>114.79836818981676</v>
      </c>
      <c r="AJ207" s="18">
        <f t="shared" si="107"/>
        <v>109.46175306462031</v>
      </c>
      <c r="AK207" s="20"/>
      <c r="AL207" s="20"/>
      <c r="AM207" s="20">
        <f t="shared" si="134"/>
        <v>0.68561316820163665</v>
      </c>
      <c r="AN207" s="20">
        <f t="shared" si="110"/>
        <v>0.42029757600131262</v>
      </c>
      <c r="AO207" s="10">
        <f t="shared" si="111"/>
        <v>0.32888770641796511</v>
      </c>
      <c r="AP207" s="10">
        <f t="shared" si="99"/>
        <v>0.29866156203393723</v>
      </c>
      <c r="AQ207" s="20">
        <f t="shared" si="112"/>
        <v>1.8864059544546778E-5</v>
      </c>
      <c r="AR207" s="20">
        <f t="shared" si="113"/>
        <v>5.0938809734051092E-4</v>
      </c>
      <c r="AS207" s="20"/>
      <c r="AT207" s="20"/>
      <c r="AU207" s="20"/>
      <c r="AV207" s="20"/>
      <c r="AW207" s="20"/>
      <c r="AX207" s="20"/>
      <c r="AY207" s="20"/>
      <c r="AZ207" s="22"/>
    </row>
    <row r="208" spans="3:52" ht="15" x14ac:dyDescent="0.25">
      <c r="C208" s="27" t="str">
        <f>DataBase!A205</f>
        <v>3M-3Epentane</v>
      </c>
      <c r="D208" s="27">
        <f>DataBase!E205</f>
        <v>118.2650085449219</v>
      </c>
      <c r="E208" s="27">
        <f t="shared" si="119"/>
        <v>391.41500854492188</v>
      </c>
      <c r="F208" s="27">
        <f t="shared" si="120"/>
        <v>704.54701538085942</v>
      </c>
      <c r="G208" s="17">
        <f>DataBase!D205/1000</f>
        <v>0.73017102050781246</v>
      </c>
      <c r="H208" s="16">
        <f t="shared" si="121"/>
        <v>12.186492739804397</v>
      </c>
      <c r="I208" s="16">
        <f>DataBase!C205</f>
        <v>114.23200225830078</v>
      </c>
      <c r="J208" s="18">
        <f t="shared" si="117"/>
        <v>0.17803486456669312</v>
      </c>
      <c r="K208" s="20">
        <f t="shared" si="114"/>
        <v>-2.7302381302798558E-2</v>
      </c>
      <c r="L208" s="19">
        <f t="shared" si="115"/>
        <v>4.2178601957802226E-4</v>
      </c>
      <c r="M208" s="19">
        <f t="shared" si="118"/>
        <v>0.73017102050781246</v>
      </c>
      <c r="N208" s="20">
        <f t="shared" si="116"/>
        <v>-5.8641004510498052E-8</v>
      </c>
      <c r="O208" s="20">
        <f t="shared" si="122"/>
        <v>536.66999999999996</v>
      </c>
      <c r="P208" s="21">
        <f t="shared" si="123"/>
        <v>1.5683246191474216</v>
      </c>
      <c r="Q208" s="33">
        <f>DataBase!G205+2*DataBase!H205*($O$2+273.15)+3*DataBase!I205*($O$2+273.15)^2+4*DataBase!J205*($O$2+273.15)^3+5*DataBase!K205*($O$2+273.15)^4</f>
        <v>1.6093640577111199</v>
      </c>
      <c r="R208" s="30">
        <f>DataBase!R205+273.15</f>
        <v>576.58001708984375</v>
      </c>
      <c r="S208" s="50">
        <f t="shared" si="135"/>
        <v>567.46596712718326</v>
      </c>
      <c r="T208" s="30">
        <f>DataBase!S205/100</f>
        <v>28.076201171874999</v>
      </c>
      <c r="U208" s="50">
        <f t="shared" si="124"/>
        <v>30.745624441694517</v>
      </c>
      <c r="V208" s="50">
        <f t="shared" si="125"/>
        <v>26.940371013578751</v>
      </c>
      <c r="W208" s="30">
        <f t="shared" si="126"/>
        <v>27.295782838527671</v>
      </c>
      <c r="X208" s="30">
        <f t="shared" si="127"/>
        <v>27.586022330772998</v>
      </c>
      <c r="Y208" s="30">
        <f t="shared" si="128"/>
        <v>298.03729675625698</v>
      </c>
      <c r="Z208" s="30">
        <f t="shared" si="129"/>
        <v>297.90235814084315</v>
      </c>
      <c r="AA208" s="55">
        <f t="shared" si="130"/>
        <v>299.20510773712704</v>
      </c>
      <c r="AB208" s="24">
        <f t="shared" si="131"/>
        <v>570.57236144611545</v>
      </c>
      <c r="AC208" s="24">
        <f t="shared" si="132"/>
        <v>27.04097719189911</v>
      </c>
      <c r="AD208" s="63">
        <f t="shared" si="133"/>
        <v>3.6871939107378689E-2</v>
      </c>
      <c r="AE208" s="20"/>
      <c r="AI208" s="20">
        <f t="shared" si="106"/>
        <v>115.64718709609656</v>
      </c>
      <c r="AJ208" s="18">
        <f t="shared" si="107"/>
        <v>110.78962721191688</v>
      </c>
      <c r="AK208" s="20"/>
      <c r="AL208" s="20"/>
      <c r="AM208" s="20">
        <f t="shared" si="134"/>
        <v>0.6788563546140568</v>
      </c>
      <c r="AN208" s="20">
        <f t="shared" si="110"/>
        <v>0.41560259482119799</v>
      </c>
      <c r="AO208" s="10">
        <f t="shared" si="111"/>
        <v>0.30205213910138345</v>
      </c>
      <c r="AP208" s="10">
        <f t="shared" si="99"/>
        <v>0.27414156233176445</v>
      </c>
      <c r="AQ208" s="20">
        <f t="shared" si="112"/>
        <v>1.9786873639395317E-5</v>
      </c>
      <c r="AR208" s="20">
        <f t="shared" si="113"/>
        <v>5.5554024486213337E-4</v>
      </c>
      <c r="AS208" s="20"/>
      <c r="AT208" s="20"/>
      <c r="AU208" s="20"/>
      <c r="AV208" s="20"/>
      <c r="AW208" s="20"/>
      <c r="AX208" s="20"/>
      <c r="AY208" s="20"/>
      <c r="AZ208" s="22"/>
    </row>
    <row r="209" spans="3:52" ht="15" x14ac:dyDescent="0.25">
      <c r="C209" s="27" t="str">
        <f>DataBase!A206</f>
        <v>223-Mpentane</v>
      </c>
      <c r="D209" s="27">
        <f>DataBase!E206</f>
        <v>109.8430114746094</v>
      </c>
      <c r="E209" s="27">
        <f t="shared" si="119"/>
        <v>382.99301147460938</v>
      </c>
      <c r="F209" s="27">
        <f t="shared" si="120"/>
        <v>689.38742065429688</v>
      </c>
      <c r="G209" s="17">
        <f>DataBase!D206/1000</f>
        <v>0.71865100097656254</v>
      </c>
      <c r="H209" s="16">
        <f t="shared" si="121"/>
        <v>12.292392435313772</v>
      </c>
      <c r="I209" s="16">
        <f>DataBase!C206</f>
        <v>114.23200225830078</v>
      </c>
      <c r="J209" s="18">
        <f t="shared" si="117"/>
        <v>5.7086459811020222E-2</v>
      </c>
      <c r="K209" s="20">
        <f t="shared" si="114"/>
        <v>-2.755367851436924E-2</v>
      </c>
      <c r="L209" s="19">
        <f t="shared" si="115"/>
        <v>4.2629244465011891E-4</v>
      </c>
      <c r="M209" s="19">
        <f t="shared" si="118"/>
        <v>0.71865100097656254</v>
      </c>
      <c r="N209" s="20">
        <f t="shared" si="116"/>
        <v>-5.8607020452880859E-8</v>
      </c>
      <c r="O209" s="20">
        <f t="shared" si="122"/>
        <v>536.66999999999996</v>
      </c>
      <c r="P209" s="21">
        <f t="shared" si="123"/>
        <v>1.587638364009814</v>
      </c>
      <c r="Q209" s="33">
        <f>DataBase!G206+2*DataBase!H206*($O$2+273.15)+3*DataBase!I206*($O$2+273.15)^2+4*DataBase!J206*($O$2+273.15)^3+5*DataBase!K206*($O$2+273.15)^4</f>
        <v>1.6336840567409949</v>
      </c>
      <c r="R209" s="30">
        <f>DataBase!R206+273.15</f>
        <v>563.5</v>
      </c>
      <c r="S209" s="50">
        <f t="shared" si="135"/>
        <v>557.16857808320333</v>
      </c>
      <c r="T209" s="30">
        <f>DataBase!S206/100</f>
        <v>27.296201171875001</v>
      </c>
      <c r="U209" s="50">
        <f t="shared" si="124"/>
        <v>30.882963391017029</v>
      </c>
      <c r="V209" s="50">
        <f t="shared" si="125"/>
        <v>27.303919092971022</v>
      </c>
      <c r="W209" s="30">
        <f t="shared" si="126"/>
        <v>27.619839521740424</v>
      </c>
      <c r="X209" s="30">
        <f t="shared" si="127"/>
        <v>28.043934716510826</v>
      </c>
      <c r="Y209" s="30">
        <f t="shared" si="128"/>
        <v>287.55676012834408</v>
      </c>
      <c r="Z209" s="30">
        <f t="shared" si="129"/>
        <v>287.21161297383128</v>
      </c>
      <c r="AA209" s="55">
        <f t="shared" si="130"/>
        <v>288.48329901457907</v>
      </c>
      <c r="AB209" s="24">
        <f t="shared" si="131"/>
        <v>560.21603088499035</v>
      </c>
      <c r="AC209" s="24">
        <f t="shared" si="132"/>
        <v>26.862934247929552</v>
      </c>
      <c r="AD209" s="63">
        <f t="shared" si="133"/>
        <v>1.5872792012973289E-2</v>
      </c>
      <c r="AE209" s="20"/>
      <c r="AI209" s="20">
        <f t="shared" si="106"/>
        <v>111.41487118334521</v>
      </c>
      <c r="AJ209" s="18">
        <f t="shared" si="107"/>
        <v>106.36773067202536</v>
      </c>
      <c r="AK209" s="20"/>
      <c r="AL209" s="20"/>
      <c r="AM209" s="20">
        <f t="shared" si="134"/>
        <v>0.67966816588218171</v>
      </c>
      <c r="AN209" s="20">
        <f t="shared" si="110"/>
        <v>0.42210004183350264</v>
      </c>
      <c r="AO209" s="10">
        <f t="shared" si="111"/>
        <v>0.29613033777115699</v>
      </c>
      <c r="AP209" s="10">
        <f t="shared" si="99"/>
        <v>0.26777149481206952</v>
      </c>
      <c r="AQ209" s="20">
        <f t="shared" si="112"/>
        <v>2.8913302853439107E-5</v>
      </c>
      <c r="AR209" s="20">
        <f t="shared" si="113"/>
        <v>7.8922333123082134E-4</v>
      </c>
      <c r="AS209" s="20"/>
      <c r="AT209" s="20"/>
      <c r="AU209" s="20"/>
      <c r="AV209" s="20"/>
      <c r="AW209" s="20"/>
      <c r="AX209" s="20"/>
      <c r="AY209" s="20"/>
      <c r="AZ209" s="22"/>
    </row>
    <row r="210" spans="3:52" ht="15" x14ac:dyDescent="0.25">
      <c r="C210" s="27" t="str">
        <f>DataBase!A207</f>
        <v>224-Mpentane</v>
      </c>
      <c r="D210" s="27">
        <f>DataBase!E207</f>
        <v>99.238000488281273</v>
      </c>
      <c r="E210" s="27">
        <f t="shared" si="119"/>
        <v>372.38800048828125</v>
      </c>
      <c r="F210" s="27">
        <f t="shared" si="120"/>
        <v>670.29840087890625</v>
      </c>
      <c r="G210" s="17">
        <f>DataBase!D207/1000</f>
        <v>0.69495501708984375</v>
      </c>
      <c r="H210" s="16">
        <f t="shared" si="121"/>
        <v>12.593101386573402</v>
      </c>
      <c r="I210" s="16">
        <f>DataBase!C207</f>
        <v>114.23200225830078</v>
      </c>
      <c r="J210" s="18">
        <f t="shared" si="117"/>
        <v>1.0520964915739469E-3</v>
      </c>
      <c r="K210" s="20">
        <f t="shared" si="114"/>
        <v>1.7826973208961476E-2</v>
      </c>
      <c r="L210" s="19">
        <f t="shared" si="115"/>
        <v>3.9163557620569068E-4</v>
      </c>
      <c r="M210" s="19">
        <f t="shared" si="118"/>
        <v>0</v>
      </c>
      <c r="N210" s="20">
        <f t="shared" si="116"/>
        <v>-5.6487000000000001E-8</v>
      </c>
      <c r="O210" s="20">
        <f t="shared" si="122"/>
        <v>536.66999999999996</v>
      </c>
      <c r="P210" s="21">
        <f t="shared" si="123"/>
        <v>1.6295462829064886</v>
      </c>
      <c r="Q210" s="33">
        <f>DataBase!G207+2*DataBase!H207*($O$2+273.15)+3*DataBase!I207*($O$2+273.15)^2+4*DataBase!J207*($O$2+273.15)^3+5*DataBase!K207*($O$2+273.15)^4</f>
        <v>1.6560977209261736</v>
      </c>
      <c r="R210" s="30">
        <f>DataBase!R207+273.15</f>
        <v>543.96002197265625</v>
      </c>
      <c r="S210" s="50">
        <f t="shared" si="135"/>
        <v>542.1577811676583</v>
      </c>
      <c r="T210" s="30">
        <f>DataBase!S207/100</f>
        <v>25.67570068359375</v>
      </c>
      <c r="U210" s="50">
        <f t="shared" si="124"/>
        <v>30.719478378681128</v>
      </c>
      <c r="V210" s="50">
        <f t="shared" si="125"/>
        <v>26.955199860748575</v>
      </c>
      <c r="W210" s="30">
        <f t="shared" si="126"/>
        <v>27.237915727602811</v>
      </c>
      <c r="X210" s="30">
        <f t="shared" si="127"/>
        <v>28.141292258041698</v>
      </c>
      <c r="Y210" s="30">
        <f t="shared" si="128"/>
        <v>271.75766860564033</v>
      </c>
      <c r="Z210" s="30">
        <f t="shared" si="129"/>
        <v>271.38918627160115</v>
      </c>
      <c r="AA210" s="55">
        <f t="shared" si="130"/>
        <v>271.97496649743823</v>
      </c>
      <c r="AB210" s="24">
        <f t="shared" si="131"/>
        <v>545.87985700340039</v>
      </c>
      <c r="AC210" s="24">
        <f t="shared" si="132"/>
        <v>26.218854427361737</v>
      </c>
      <c r="AD210" s="63">
        <f t="shared" si="133"/>
        <v>-2.1154388363588149E-2</v>
      </c>
      <c r="AE210" s="20"/>
      <c r="AI210" s="20">
        <f t="shared" si="106"/>
        <v>107.06844471462955</v>
      </c>
      <c r="AJ210" s="18">
        <f t="shared" si="107"/>
        <v>100.73139492646017</v>
      </c>
      <c r="AK210" s="20"/>
      <c r="AL210" s="20"/>
      <c r="AM210" s="20">
        <f t="shared" si="134"/>
        <v>0.68458707523730566</v>
      </c>
      <c r="AN210" s="20">
        <f t="shared" si="110"/>
        <v>0.43219394023271174</v>
      </c>
      <c r="AO210" s="10">
        <f t="shared" si="111"/>
        <v>0.30233592918704322</v>
      </c>
      <c r="AP210" s="10">
        <f t="shared" ref="AP210:AP273" si="136">3 / 7 * (AM210 / (1 - AM210)) *LOG10(T210 / 1.101325) - 1</f>
        <v>0.27213639670327727</v>
      </c>
      <c r="AQ210" s="20">
        <f t="shared" si="112"/>
        <v>4.3542517269811847E-5</v>
      </c>
      <c r="AR210" s="20">
        <f t="shared" si="113"/>
        <v>1.1179846404299008E-3</v>
      </c>
      <c r="AS210" s="20"/>
      <c r="AT210" s="20"/>
      <c r="AU210" s="20"/>
      <c r="AV210" s="20"/>
      <c r="AW210" s="20"/>
      <c r="AX210" s="20"/>
      <c r="AY210" s="20"/>
      <c r="AZ210" s="22"/>
    </row>
    <row r="211" spans="3:52" ht="15" x14ac:dyDescent="0.25">
      <c r="C211" s="27" t="str">
        <f>DataBase!A208</f>
        <v>233-Mpentane</v>
      </c>
      <c r="D211" s="27">
        <f>DataBase!E208</f>
        <v>114.76400146484377</v>
      </c>
      <c r="E211" s="27">
        <f t="shared" si="119"/>
        <v>387.91400146484375</v>
      </c>
      <c r="F211" s="27">
        <f t="shared" si="120"/>
        <v>698.24520263671877</v>
      </c>
      <c r="G211" s="17">
        <f>DataBase!D208/1000</f>
        <v>0.72904101562500001</v>
      </c>
      <c r="H211" s="16">
        <f t="shared" si="121"/>
        <v>12.168882319335653</v>
      </c>
      <c r="I211" s="16">
        <f>DataBase!C208</f>
        <v>114.23200225830078</v>
      </c>
      <c r="J211" s="18">
        <f t="shared" si="117"/>
        <v>0.17528078261323266</v>
      </c>
      <c r="K211" s="20">
        <f t="shared" si="114"/>
        <v>-2.8159137039656935E-2</v>
      </c>
      <c r="L211" s="19">
        <f t="shared" si="115"/>
        <v>4.2194863888524582E-4</v>
      </c>
      <c r="M211" s="19">
        <f t="shared" si="118"/>
        <v>0.72904101562500001</v>
      </c>
      <c r="N211" s="20">
        <f t="shared" si="116"/>
        <v>-5.8637670996093752E-8</v>
      </c>
      <c r="O211" s="20">
        <f t="shared" si="122"/>
        <v>536.66999999999996</v>
      </c>
      <c r="P211" s="21">
        <f t="shared" si="123"/>
        <v>1.565481624661353</v>
      </c>
      <c r="Q211" s="33">
        <f>DataBase!G208+2*DataBase!H208*($O$2+273.15)+3*DataBase!I208*($O$2+273.15)^2+4*DataBase!J208*($O$2+273.15)^3+5*DataBase!K208*($O$2+273.15)^4</f>
        <v>1.6052552094100949</v>
      </c>
      <c r="R211" s="30">
        <f>DataBase!R208+273.15</f>
        <v>573.55902099609375</v>
      </c>
      <c r="S211" s="50">
        <f t="shared" si="135"/>
        <v>564.04972252960465</v>
      </c>
      <c r="T211" s="30">
        <f>DataBase!S208/100</f>
        <v>28.198701171875001</v>
      </c>
      <c r="U211" s="50">
        <f t="shared" si="124"/>
        <v>30.932580560642204</v>
      </c>
      <c r="V211" s="50">
        <f t="shared" si="125"/>
        <v>27.407310631784981</v>
      </c>
      <c r="W211" s="30">
        <f t="shared" si="126"/>
        <v>27.736340989713156</v>
      </c>
      <c r="X211" s="30">
        <f t="shared" si="127"/>
        <v>28.00564029429674</v>
      </c>
      <c r="Y211" s="30">
        <f t="shared" si="128"/>
        <v>294.70885476049546</v>
      </c>
      <c r="Z211" s="30">
        <f t="shared" si="129"/>
        <v>294.38445854989652</v>
      </c>
      <c r="AA211" s="55">
        <f t="shared" si="130"/>
        <v>295.80785102598952</v>
      </c>
      <c r="AB211" s="24">
        <f t="shared" si="131"/>
        <v>566.81909898127401</v>
      </c>
      <c r="AC211" s="24">
        <f t="shared" si="132"/>
        <v>27.157020478271168</v>
      </c>
      <c r="AD211" s="63">
        <f t="shared" si="133"/>
        <v>3.6940733094572152E-2</v>
      </c>
      <c r="AE211" s="20"/>
      <c r="AI211" s="20">
        <f t="shared" si="106"/>
        <v>113.48960111424185</v>
      </c>
      <c r="AJ211" s="18">
        <f t="shared" si="107"/>
        <v>108.89849005424666</v>
      </c>
      <c r="AK211" s="20"/>
      <c r="AL211" s="20"/>
      <c r="AM211" s="20">
        <f t="shared" si="134"/>
        <v>0.67632795800362044</v>
      </c>
      <c r="AN211" s="20">
        <f t="shared" si="110"/>
        <v>0.41708543459776037</v>
      </c>
      <c r="AO211" s="10">
        <f t="shared" si="111"/>
        <v>0.28838960942761793</v>
      </c>
      <c r="AP211" s="10">
        <f t="shared" si="136"/>
        <v>0.26117322841413926</v>
      </c>
      <c r="AQ211" s="20">
        <f t="shared" si="112"/>
        <v>2.4610373884916052E-5</v>
      </c>
      <c r="AR211" s="20">
        <f t="shared" si="113"/>
        <v>6.9398057890886417E-4</v>
      </c>
      <c r="AS211" s="20"/>
      <c r="AT211" s="20"/>
      <c r="AU211" s="20"/>
      <c r="AV211" s="20"/>
      <c r="AW211" s="20"/>
      <c r="AX211" s="20"/>
      <c r="AY211" s="20"/>
      <c r="AZ211" s="22"/>
    </row>
    <row r="212" spans="3:52" ht="15" x14ac:dyDescent="0.25">
      <c r="C212" s="27" t="str">
        <f>DataBase!A209</f>
        <v>234-Mpentane</v>
      </c>
      <c r="D212" s="27">
        <f>DataBase!E209</f>
        <v>113.47200927734377</v>
      </c>
      <c r="E212" s="27">
        <f t="shared" si="119"/>
        <v>386.62200927734375</v>
      </c>
      <c r="F212" s="27">
        <f t="shared" si="120"/>
        <v>695.91961669921875</v>
      </c>
      <c r="G212" s="17">
        <f>DataBase!D209/1000</f>
        <v>0.72195800781249997</v>
      </c>
      <c r="H212" s="16">
        <f t="shared" si="121"/>
        <v>12.274611492129369</v>
      </c>
      <c r="I212" s="16">
        <f>DataBase!C209</f>
        <v>114.23200225830078</v>
      </c>
      <c r="J212" s="18">
        <f t="shared" si="117"/>
        <v>8.0636077398655012E-2</v>
      </c>
      <c r="K212" s="20">
        <f t="shared" si="114"/>
        <v>-2.7106494989071479E-2</v>
      </c>
      <c r="L212" s="19">
        <f t="shared" si="115"/>
        <v>4.2512636735655377E-4</v>
      </c>
      <c r="M212" s="19">
        <f t="shared" si="118"/>
        <v>0.72195800781249997</v>
      </c>
      <c r="N212" s="20">
        <f t="shared" si="116"/>
        <v>-5.8616776123046878E-8</v>
      </c>
      <c r="O212" s="20">
        <f t="shared" si="122"/>
        <v>536.66999999999996</v>
      </c>
      <c r="P212" s="21">
        <f t="shared" si="123"/>
        <v>1.584236615193118</v>
      </c>
      <c r="Q212" s="33">
        <f>DataBase!G209+2*DataBase!H209*($O$2+273.15)+3*DataBase!I209*($O$2+273.15)^2+4*DataBase!J209*($O$2+273.15)^3+5*DataBase!K209*($O$2+273.15)^4</f>
        <v>1.6196642316440701</v>
      </c>
      <c r="R212" s="30">
        <f>DataBase!R209+273.15</f>
        <v>566.40802001953125</v>
      </c>
      <c r="S212" s="50">
        <f t="shared" si="135"/>
        <v>561.21414817229675</v>
      </c>
      <c r="T212" s="30">
        <f>DataBase!S209/100</f>
        <v>27.296201171875001</v>
      </c>
      <c r="U212" s="50">
        <f t="shared" si="124"/>
        <v>30.763779381261642</v>
      </c>
      <c r="V212" s="50">
        <f t="shared" si="125"/>
        <v>27.000989552108262</v>
      </c>
      <c r="W212" s="30">
        <f t="shared" si="126"/>
        <v>27.339153581405363</v>
      </c>
      <c r="X212" s="30">
        <f t="shared" si="127"/>
        <v>27.73459485284247</v>
      </c>
      <c r="Y212" s="30">
        <f t="shared" si="128"/>
        <v>291.60885809380011</v>
      </c>
      <c r="Z212" s="30">
        <f t="shared" si="129"/>
        <v>291.40068954612946</v>
      </c>
      <c r="AA212" s="55">
        <f t="shared" si="130"/>
        <v>292.63753733807596</v>
      </c>
      <c r="AB212" s="24">
        <f t="shared" si="131"/>
        <v>564.4217498997624</v>
      </c>
      <c r="AC212" s="24">
        <f t="shared" si="132"/>
        <v>26.846284879063983</v>
      </c>
      <c r="AD212" s="63">
        <f t="shared" si="133"/>
        <v>1.6482743879928437E-2</v>
      </c>
      <c r="AE212" s="20"/>
      <c r="AI212" s="20">
        <f t="shared" si="106"/>
        <v>113.4172038404829</v>
      </c>
      <c r="AJ212" s="18">
        <f t="shared" si="107"/>
        <v>108.28591461404685</v>
      </c>
      <c r="AK212" s="20"/>
      <c r="AL212" s="20"/>
      <c r="AM212" s="20">
        <f t="shared" si="134"/>
        <v>0.68258569019558024</v>
      </c>
      <c r="AN212" s="20">
        <f t="shared" si="110"/>
        <v>0.42063799234719285</v>
      </c>
      <c r="AO212" s="10">
        <f t="shared" si="111"/>
        <v>0.31411233470750893</v>
      </c>
      <c r="AP212" s="10">
        <f t="shared" si="136"/>
        <v>0.28491627951047716</v>
      </c>
      <c r="AQ212" s="20">
        <f t="shared" si="112"/>
        <v>2.2366968590283644E-5</v>
      </c>
      <c r="AR212" s="20">
        <f t="shared" si="113"/>
        <v>6.1053327424539171E-4</v>
      </c>
      <c r="AS212" s="20"/>
      <c r="AT212" s="20"/>
      <c r="AU212" s="20"/>
      <c r="AV212" s="20"/>
      <c r="AW212" s="20"/>
      <c r="AX212" s="20"/>
      <c r="AY212" s="20"/>
      <c r="AZ212" s="22"/>
    </row>
    <row r="213" spans="3:52" ht="15" x14ac:dyDescent="0.25">
      <c r="C213" s="27" t="str">
        <f>DataBase!A210</f>
        <v>2233-Mbutane</v>
      </c>
      <c r="D213" s="27">
        <f>DataBase!E210</f>
        <v>106.4680114746094</v>
      </c>
      <c r="E213" s="27">
        <f t="shared" si="119"/>
        <v>379.61801147460938</v>
      </c>
      <c r="F213" s="27">
        <f t="shared" si="120"/>
        <v>683.31242065429694</v>
      </c>
      <c r="G213" s="17">
        <f>DataBase!D210/1000</f>
        <v>0.74112402343749995</v>
      </c>
      <c r="H213" s="16">
        <f t="shared" si="121"/>
        <v>11.88453554538677</v>
      </c>
      <c r="I213" s="16">
        <f>DataBase!C210</f>
        <v>114.23200225830078</v>
      </c>
      <c r="J213" s="18">
        <f t="shared" si="117"/>
        <v>0.5223126551664824</v>
      </c>
      <c r="K213" s="20">
        <f t="shared" si="114"/>
        <v>-3.3045194196574028E-2</v>
      </c>
      <c r="L213" s="19">
        <f t="shared" si="115"/>
        <v>4.1519470870924518E-4</v>
      </c>
      <c r="M213" s="19">
        <f t="shared" si="118"/>
        <v>0.74112402343749995</v>
      </c>
      <c r="N213" s="20">
        <f t="shared" si="116"/>
        <v>-5.8673315869140623E-8</v>
      </c>
      <c r="O213" s="20">
        <f t="shared" si="122"/>
        <v>536.66999999999996</v>
      </c>
      <c r="P213" s="21">
        <f t="shared" si="123"/>
        <v>1.5145664153360712</v>
      </c>
      <c r="Q213" s="33">
        <f>DataBase!G210+2*DataBase!H210*($O$2+273.15)+3*DataBase!I210*($O$2+273.15)^2+4*DataBase!J210*($O$2+273.15)^3+5*DataBase!K210*($O$2+273.15)^4</f>
        <v>1.536046342761495</v>
      </c>
      <c r="R213" s="30">
        <f>DataBase!R210+273.15</f>
        <v>567.95001220703125</v>
      </c>
      <c r="S213" s="50">
        <f t="shared" si="135"/>
        <v>559.27340081379964</v>
      </c>
      <c r="T213" s="30">
        <f>DataBase!S210/100</f>
        <v>28.673701171874999</v>
      </c>
      <c r="U213" s="50">
        <f t="shared" si="124"/>
        <v>31.88296659570468</v>
      </c>
      <c r="V213" s="50">
        <f t="shared" si="125"/>
        <v>29.932341642076629</v>
      </c>
      <c r="W213" s="30">
        <f t="shared" si="126"/>
        <v>30.099230824242849</v>
      </c>
      <c r="X213" s="30">
        <f t="shared" si="127"/>
        <v>30.004454017326992</v>
      </c>
      <c r="Y213" s="30">
        <f t="shared" si="128"/>
        <v>290.85445044757898</v>
      </c>
      <c r="Z213" s="30">
        <f t="shared" si="129"/>
        <v>289.58209828902864</v>
      </c>
      <c r="AA213" s="55">
        <f t="shared" si="130"/>
        <v>291.71665972629069</v>
      </c>
      <c r="AB213" s="24">
        <f t="shared" si="131"/>
        <v>560.00182281842501</v>
      </c>
      <c r="AC213" s="24">
        <f t="shared" si="132"/>
        <v>28.241396167724169</v>
      </c>
      <c r="AD213" s="63">
        <f t="shared" si="133"/>
        <v>1.5076707452572001E-2</v>
      </c>
      <c r="AE213" s="20"/>
      <c r="AI213" s="20">
        <f t="shared" si="106"/>
        <v>106.83476768393348</v>
      </c>
      <c r="AJ213" s="18">
        <f t="shared" si="107"/>
        <v>104.1893450892523</v>
      </c>
      <c r="AK213" s="20"/>
      <c r="AL213" s="20"/>
      <c r="AM213" s="20">
        <f t="shared" si="134"/>
        <v>0.66840039319557154</v>
      </c>
      <c r="AN213" s="20">
        <f t="shared" si="110"/>
        <v>0.41986683494789251</v>
      </c>
      <c r="AO213" s="10">
        <f t="shared" si="111"/>
        <v>0.24824905309553394</v>
      </c>
      <c r="AP213" s="10">
        <f t="shared" si="136"/>
        <v>0.22285994511665996</v>
      </c>
      <c r="AQ213" s="20">
        <f t="shared" si="112"/>
        <v>4.276384867013922E-5</v>
      </c>
      <c r="AR213" s="20">
        <f t="shared" si="113"/>
        <v>1.2261978177268561E-3</v>
      </c>
      <c r="AS213" s="20"/>
      <c r="AT213" s="20"/>
      <c r="AU213" s="20"/>
      <c r="AV213" s="20"/>
      <c r="AW213" s="20"/>
      <c r="AX213" s="20"/>
      <c r="AY213" s="20"/>
      <c r="AZ213" s="22"/>
    </row>
    <row r="214" spans="3:52" ht="15" x14ac:dyDescent="0.25">
      <c r="C214" s="27" t="str">
        <f>DataBase!A211</f>
        <v>Indene</v>
      </c>
      <c r="D214" s="27">
        <f>DataBase!E211</f>
        <v>182.6190124511719</v>
      </c>
      <c r="E214" s="27">
        <f t="shared" si="119"/>
        <v>455.76901245117188</v>
      </c>
      <c r="F214" s="27">
        <f t="shared" si="120"/>
        <v>820.38422241210935</v>
      </c>
      <c r="G214" s="17">
        <f>DataBase!D211/1000</f>
        <v>1.0026300048828125</v>
      </c>
      <c r="H214" s="16">
        <f t="shared" si="121"/>
        <v>9.3368074497424463</v>
      </c>
      <c r="I214" s="16">
        <f>DataBase!C211</f>
        <v>116.16300201416016</v>
      </c>
      <c r="J214" s="18">
        <f t="shared" si="117"/>
        <v>87.962820178618259</v>
      </c>
      <c r="K214" s="20">
        <f t="shared" si="114"/>
        <v>-7.8950082593654491E-2</v>
      </c>
      <c r="L214" s="19">
        <f t="shared" si="115"/>
        <v>3.368311961129237E-4</v>
      </c>
      <c r="M214" s="19">
        <f t="shared" si="118"/>
        <v>0</v>
      </c>
      <c r="N214" s="20">
        <f t="shared" si="116"/>
        <v>-5.6487000000000001E-8</v>
      </c>
      <c r="O214" s="20">
        <f t="shared" si="122"/>
        <v>536.66999999999996</v>
      </c>
      <c r="P214" s="21">
        <f t="shared" si="123"/>
        <v>0.97835698039163621</v>
      </c>
      <c r="Q214" s="33">
        <f>DataBase!G211+2*DataBase!H211*($O$2+273.15)+3*DataBase!I211*($O$2+273.15)^2+4*DataBase!J211*($O$2+273.15)^3+5*DataBase!K211*($O$2+273.15)^4</f>
        <v>1.0790275347235045</v>
      </c>
      <c r="R214" s="30">
        <f>DataBase!R211+273.15</f>
        <v>687</v>
      </c>
      <c r="S214" s="50">
        <f t="shared" si="135"/>
        <v>698.77400637491928</v>
      </c>
      <c r="T214" s="30">
        <f>DataBase!S211/100</f>
        <v>38.200000000000003</v>
      </c>
      <c r="U214" s="50">
        <f t="shared" si="124"/>
        <v>34.633220548366673</v>
      </c>
      <c r="V214" s="50">
        <f t="shared" si="125"/>
        <v>39.540807098699389</v>
      </c>
      <c r="W214" s="30">
        <f t="shared" si="126"/>
        <v>38.735842144605449</v>
      </c>
      <c r="X214" s="30">
        <f t="shared" si="127"/>
        <v>45.653947034884808</v>
      </c>
      <c r="Y214" s="30">
        <f t="shared" si="128"/>
        <v>427.02094857310396</v>
      </c>
      <c r="Z214" s="30">
        <f t="shared" si="129"/>
        <v>421.7437361114886</v>
      </c>
      <c r="AA214" s="55">
        <f t="shared" si="130"/>
        <v>399.95286894178662</v>
      </c>
      <c r="AB214" s="24">
        <f t="shared" si="131"/>
        <v>683.52540207539471</v>
      </c>
      <c r="AC214" s="24">
        <f t="shared" si="132"/>
        <v>41.83548599863024</v>
      </c>
      <c r="AD214" s="63">
        <f t="shared" si="133"/>
        <v>-9.5169790540058558E-2</v>
      </c>
      <c r="AE214" s="20"/>
      <c r="AI214" s="20">
        <f t="shared" si="106"/>
        <v>123.72298956506631</v>
      </c>
      <c r="AJ214" s="18">
        <f t="shared" si="107"/>
        <v>113.0981477626628</v>
      </c>
      <c r="AK214" s="20"/>
      <c r="AL214" s="20"/>
      <c r="AM214" s="20">
        <f t="shared" si="134"/>
        <v>0.66341923209777565</v>
      </c>
      <c r="AN214" s="20">
        <f t="shared" si="110"/>
        <v>0.36780711347185335</v>
      </c>
      <c r="AO214" s="10">
        <f t="shared" si="111"/>
        <v>0.32183628022742322</v>
      </c>
      <c r="AP214" s="10">
        <f t="shared" si="136"/>
        <v>0.30102125947086966</v>
      </c>
      <c r="AQ214" s="20">
        <f t="shared" si="112"/>
        <v>9.7584487188964619E-7</v>
      </c>
      <c r="AR214" s="20">
        <f t="shared" si="113"/>
        <v>3.7277274106184489E-5</v>
      </c>
      <c r="AS214" s="20"/>
      <c r="AT214" s="20"/>
      <c r="AU214" s="20"/>
      <c r="AV214" s="20"/>
      <c r="AW214" s="20"/>
      <c r="AX214" s="20"/>
      <c r="AY214" s="20"/>
      <c r="AZ214" s="22"/>
    </row>
    <row r="215" spans="3:52" ht="15" x14ac:dyDescent="0.25">
      <c r="C215" s="27" t="str">
        <f>DataBase!A212</f>
        <v>AMS</v>
      </c>
      <c r="D215" s="27">
        <f>DataBase!E212</f>
        <v>165.49801025390627</v>
      </c>
      <c r="E215" s="27">
        <f t="shared" si="119"/>
        <v>438.64801025390625</v>
      </c>
      <c r="F215" s="27">
        <f t="shared" si="120"/>
        <v>789.56641845703132</v>
      </c>
      <c r="G215" s="17">
        <f>DataBase!D212/1000</f>
        <v>0.9</v>
      </c>
      <c r="H215" s="16">
        <f t="shared" si="121"/>
        <v>10.269604381718397</v>
      </c>
      <c r="I215" s="16">
        <f>DataBase!C212</f>
        <v>118.17800140380859</v>
      </c>
      <c r="J215" s="18">
        <f t="shared" si="117"/>
        <v>3.7658099768761333E-2</v>
      </c>
      <c r="K215" s="20">
        <f t="shared" si="114"/>
        <v>-5.1227357775329267E-2</v>
      </c>
      <c r="L215" s="19">
        <f t="shared" si="115"/>
        <v>3.5853833814575113E-4</v>
      </c>
      <c r="M215" s="19">
        <f t="shared" si="118"/>
        <v>0</v>
      </c>
      <c r="N215" s="20">
        <f t="shared" si="116"/>
        <v>-5.6487000000000001E-8</v>
      </c>
      <c r="O215" s="20">
        <f t="shared" si="122"/>
        <v>536.66999999999996</v>
      </c>
      <c r="P215" s="21">
        <f t="shared" si="123"/>
        <v>1.1918835006828477</v>
      </c>
      <c r="Q215" s="33">
        <f>DataBase!G212+2*DataBase!H212*($O$2+273.15)+3*DataBase!I212*($O$2+273.15)^2+4*DataBase!J212*($O$2+273.15)^3+5*DataBase!K212*($O$2+273.15)^4</f>
        <v>1.2084149476607164</v>
      </c>
      <c r="R215" s="30">
        <f>DataBase!R212+273.15</f>
        <v>654</v>
      </c>
      <c r="S215" s="50">
        <f t="shared" si="135"/>
        <v>654.10909248155258</v>
      </c>
      <c r="T215" s="30">
        <f>DataBase!S212/100</f>
        <v>33.6</v>
      </c>
      <c r="U215" s="50">
        <f t="shared" si="124"/>
        <v>33.102971317659723</v>
      </c>
      <c r="V215" s="50">
        <f t="shared" si="125"/>
        <v>33.627203541856503</v>
      </c>
      <c r="W215" s="30">
        <f t="shared" si="126"/>
        <v>33.619683859748456</v>
      </c>
      <c r="X215" s="30">
        <f t="shared" si="127"/>
        <v>35.211085844842216</v>
      </c>
      <c r="Y215" s="30">
        <f t="shared" si="128"/>
        <v>385.34712352978772</v>
      </c>
      <c r="Z215" s="30">
        <f t="shared" si="129"/>
        <v>382.92337142910253</v>
      </c>
      <c r="AA215" s="55">
        <f t="shared" si="130"/>
        <v>375.93456042205366</v>
      </c>
      <c r="AB215" s="24">
        <f t="shared" si="131"/>
        <v>647.13862565200964</v>
      </c>
      <c r="AC215" s="24">
        <f t="shared" si="132"/>
        <v>34.51173961956772</v>
      </c>
      <c r="AD215" s="63">
        <f t="shared" si="133"/>
        <v>-2.7135107725229726E-2</v>
      </c>
      <c r="AE215" s="20"/>
      <c r="AI215" s="20">
        <f t="shared" si="106"/>
        <v>126.65404043215722</v>
      </c>
      <c r="AJ215" s="18">
        <f t="shared" si="107"/>
        <v>122.46966527005777</v>
      </c>
      <c r="AK215" s="20"/>
      <c r="AL215" s="20"/>
      <c r="AM215" s="20">
        <f t="shared" si="134"/>
        <v>0.67071561200903096</v>
      </c>
      <c r="AN215" s="20">
        <f t="shared" si="110"/>
        <v>0.38089845224613061</v>
      </c>
      <c r="AO215" s="10">
        <f t="shared" si="111"/>
        <v>0.31989155749276671</v>
      </c>
      <c r="AP215" s="10">
        <f t="shared" si="136"/>
        <v>0.29583108113815171</v>
      </c>
      <c r="AQ215" s="20">
        <f t="shared" si="112"/>
        <v>2.329441774022591E-6</v>
      </c>
      <c r="AR215" s="20">
        <f t="shared" si="113"/>
        <v>7.8269243607159055E-5</v>
      </c>
      <c r="AS215" s="20"/>
      <c r="AT215" s="20"/>
      <c r="AU215" s="20"/>
      <c r="AV215" s="20"/>
      <c r="AW215" s="20"/>
      <c r="AX215" s="20"/>
      <c r="AY215" s="20"/>
      <c r="AZ215" s="22"/>
    </row>
    <row r="216" spans="3:52" ht="15" x14ac:dyDescent="0.25">
      <c r="C216" s="27" t="str">
        <f>DataBase!A213</f>
        <v>Indane</v>
      </c>
      <c r="D216" s="27">
        <f>DataBase!E213</f>
        <v>177.99801025390627</v>
      </c>
      <c r="E216" s="27">
        <f t="shared" si="119"/>
        <v>451.14801025390625</v>
      </c>
      <c r="F216" s="27">
        <f t="shared" si="120"/>
        <v>812.06641845703132</v>
      </c>
      <c r="G216" s="17">
        <f>DataBase!D213/1000</f>
        <v>0.8628930053710937</v>
      </c>
      <c r="H216" s="16">
        <f t="shared" si="121"/>
        <v>10.812021530575695</v>
      </c>
      <c r="I216" s="16">
        <f>DataBase!C213</f>
        <v>118.17800140380859</v>
      </c>
      <c r="J216" s="18">
        <f t="shared" si="117"/>
        <v>0.24728348829164029</v>
      </c>
      <c r="K216" s="20">
        <f t="shared" si="114"/>
        <v>-3.5106720111290374E-2</v>
      </c>
      <c r="L216" s="19">
        <f t="shared" si="115"/>
        <v>3.689428390540885E-4</v>
      </c>
      <c r="M216" s="19">
        <f t="shared" si="118"/>
        <v>0</v>
      </c>
      <c r="N216" s="20">
        <f t="shared" si="116"/>
        <v>-5.6487000000000001E-8</v>
      </c>
      <c r="O216" s="20">
        <f t="shared" si="122"/>
        <v>536.66999999999996</v>
      </c>
      <c r="P216" s="21">
        <f t="shared" si="123"/>
        <v>1.3060846372225865</v>
      </c>
      <c r="Q216" s="33">
        <f>DataBase!G213+2*DataBase!H213*($O$2+273.15)+3*DataBase!I213*($O$2+273.15)^2+4*DataBase!J213*($O$2+273.15)^3+5*DataBase!K213*($O$2+273.15)^4</f>
        <v>1.2165488694639022</v>
      </c>
      <c r="R216" s="30">
        <f>DataBase!R213+273.15</f>
        <v>659.5570068359375</v>
      </c>
      <c r="S216" s="50">
        <f t="shared" si="135"/>
        <v>655.14468432637568</v>
      </c>
      <c r="T216" s="30">
        <f>DataBase!S213/100</f>
        <v>35.515300292968753</v>
      </c>
      <c r="U216" s="50">
        <f t="shared" si="124"/>
        <v>31.423092009561415</v>
      </c>
      <c r="V216" s="50">
        <f t="shared" si="125"/>
        <v>28.579015036570034</v>
      </c>
      <c r="W216" s="30">
        <f t="shared" si="126"/>
        <v>29.072986567870124</v>
      </c>
      <c r="X216" s="30">
        <f t="shared" si="127"/>
        <v>30.011821194077285</v>
      </c>
      <c r="Y216" s="30">
        <f t="shared" si="128"/>
        <v>386.26610060998757</v>
      </c>
      <c r="Z216" s="30">
        <f t="shared" si="129"/>
        <v>386.32725493802775</v>
      </c>
      <c r="AA216" s="55">
        <f t="shared" si="130"/>
        <v>381.79605354990349</v>
      </c>
      <c r="AB216" s="24">
        <f t="shared" si="131"/>
        <v>654.53944104098071</v>
      </c>
      <c r="AC216" s="24">
        <f t="shared" si="132"/>
        <v>31.946624852899191</v>
      </c>
      <c r="AD216" s="63">
        <f t="shared" si="133"/>
        <v>0.10048276125025701</v>
      </c>
      <c r="AE216" s="20"/>
      <c r="AI216" s="20">
        <f t="shared" si="106"/>
        <v>140.03721088120699</v>
      </c>
      <c r="AJ216" s="18">
        <f t="shared" si="107"/>
        <v>136.12752352358063</v>
      </c>
      <c r="AK216" s="20"/>
      <c r="AL216" s="20"/>
      <c r="AM216" s="20">
        <f t="shared" si="134"/>
        <v>0.68401670451228747</v>
      </c>
      <c r="AN216" s="20">
        <f t="shared" si="110"/>
        <v>0.37862908438739629</v>
      </c>
      <c r="AO216" s="10">
        <f t="shared" si="111"/>
        <v>0.42746640851110168</v>
      </c>
      <c r="AP216" s="10">
        <f t="shared" si="136"/>
        <v>0.39949422588681416</v>
      </c>
      <c r="AQ216" s="20">
        <f t="shared" si="112"/>
        <v>4.943246579245543E-7</v>
      </c>
      <c r="AR216" s="20">
        <f t="shared" si="113"/>
        <v>1.7556088668409603E-5</v>
      </c>
      <c r="AS216" s="20"/>
      <c r="AT216" s="20"/>
      <c r="AU216" s="20"/>
      <c r="AV216" s="20"/>
      <c r="AW216" s="20"/>
      <c r="AX216" s="20"/>
      <c r="AY216" s="20"/>
      <c r="AZ216" s="22"/>
    </row>
    <row r="217" spans="3:52" ht="15" x14ac:dyDescent="0.25">
      <c r="C217" s="27" t="str">
        <f>DataBase!A214</f>
        <v>ci1-PH-1-C3=</v>
      </c>
      <c r="D217" s="27">
        <f>DataBase!E214</f>
        <v>167.45900878906252</v>
      </c>
      <c r="E217" s="27">
        <f t="shared" si="119"/>
        <v>440.6090087890625</v>
      </c>
      <c r="F217" s="27">
        <f t="shared" si="120"/>
        <v>793.09621582031252</v>
      </c>
      <c r="G217" s="17">
        <f>DataBase!D214/1000</f>
        <v>0.91224200439453129</v>
      </c>
      <c r="H217" s="16">
        <f t="shared" si="121"/>
        <v>10.146865265805973</v>
      </c>
      <c r="I217" s="16">
        <f>DataBase!C214</f>
        <v>118.17900085449219</v>
      </c>
      <c r="J217" s="18">
        <f t="shared" si="117"/>
        <v>4.7881750730233569E-2</v>
      </c>
      <c r="K217" s="20">
        <f t="shared" si="114"/>
        <v>-5.4875164300246526E-2</v>
      </c>
      <c r="L217" s="19">
        <f t="shared" si="115"/>
        <v>3.5595768120131222E-4</v>
      </c>
      <c r="M217" s="19">
        <f t="shared" si="118"/>
        <v>0</v>
      </c>
      <c r="N217" s="20">
        <f t="shared" si="116"/>
        <v>-5.6487000000000001E-8</v>
      </c>
      <c r="O217" s="20">
        <f t="shared" si="122"/>
        <v>536.66999999999996</v>
      </c>
      <c r="P217" s="21">
        <f t="shared" si="123"/>
        <v>1.1650253054470148</v>
      </c>
      <c r="Q217" s="33">
        <f>DataBase!G214+2*DataBase!H214*($O$2+273.15)+3*DataBase!I214*($O$2+273.15)^2+4*DataBase!J214*($O$2+273.15)^3+5*DataBase!K214*($O$2+273.15)^4</f>
        <v>1.018746047857745</v>
      </c>
      <c r="R217" s="30">
        <f>DataBase!R214+273.15</f>
        <v>677.593017578125</v>
      </c>
      <c r="S217" s="50">
        <f t="shared" si="135"/>
        <v>659.27369530092676</v>
      </c>
      <c r="T217" s="30">
        <f>DataBase!S214/100</f>
        <v>36.266201171874997</v>
      </c>
      <c r="U217" s="50">
        <f t="shared" si="124"/>
        <v>33.3096137826373</v>
      </c>
      <c r="V217" s="50">
        <f t="shared" si="125"/>
        <v>34.341896422712317</v>
      </c>
      <c r="W217" s="30">
        <f t="shared" si="126"/>
        <v>34.255094330335666</v>
      </c>
      <c r="X217" s="30">
        <f t="shared" si="127"/>
        <v>36.254542609491928</v>
      </c>
      <c r="Y217" s="30">
        <f t="shared" si="128"/>
        <v>390.29337864844649</v>
      </c>
      <c r="Z217" s="30">
        <f t="shared" si="129"/>
        <v>387.54306895776904</v>
      </c>
      <c r="AA217" s="55">
        <f t="shared" si="130"/>
        <v>379.18121105068769</v>
      </c>
      <c r="AB217" s="24">
        <f t="shared" si="131"/>
        <v>651.29021133312062</v>
      </c>
      <c r="AC217" s="24">
        <f t="shared" si="132"/>
        <v>35.254837736097826</v>
      </c>
      <c r="AD217" s="63">
        <f t="shared" si="133"/>
        <v>2.7887217384143841E-2</v>
      </c>
      <c r="AE217" s="20"/>
      <c r="AI217" s="20">
        <f t="shared" si="106"/>
        <v>126.35004510013914</v>
      </c>
      <c r="AJ217" s="18">
        <f t="shared" si="107"/>
        <v>121.60935260272288</v>
      </c>
      <c r="AK217" s="20"/>
      <c r="AL217" s="20"/>
      <c r="AM217" s="20">
        <f t="shared" si="134"/>
        <v>0.65025612330525706</v>
      </c>
      <c r="AN217" s="20">
        <f t="shared" si="110"/>
        <v>0.37144632510643788</v>
      </c>
      <c r="AO217" s="10">
        <f t="shared" si="111"/>
        <v>0.22903970969846948</v>
      </c>
      <c r="AP217" s="10">
        <f t="shared" si="136"/>
        <v>0.20923586565314012</v>
      </c>
      <c r="AQ217" s="20">
        <f t="shared" si="112"/>
        <v>4.404849537351402E-6</v>
      </c>
      <c r="AR217" s="20">
        <f t="shared" si="113"/>
        <v>1.5974715945342644E-4</v>
      </c>
      <c r="AS217" s="20"/>
      <c r="AT217" s="20"/>
      <c r="AU217" s="20"/>
      <c r="AV217" s="20"/>
      <c r="AW217" s="20"/>
      <c r="AX217" s="20"/>
      <c r="AY217" s="20"/>
      <c r="AZ217" s="22"/>
    </row>
    <row r="218" spans="3:52" ht="15" x14ac:dyDescent="0.25">
      <c r="C218" s="27" t="str">
        <f>DataBase!A215</f>
        <v>tr1-PH-1-C3=</v>
      </c>
      <c r="D218" s="27">
        <f>DataBase!E215</f>
        <v>178.28701171875002</v>
      </c>
      <c r="E218" s="27">
        <f t="shared" si="119"/>
        <v>451.43701171875</v>
      </c>
      <c r="F218" s="27">
        <f t="shared" si="120"/>
        <v>812.58662109375007</v>
      </c>
      <c r="G218" s="17">
        <f>DataBase!D215/1000</f>
        <v>0.90989202880859377</v>
      </c>
      <c r="H218" s="16">
        <f t="shared" si="121"/>
        <v>10.255732756319325</v>
      </c>
      <c r="I218" s="16">
        <f>DataBase!C215</f>
        <v>118.17900085449219</v>
      </c>
      <c r="J218" s="18">
        <f t="shared" si="117"/>
        <v>0.10445852067366512</v>
      </c>
      <c r="K218" s="20">
        <f t="shared" si="114"/>
        <v>-5.163962248218968E-2</v>
      </c>
      <c r="L218" s="19">
        <f t="shared" si="115"/>
        <v>3.5825086583452388E-4</v>
      </c>
      <c r="M218" s="19">
        <f t="shared" si="118"/>
        <v>0</v>
      </c>
      <c r="N218" s="20">
        <f t="shared" si="116"/>
        <v>-5.6487000000000001E-8</v>
      </c>
      <c r="O218" s="20">
        <f t="shared" si="122"/>
        <v>536.66999999999996</v>
      </c>
      <c r="P218" s="21">
        <f t="shared" si="123"/>
        <v>1.1888668679893577</v>
      </c>
      <c r="Q218" s="33">
        <f>DataBase!G215+2*DataBase!H215*($O$2+273.15)+3*DataBase!I215*($O$2+273.15)^2+4*DataBase!J215*($O$2+273.15)^3+5*DataBase!K215*($O$2+273.15)^4</f>
        <v>1.055160977991495</v>
      </c>
      <c r="R218" s="30">
        <f>DataBase!R215+273.15</f>
        <v>677.593017578125</v>
      </c>
      <c r="S218" s="50">
        <f t="shared" si="135"/>
        <v>668.58528553405608</v>
      </c>
      <c r="T218" s="30">
        <f>DataBase!S215/100</f>
        <v>36.266201171874997</v>
      </c>
      <c r="U218" s="50">
        <f t="shared" si="124"/>
        <v>32.68510269418163</v>
      </c>
      <c r="V218" s="50">
        <f t="shared" si="125"/>
        <v>32.273255179357442</v>
      </c>
      <c r="W218" s="30">
        <f t="shared" si="126"/>
        <v>32.505804841055252</v>
      </c>
      <c r="X218" s="30">
        <f t="shared" si="127"/>
        <v>34.613752689290656</v>
      </c>
      <c r="Y218" s="30">
        <f t="shared" si="128"/>
        <v>399.21616054352432</v>
      </c>
      <c r="Z218" s="30">
        <f t="shared" si="129"/>
        <v>397.66453749613504</v>
      </c>
      <c r="AA218" s="55">
        <f t="shared" si="130"/>
        <v>388.81709418809373</v>
      </c>
      <c r="AB218" s="24">
        <f t="shared" si="131"/>
        <v>663.04773196792962</v>
      </c>
      <c r="AC218" s="24">
        <f t="shared" si="132"/>
        <v>34.952081489845654</v>
      </c>
      <c r="AD218" s="63">
        <f t="shared" si="133"/>
        <v>3.6235382796267708E-2</v>
      </c>
      <c r="AE218" s="20"/>
      <c r="AI218" s="20">
        <f t="shared" si="106"/>
        <v>133.94830210511486</v>
      </c>
      <c r="AJ218" s="18">
        <f t="shared" si="107"/>
        <v>128.70254765628204</v>
      </c>
      <c r="AK218" s="20"/>
      <c r="AL218" s="20"/>
      <c r="AM218" s="20">
        <f t="shared" si="134"/>
        <v>0.66623622145973527</v>
      </c>
      <c r="AN218" s="20">
        <f t="shared" si="110"/>
        <v>0.37144632510643788</v>
      </c>
      <c r="AO218" s="10">
        <f t="shared" si="111"/>
        <v>0.32037565407395663</v>
      </c>
      <c r="AP218" s="10">
        <f t="shared" si="136"/>
        <v>0.29827210501846912</v>
      </c>
      <c r="AQ218" s="20">
        <f t="shared" si="112"/>
        <v>1.2674666745961983E-6</v>
      </c>
      <c r="AR218" s="20">
        <f t="shared" si="113"/>
        <v>4.5966201399553149E-5</v>
      </c>
      <c r="AS218" s="20"/>
      <c r="AT218" s="20"/>
      <c r="AU218" s="20"/>
      <c r="AV218" s="20"/>
      <c r="AW218" s="20"/>
      <c r="AX218" s="20"/>
      <c r="AY218" s="20"/>
      <c r="AZ218" s="22"/>
    </row>
    <row r="219" spans="3:52" ht="15" x14ac:dyDescent="0.25">
      <c r="C219" s="27" t="str">
        <f>DataBase!A216</f>
        <v>o-MStyrene</v>
      </c>
      <c r="D219" s="27">
        <f>DataBase!E216</f>
        <v>169.83901367187502</v>
      </c>
      <c r="E219" s="27">
        <f t="shared" si="119"/>
        <v>442.989013671875</v>
      </c>
      <c r="F219" s="27">
        <f t="shared" si="120"/>
        <v>797.38022460937498</v>
      </c>
      <c r="G219" s="17">
        <f>DataBase!D216/1000</f>
        <v>0.91293200683593745</v>
      </c>
      <c r="H219" s="16">
        <f t="shared" si="121"/>
        <v>10.157419445904138</v>
      </c>
      <c r="I219" s="16">
        <f>DataBase!C216</f>
        <v>118.17900085449219</v>
      </c>
      <c r="J219" s="18">
        <f t="shared" si="117"/>
        <v>5.7507681002153511E-2</v>
      </c>
      <c r="K219" s="20">
        <f t="shared" si="114"/>
        <v>-5.4561494067729026E-2</v>
      </c>
      <c r="L219" s="19">
        <f t="shared" si="115"/>
        <v>3.5618287070539193E-4</v>
      </c>
      <c r="M219" s="19">
        <f t="shared" si="118"/>
        <v>0</v>
      </c>
      <c r="N219" s="20">
        <f t="shared" si="116"/>
        <v>-5.6487000000000001E-8</v>
      </c>
      <c r="O219" s="20">
        <f t="shared" si="122"/>
        <v>536.66999999999996</v>
      </c>
      <c r="P219" s="21">
        <f t="shared" si="123"/>
        <v>1.1673495503862636</v>
      </c>
      <c r="Q219" s="33">
        <f>DataBase!G216+2*DataBase!H216*($O$2+273.15)+3*DataBase!I216*($O$2+273.15)^2+4*DataBase!J216*($O$2+273.15)^3+5*DataBase!K216*($O$2+273.15)^4</f>
        <v>1.016076450723995</v>
      </c>
      <c r="R219" s="30">
        <f>DataBase!R216+273.15</f>
        <v>679.260009765625</v>
      </c>
      <c r="S219" s="50">
        <f t="shared" si="135"/>
        <v>661.67294182051398</v>
      </c>
      <c r="T219" s="30">
        <f>DataBase!S216/100</f>
        <v>36.473100585937502</v>
      </c>
      <c r="U219" s="50">
        <f t="shared" si="124"/>
        <v>33.202905698670023</v>
      </c>
      <c r="V219" s="50">
        <f t="shared" si="125"/>
        <v>33.976280584836715</v>
      </c>
      <c r="W219" s="30">
        <f t="shared" si="126"/>
        <v>33.953717912551149</v>
      </c>
      <c r="X219" s="30">
        <f t="shared" si="127"/>
        <v>36.020370177302347</v>
      </c>
      <c r="Y219" s="30">
        <f t="shared" si="128"/>
        <v>392.58094252287947</v>
      </c>
      <c r="Z219" s="30">
        <f t="shared" si="129"/>
        <v>390.04882903604596</v>
      </c>
      <c r="AA219" s="55">
        <f t="shared" si="130"/>
        <v>381.44992283987017</v>
      </c>
      <c r="AB219" s="24">
        <f t="shared" si="131"/>
        <v>654.0821622732434</v>
      </c>
      <c r="AC219" s="24">
        <f t="shared" si="132"/>
        <v>35.262782161227364</v>
      </c>
      <c r="AD219" s="63">
        <f t="shared" si="133"/>
        <v>3.3183864416966684E-2</v>
      </c>
      <c r="AE219" s="20"/>
      <c r="AI219" s="20">
        <f t="shared" si="106"/>
        <v>127.8384521370557</v>
      </c>
      <c r="AJ219" s="18">
        <f t="shared" si="107"/>
        <v>122.93541886898969</v>
      </c>
      <c r="AK219" s="20"/>
      <c r="AL219" s="20"/>
      <c r="AM219" s="20">
        <f t="shared" si="134"/>
        <v>0.6521641305289354</v>
      </c>
      <c r="AN219" s="20">
        <f t="shared" si="110"/>
        <v>0.37079618691418975</v>
      </c>
      <c r="AO219" s="10">
        <f t="shared" si="111"/>
        <v>0.24127345555888624</v>
      </c>
      <c r="AP219" s="10">
        <f t="shared" si="136"/>
        <v>0.22142185081261223</v>
      </c>
      <c r="AQ219" s="20">
        <f t="shared" si="112"/>
        <v>3.5864262702930496E-6</v>
      </c>
      <c r="AR219" s="20">
        <f t="shared" si="113"/>
        <v>1.3080808610044708E-4</v>
      </c>
      <c r="AS219" s="20"/>
      <c r="AT219" s="20"/>
      <c r="AU219" s="20"/>
      <c r="AV219" s="20"/>
      <c r="AW219" s="20"/>
      <c r="AX219" s="20"/>
      <c r="AY219" s="20"/>
      <c r="AZ219" s="22"/>
    </row>
    <row r="220" spans="3:52" ht="15" x14ac:dyDescent="0.25">
      <c r="C220" s="27" t="str">
        <f>DataBase!A217</f>
        <v>m-MStyrene</v>
      </c>
      <c r="D220" s="27">
        <f>DataBase!E217</f>
        <v>171.61000976562502</v>
      </c>
      <c r="E220" s="27">
        <f t="shared" si="119"/>
        <v>444.760009765625</v>
      </c>
      <c r="F220" s="27">
        <f t="shared" si="120"/>
        <v>800.56801757812502</v>
      </c>
      <c r="G220" s="17">
        <f>DataBase!D217/1000</f>
        <v>0.91460601806640629</v>
      </c>
      <c r="H220" s="16">
        <f t="shared" si="121"/>
        <v>10.152321382899231</v>
      </c>
      <c r="I220" s="16">
        <f>DataBase!C217</f>
        <v>118.17900085449219</v>
      </c>
      <c r="J220" s="18">
        <f t="shared" si="117"/>
        <v>6.1806570606336063E-2</v>
      </c>
      <c r="K220" s="20">
        <f t="shared" si="114"/>
        <v>-5.4713008500234875E-2</v>
      </c>
      <c r="L220" s="19">
        <f t="shared" si="115"/>
        <v>3.5607417287288095E-4</v>
      </c>
      <c r="M220" s="19">
        <f t="shared" si="118"/>
        <v>0</v>
      </c>
      <c r="N220" s="20">
        <f t="shared" si="116"/>
        <v>-5.6487000000000001E-8</v>
      </c>
      <c r="O220" s="20">
        <f t="shared" si="122"/>
        <v>536.66999999999996</v>
      </c>
      <c r="P220" s="21">
        <f t="shared" si="123"/>
        <v>1.1662271996597011</v>
      </c>
      <c r="Q220" s="33">
        <f>DataBase!G217+2*DataBase!H217*($O$2+273.15)+3*DataBase!I217*($O$2+273.15)^2+4*DataBase!J217*($O$2+273.15)^3+5*DataBase!K217*($O$2+273.15)^4</f>
        <v>1.0205744507239949</v>
      </c>
      <c r="R220" s="30">
        <f>DataBase!R217+273.15</f>
        <v>674.8170166015625</v>
      </c>
      <c r="S220" s="50">
        <f t="shared" si="135"/>
        <v>663.77384556128436</v>
      </c>
      <c r="T220" s="30">
        <f>DataBase!S217/100</f>
        <v>35.576201171874999</v>
      </c>
      <c r="U220" s="50">
        <f t="shared" si="124"/>
        <v>33.152739097484549</v>
      </c>
      <c r="V220" s="50">
        <f t="shared" si="125"/>
        <v>33.807628869521331</v>
      </c>
      <c r="W220" s="30">
        <f t="shared" si="126"/>
        <v>33.819040701979283</v>
      </c>
      <c r="X220" s="30">
        <f t="shared" si="127"/>
        <v>35.973325907990414</v>
      </c>
      <c r="Y220" s="30">
        <f t="shared" si="128"/>
        <v>394.58563235496206</v>
      </c>
      <c r="Z220" s="30">
        <f t="shared" si="129"/>
        <v>392.16587957367472</v>
      </c>
      <c r="AA220" s="55">
        <f t="shared" si="130"/>
        <v>383.26518969936251</v>
      </c>
      <c r="AB220" s="24">
        <f t="shared" si="131"/>
        <v>656.34747717597861</v>
      </c>
      <c r="AC220" s="24">
        <f t="shared" si="132"/>
        <v>35.345398141652623</v>
      </c>
      <c r="AD220" s="63">
        <f t="shared" si="133"/>
        <v>6.4875681669137415E-3</v>
      </c>
      <c r="AE220" s="20"/>
      <c r="AI220" s="20">
        <f t="shared" si="106"/>
        <v>128.79707422783952</v>
      </c>
      <c r="AJ220" s="18">
        <f t="shared" si="107"/>
        <v>123.7265721702006</v>
      </c>
      <c r="AK220" s="20"/>
      <c r="AL220" s="20"/>
      <c r="AM220" s="20">
        <f t="shared" si="134"/>
        <v>0.65908238651934903</v>
      </c>
      <c r="AN220" s="20">
        <f t="shared" si="110"/>
        <v>0.37253405848025567</v>
      </c>
      <c r="AO220" s="10">
        <f t="shared" si="111"/>
        <v>0.27151251735491355</v>
      </c>
      <c r="AP220" s="10">
        <f t="shared" si="136"/>
        <v>0.25046908749924812</v>
      </c>
      <c r="AQ220" s="20">
        <f t="shared" si="112"/>
        <v>2.6389834783057413E-6</v>
      </c>
      <c r="AR220" s="20">
        <f t="shared" si="113"/>
        <v>9.3885007113459466E-5</v>
      </c>
      <c r="AS220" s="20"/>
      <c r="AT220" s="20"/>
      <c r="AU220" s="20"/>
      <c r="AV220" s="20"/>
      <c r="AW220" s="20"/>
      <c r="AX220" s="20"/>
      <c r="AY220" s="20"/>
      <c r="AZ220" s="22"/>
    </row>
    <row r="221" spans="3:52" ht="15" x14ac:dyDescent="0.25">
      <c r="C221" s="27" t="str">
        <f>DataBase!A218</f>
        <v>p-MStyrene</v>
      </c>
      <c r="D221" s="27">
        <f>DataBase!E218</f>
        <v>172.77800903320315</v>
      </c>
      <c r="E221" s="27">
        <f t="shared" si="119"/>
        <v>445.92800903320313</v>
      </c>
      <c r="F221" s="27">
        <f t="shared" si="120"/>
        <v>802.6704162597656</v>
      </c>
      <c r="G221" s="17">
        <f>DataBase!D218/1000</f>
        <v>0.92418200683593754</v>
      </c>
      <c r="H221" s="16">
        <f t="shared" si="121"/>
        <v>10.055914605594934</v>
      </c>
      <c r="I221" s="16">
        <f>DataBase!C218</f>
        <v>118.17900085449219</v>
      </c>
      <c r="J221" s="18">
        <f t="shared" si="117"/>
        <v>1.7763736677126021E-2</v>
      </c>
      <c r="K221" s="20">
        <f t="shared" si="114"/>
        <v>-5.7578217921718591E-2</v>
      </c>
      <c r="L221" s="19">
        <f t="shared" si="115"/>
        <v>3.5399151945177034E-4</v>
      </c>
      <c r="M221" s="19">
        <f t="shared" si="118"/>
        <v>0</v>
      </c>
      <c r="N221" s="20">
        <f t="shared" si="116"/>
        <v>-5.6487000000000001E-8</v>
      </c>
      <c r="O221" s="20">
        <f t="shared" si="122"/>
        <v>536.66999999999996</v>
      </c>
      <c r="P221" s="21">
        <f t="shared" si="123"/>
        <v>1.1448811692224745</v>
      </c>
      <c r="Q221" s="33">
        <f>DataBase!G218+2*DataBase!H218*($O$2+273.15)+3*DataBase!I218*($O$2+273.15)^2+4*DataBase!J218*($O$2+273.15)^3+5*DataBase!K218*($O$2+273.15)^4</f>
        <v>0.98785561699166968</v>
      </c>
      <c r="R221" s="30">
        <f>DataBase!R218+273.15</f>
        <v>675.927001953125</v>
      </c>
      <c r="S221" s="50">
        <f t="shared" si="135"/>
        <v>667.50645222014521</v>
      </c>
      <c r="T221" s="30">
        <f>DataBase!S218/100</f>
        <v>35.438701171875003</v>
      </c>
      <c r="U221" s="50">
        <f t="shared" si="124"/>
        <v>33.330115440937078</v>
      </c>
      <c r="V221" s="50">
        <f t="shared" si="125"/>
        <v>34.425130354444377</v>
      </c>
      <c r="W221" s="30">
        <f t="shared" si="126"/>
        <v>34.366288098739822</v>
      </c>
      <c r="X221" s="30">
        <f t="shared" si="127"/>
        <v>36.880375628292526</v>
      </c>
      <c r="Y221" s="30">
        <f t="shared" si="128"/>
        <v>398.12655140702395</v>
      </c>
      <c r="Z221" s="30">
        <f t="shared" si="129"/>
        <v>395.41774447748674</v>
      </c>
      <c r="AA221" s="55">
        <f t="shared" si="130"/>
        <v>385.36918949942958</v>
      </c>
      <c r="AB221" s="24">
        <f t="shared" si="131"/>
        <v>659.22259968733829</v>
      </c>
      <c r="AC221" s="24">
        <f t="shared" si="132"/>
        <v>35.952820923308934</v>
      </c>
      <c r="AD221" s="63">
        <f t="shared" si="133"/>
        <v>-1.4507296668139429E-2</v>
      </c>
      <c r="AE221" s="20"/>
      <c r="AI221" s="20">
        <f t="shared" si="106"/>
        <v>128.29004593696311</v>
      </c>
      <c r="AJ221" s="18">
        <f t="shared" si="107"/>
        <v>122.74214415873028</v>
      </c>
      <c r="AK221" s="20"/>
      <c r="AL221" s="20"/>
      <c r="AM221" s="20">
        <f t="shared" si="134"/>
        <v>0.65972805901328357</v>
      </c>
      <c r="AN221" s="20">
        <f t="shared" si="110"/>
        <v>0.37209836427734039</v>
      </c>
      <c r="AO221" s="10">
        <f t="shared" si="111"/>
        <v>0.2738676976099369</v>
      </c>
      <c r="AP221" s="10">
        <f t="shared" si="136"/>
        <v>0.25267179752468216</v>
      </c>
      <c r="AQ221" s="20">
        <f t="shared" si="112"/>
        <v>2.4883629161998582E-6</v>
      </c>
      <c r="AR221" s="20">
        <f t="shared" si="113"/>
        <v>8.8184349794382215E-5</v>
      </c>
      <c r="AS221" s="20"/>
      <c r="AT221" s="20"/>
      <c r="AU221" s="20"/>
      <c r="AV221" s="20"/>
      <c r="AW221" s="20"/>
      <c r="AX221" s="20"/>
      <c r="AY221" s="20"/>
      <c r="AZ221" s="22"/>
    </row>
    <row r="222" spans="3:52" ht="15" x14ac:dyDescent="0.25">
      <c r="C222" s="27" t="str">
        <f>DataBase!A219</f>
        <v>cis-C3=BZ</v>
      </c>
      <c r="D222" s="27">
        <f>DataBase!E219</f>
        <v>170.05001220703127</v>
      </c>
      <c r="E222" s="27">
        <f t="shared" si="119"/>
        <v>443.20001220703125</v>
      </c>
      <c r="F222" s="27">
        <f t="shared" si="120"/>
        <v>797.76002197265632</v>
      </c>
      <c r="G222" s="17">
        <f>DataBase!D219/1000</f>
        <v>0.91240600585937504</v>
      </c>
      <c r="H222" s="16">
        <f t="shared" si="121"/>
        <v>10.164888541259717</v>
      </c>
      <c r="I222" s="16">
        <f>DataBase!C219</f>
        <v>118.18000030517578</v>
      </c>
      <c r="J222" s="18">
        <f t="shared" si="117"/>
        <v>5.9922996770283586E-2</v>
      </c>
      <c r="K222" s="20">
        <f t="shared" si="114"/>
        <v>-5.433951255376121E-2</v>
      </c>
      <c r="L222" s="19">
        <f t="shared" si="115"/>
        <v>3.5634186206870118E-4</v>
      </c>
      <c r="M222" s="19">
        <f t="shared" si="118"/>
        <v>0</v>
      </c>
      <c r="N222" s="20">
        <f t="shared" si="116"/>
        <v>-5.6487000000000001E-8</v>
      </c>
      <c r="O222" s="20">
        <f t="shared" si="122"/>
        <v>536.66999999999996</v>
      </c>
      <c r="P222" s="21">
        <f t="shared" si="123"/>
        <v>1.1689927207629269</v>
      </c>
      <c r="Q222" s="33">
        <f>DataBase!G219+2*DataBase!H219*($O$2+273.15)+3*DataBase!I219*($O$2+273.15)^2+4*DataBase!J219*($O$2+273.15)^3+5*DataBase!K219*($O$2+273.15)^4</f>
        <v>1.2279951488678797</v>
      </c>
      <c r="R222" s="30">
        <f>DataBase!R219+273.15</f>
        <v>664.5980224609375</v>
      </c>
      <c r="S222" s="50">
        <f t="shared" si="135"/>
        <v>661.72352398029045</v>
      </c>
      <c r="T222" s="30">
        <f>DataBase!S219/100</f>
        <v>34.6</v>
      </c>
      <c r="U222" s="50">
        <f t="shared" si="124"/>
        <v>33.178717057552156</v>
      </c>
      <c r="V222" s="50">
        <f t="shared" si="125"/>
        <v>33.893535579061393</v>
      </c>
      <c r="W222" s="30">
        <f t="shared" si="126"/>
        <v>33.882944922033069</v>
      </c>
      <c r="X222" s="30">
        <f t="shared" si="127"/>
        <v>35.936191278171904</v>
      </c>
      <c r="Y222" s="30">
        <f t="shared" si="128"/>
        <v>392.62952991463146</v>
      </c>
      <c r="Z222" s="30">
        <f t="shared" si="129"/>
        <v>390.14182376895064</v>
      </c>
      <c r="AA222" s="55">
        <f t="shared" si="130"/>
        <v>381.58441180156649</v>
      </c>
      <c r="AB222" s="24">
        <f t="shared" si="131"/>
        <v>654.23464607958476</v>
      </c>
      <c r="AC222" s="24">
        <f t="shared" si="132"/>
        <v>35.225638153935691</v>
      </c>
      <c r="AD222" s="63">
        <f t="shared" si="133"/>
        <v>-1.8082027570395648E-2</v>
      </c>
      <c r="AE222" s="20"/>
      <c r="AI222" s="20">
        <f t="shared" si="106"/>
        <v>128.04892507356908</v>
      </c>
      <c r="AJ222" s="18">
        <f t="shared" si="107"/>
        <v>123.15492877630712</v>
      </c>
      <c r="AK222" s="20"/>
      <c r="AL222" s="20"/>
      <c r="AM222" s="20">
        <f t="shared" si="134"/>
        <v>0.66686929125354244</v>
      </c>
      <c r="AN222" s="20">
        <f t="shared" si="110"/>
        <v>0.37659370272328213</v>
      </c>
      <c r="AO222" s="10">
        <f t="shared" si="111"/>
        <v>0.30727826493070248</v>
      </c>
      <c r="AP222" s="10">
        <f t="shared" si="136"/>
        <v>0.28445133568558179</v>
      </c>
      <c r="AQ222" s="20">
        <f t="shared" si="112"/>
        <v>2.1016526850674453E-6</v>
      </c>
      <c r="AR222" s="20">
        <f t="shared" si="113"/>
        <v>7.2717182903333607E-5</v>
      </c>
      <c r="AS222" s="20"/>
      <c r="AT222" s="20"/>
      <c r="AU222" s="20"/>
      <c r="AV222" s="20"/>
      <c r="AW222" s="20"/>
      <c r="AX222" s="20"/>
      <c r="AY222" s="20"/>
      <c r="AZ222" s="22"/>
    </row>
    <row r="223" spans="3:52" ht="15" x14ac:dyDescent="0.25">
      <c r="C223" s="27" t="str">
        <f>DataBase!A220</f>
        <v>trans-C3=BZ</v>
      </c>
      <c r="D223" s="27">
        <f>DataBase!E220</f>
        <v>170.05001220703127</v>
      </c>
      <c r="E223" s="27">
        <f t="shared" si="119"/>
        <v>443.20001220703125</v>
      </c>
      <c r="F223" s="27">
        <f t="shared" si="120"/>
        <v>797.76002197265632</v>
      </c>
      <c r="G223" s="17">
        <f>DataBase!D220/1000</f>
        <v>0.90957800292968749</v>
      </c>
      <c r="H223" s="16">
        <f t="shared" si="121"/>
        <v>10.196492575748282</v>
      </c>
      <c r="I223" s="16">
        <f>DataBase!C220</f>
        <v>118.18000030517578</v>
      </c>
      <c r="J223" s="18">
        <f t="shared" si="117"/>
        <v>6.4237892087289652E-2</v>
      </c>
      <c r="K223" s="20">
        <f t="shared" si="114"/>
        <v>-5.340024064876104E-2</v>
      </c>
      <c r="L223" s="19">
        <f t="shared" si="115"/>
        <v>3.5701118026089433E-4</v>
      </c>
      <c r="M223" s="19">
        <f t="shared" si="118"/>
        <v>0</v>
      </c>
      <c r="N223" s="20">
        <f t="shared" si="116"/>
        <v>-5.6487000000000001E-8</v>
      </c>
      <c r="O223" s="20">
        <f t="shared" si="122"/>
        <v>536.66999999999996</v>
      </c>
      <c r="P223" s="21">
        <f t="shared" si="123"/>
        <v>1.1759301027468425</v>
      </c>
      <c r="Q223" s="33">
        <f>DataBase!G220+2*DataBase!H220*($O$2+273.15)+3*DataBase!I220*($O$2+273.15)^2+4*DataBase!J220*($O$2+273.15)^3+5*DataBase!K220*($O$2+273.15)^4</f>
        <v>1.2350885332332429</v>
      </c>
      <c r="R223" s="30">
        <f>DataBase!R220+273.15</f>
        <v>664.5980224609375</v>
      </c>
      <c r="S223" s="50">
        <f t="shared" si="135"/>
        <v>660.94457020097275</v>
      </c>
      <c r="T223" s="30">
        <f>DataBase!S220/100</f>
        <v>34.6</v>
      </c>
      <c r="U223" s="50">
        <f t="shared" si="124"/>
        <v>33.107464853558113</v>
      </c>
      <c r="V223" s="50">
        <f t="shared" si="125"/>
        <v>33.65030050929375</v>
      </c>
      <c r="W223" s="30">
        <f t="shared" si="126"/>
        <v>33.669913061649538</v>
      </c>
      <c r="X223" s="30">
        <f t="shared" si="127"/>
        <v>35.632012630313653</v>
      </c>
      <c r="Y223" s="30">
        <f t="shared" si="128"/>
        <v>391.88672737757088</v>
      </c>
      <c r="Z223" s="30">
        <f t="shared" si="129"/>
        <v>389.51920210738001</v>
      </c>
      <c r="AA223" s="55">
        <f t="shared" si="130"/>
        <v>381.25992555091204</v>
      </c>
      <c r="AB223" s="24">
        <f t="shared" si="131"/>
        <v>653.77690796785123</v>
      </c>
      <c r="AC223" s="24">
        <f t="shared" si="132"/>
        <v>35.044016603808622</v>
      </c>
      <c r="AD223" s="63">
        <f t="shared" si="133"/>
        <v>-1.2832849821058392E-2</v>
      </c>
      <c r="AE223" s="20"/>
      <c r="AI223" s="20">
        <f t="shared" si="106"/>
        <v>128.42446716715563</v>
      </c>
      <c r="AJ223" s="18">
        <f t="shared" si="107"/>
        <v>123.64111335891369</v>
      </c>
      <c r="AK223" s="20"/>
      <c r="AL223" s="20"/>
      <c r="AM223" s="20">
        <f t="shared" si="134"/>
        <v>0.66686929125354244</v>
      </c>
      <c r="AN223" s="20">
        <f t="shared" si="110"/>
        <v>0.37659370272328213</v>
      </c>
      <c r="AO223" s="10">
        <f t="shared" si="111"/>
        <v>0.30727826493070248</v>
      </c>
      <c r="AP223" s="10">
        <f t="shared" si="136"/>
        <v>0.28445133568558179</v>
      </c>
      <c r="AQ223" s="20">
        <f t="shared" si="112"/>
        <v>2.1016526850674453E-6</v>
      </c>
      <c r="AR223" s="20">
        <f t="shared" si="113"/>
        <v>7.2717182903333607E-5</v>
      </c>
      <c r="AS223" s="20"/>
      <c r="AT223" s="20"/>
      <c r="AU223" s="20"/>
      <c r="AV223" s="20"/>
      <c r="AW223" s="20"/>
      <c r="AX223" s="20"/>
      <c r="AY223" s="20"/>
      <c r="AZ223" s="22"/>
    </row>
    <row r="224" spans="3:52" ht="15" x14ac:dyDescent="0.25">
      <c r="C224" s="27" t="str">
        <f>DataBase!A221</f>
        <v>c-PhenylC3=</v>
      </c>
      <c r="D224" s="27">
        <f>DataBase!E221</f>
        <v>169.70000610351565</v>
      </c>
      <c r="E224" s="27">
        <f t="shared" si="119"/>
        <v>442.85000610351563</v>
      </c>
      <c r="F224" s="27">
        <f t="shared" si="120"/>
        <v>797.1300109863281</v>
      </c>
      <c r="G224" s="17">
        <f>DataBase!D221/1000</f>
        <v>0.9087990112304688</v>
      </c>
      <c r="H224" s="16">
        <f t="shared" si="121"/>
        <v>10.202545513719446</v>
      </c>
      <c r="I224" s="16">
        <f>DataBase!C221</f>
        <v>118.18000030517578</v>
      </c>
      <c r="J224" s="18">
        <f t="shared" si="117"/>
        <v>6.3078548208571505E-2</v>
      </c>
      <c r="K224" s="20">
        <f t="shared" si="114"/>
        <v>-5.3220347332258083E-2</v>
      </c>
      <c r="L224" s="19">
        <f t="shared" si="115"/>
        <v>3.5713873906712294E-4</v>
      </c>
      <c r="M224" s="19">
        <f t="shared" si="118"/>
        <v>0</v>
      </c>
      <c r="N224" s="20">
        <f t="shared" si="116"/>
        <v>-5.6487000000000001E-8</v>
      </c>
      <c r="O224" s="20">
        <f t="shared" si="122"/>
        <v>536.66999999999996</v>
      </c>
      <c r="P224" s="21">
        <f t="shared" si="123"/>
        <v>1.1772559412369963</v>
      </c>
      <c r="Q224" s="33">
        <f>DataBase!G221+2*DataBase!H221*($O$2+273.15)+3*DataBase!I221*($O$2+273.15)^2+4*DataBase!J221*($O$2+273.15)^3+5*DataBase!K221*($O$2+273.15)^4</f>
        <v>1.1673970596300751</v>
      </c>
      <c r="R224" s="30">
        <f>DataBase!R221+273.15</f>
        <v>656.74365234375</v>
      </c>
      <c r="S224" s="50">
        <f t="shared" si="135"/>
        <v>660.40663116962946</v>
      </c>
      <c r="T224" s="30">
        <f>DataBase!S221/100</f>
        <v>36.107951660156253</v>
      </c>
      <c r="U224" s="50">
        <f t="shared" si="124"/>
        <v>33.106061594735436</v>
      </c>
      <c r="V224" s="50">
        <f t="shared" si="125"/>
        <v>33.644886652021299</v>
      </c>
      <c r="W224" s="30">
        <f t="shared" si="126"/>
        <v>33.66272720570052</v>
      </c>
      <c r="X224" s="30">
        <f t="shared" si="127"/>
        <v>35.593910635986767</v>
      </c>
      <c r="Y224" s="30">
        <f t="shared" si="128"/>
        <v>391.37283545737557</v>
      </c>
      <c r="Z224" s="30">
        <f t="shared" si="129"/>
        <v>389.00242060010805</v>
      </c>
      <c r="AA224" s="55">
        <f t="shared" si="130"/>
        <v>380.84806163035034</v>
      </c>
      <c r="AB224" s="24">
        <f t="shared" si="131"/>
        <v>653.2578736311774</v>
      </c>
      <c r="AC224" s="24">
        <f t="shared" si="132"/>
        <v>34.99943750544093</v>
      </c>
      <c r="AD224" s="63">
        <f t="shared" si="133"/>
        <v>3.0700001073129989E-2</v>
      </c>
      <c r="AE224" s="20"/>
      <c r="AI224" s="20">
        <f t="shared" si="106"/>
        <v>128.29409410199764</v>
      </c>
      <c r="AJ224" s="18">
        <f t="shared" si="107"/>
        <v>123.56013186367817</v>
      </c>
      <c r="AK224" s="20"/>
      <c r="AL224" s="20"/>
      <c r="AM224" s="20">
        <f t="shared" si="134"/>
        <v>0.6743118178959131</v>
      </c>
      <c r="AN224" s="20">
        <f t="shared" si="110"/>
        <v>0.37977461090298148</v>
      </c>
      <c r="AO224" s="10">
        <f t="shared" si="111"/>
        <v>0.36921696525190417</v>
      </c>
      <c r="AP224" s="10">
        <f t="shared" si="136"/>
        <v>0.34490501509890081</v>
      </c>
      <c r="AQ224" s="20">
        <f t="shared" si="112"/>
        <v>1.14343190217657E-6</v>
      </c>
      <c r="AR224" s="20">
        <f t="shared" si="113"/>
        <v>4.1286983850472104E-5</v>
      </c>
      <c r="AS224" s="20"/>
      <c r="AT224" s="20"/>
      <c r="AU224" s="20"/>
      <c r="AV224" s="20"/>
      <c r="AW224" s="20"/>
      <c r="AX224" s="20"/>
      <c r="AY224" s="20"/>
      <c r="AZ224" s="22"/>
    </row>
    <row r="225" spans="3:52" ht="15" x14ac:dyDescent="0.25">
      <c r="C225" s="27" t="str">
        <f>DataBase!A222</f>
        <v>t-PhenylC3=</v>
      </c>
      <c r="D225" s="27">
        <f>DataBase!E222</f>
        <v>175.6</v>
      </c>
      <c r="E225" s="27">
        <f t="shared" si="119"/>
        <v>448.75</v>
      </c>
      <c r="F225" s="27">
        <f t="shared" si="120"/>
        <v>807.75</v>
      </c>
      <c r="G225" s="17">
        <f>DataBase!D222/1000</f>
        <v>0.90190002441406247</v>
      </c>
      <c r="H225" s="16">
        <f t="shared" si="121"/>
        <v>10.326042865224913</v>
      </c>
      <c r="I225" s="16">
        <f>DataBase!C222</f>
        <v>118.18000030517578</v>
      </c>
      <c r="J225" s="18">
        <f t="shared" si="117"/>
        <v>6.6626263150035711E-2</v>
      </c>
      <c r="K225" s="20">
        <f t="shared" si="114"/>
        <v>-4.9550006045515599E-2</v>
      </c>
      <c r="L225" s="19">
        <f t="shared" si="115"/>
        <v>3.596969562013882E-4</v>
      </c>
      <c r="M225" s="19">
        <f t="shared" si="118"/>
        <v>0</v>
      </c>
      <c r="N225" s="20">
        <f t="shared" si="116"/>
        <v>-5.6487000000000001E-8</v>
      </c>
      <c r="O225" s="20">
        <f t="shared" si="122"/>
        <v>536.66999999999996</v>
      </c>
      <c r="P225" s="21">
        <f t="shared" si="123"/>
        <v>1.2041076464416778</v>
      </c>
      <c r="Q225" s="33">
        <f>DataBase!G222+2*DataBase!H222*($O$2+273.15)+3*DataBase!I222*($O$2+273.15)^2+4*DataBase!J222*($O$2+273.15)^3+5*DataBase!K222*($O$2+273.15)^4</f>
        <v>1.1673970596300751</v>
      </c>
      <c r="R225" s="30">
        <f>DataBase!R222+273.15</f>
        <v>661.10833740234375</v>
      </c>
      <c r="S225" s="50">
        <f t="shared" si="135"/>
        <v>663.90482374463568</v>
      </c>
      <c r="T225" s="30">
        <f>DataBase!S222/100</f>
        <v>34.748762207031248</v>
      </c>
      <c r="U225" s="50">
        <f t="shared" si="124"/>
        <v>32.619238666460888</v>
      </c>
      <c r="V225" s="50">
        <f t="shared" si="125"/>
        <v>32.058929643472496</v>
      </c>
      <c r="W225" s="30">
        <f t="shared" si="126"/>
        <v>32.292240423009297</v>
      </c>
      <c r="X225" s="30">
        <f t="shared" si="127"/>
        <v>34.111904015774655</v>
      </c>
      <c r="Y225" s="30">
        <f t="shared" si="128"/>
        <v>394.73594077139296</v>
      </c>
      <c r="Z225" s="30">
        <f t="shared" si="129"/>
        <v>393.23156859915139</v>
      </c>
      <c r="AA225" s="55">
        <f t="shared" si="130"/>
        <v>385.39298363892181</v>
      </c>
      <c r="AB225" s="24">
        <f t="shared" si="131"/>
        <v>658.70255022600168</v>
      </c>
      <c r="AC225" s="24">
        <f t="shared" si="132"/>
        <v>34.468061854230839</v>
      </c>
      <c r="AD225" s="63">
        <f t="shared" si="133"/>
        <v>8.0779957319921589E-3</v>
      </c>
      <c r="AE225" s="20"/>
      <c r="AI225" s="20">
        <f t="shared" si="106"/>
        <v>133.19397304931158</v>
      </c>
      <c r="AJ225" s="18">
        <f t="shared" si="107"/>
        <v>128.39568082537627</v>
      </c>
      <c r="AK225" s="20"/>
      <c r="AL225" s="20"/>
      <c r="AM225" s="20">
        <f t="shared" si="134"/>
        <v>0.67878436046238422</v>
      </c>
      <c r="AN225" s="20">
        <f t="shared" si="110"/>
        <v>0.37800037298239697</v>
      </c>
      <c r="AO225" s="10">
        <f t="shared" si="111"/>
        <v>0.38371633470300004</v>
      </c>
      <c r="AP225" s="10">
        <f t="shared" si="136"/>
        <v>0.35758459098532125</v>
      </c>
      <c r="AQ225" s="20">
        <f t="shared" si="112"/>
        <v>8.4017285792752683E-7</v>
      </c>
      <c r="AR225" s="20">
        <f t="shared" si="113"/>
        <v>2.9194966852925479E-5</v>
      </c>
      <c r="AS225" s="20"/>
      <c r="AT225" s="20"/>
      <c r="AU225" s="20"/>
      <c r="AV225" s="20"/>
      <c r="AW225" s="20"/>
      <c r="AX225" s="20"/>
      <c r="AY225" s="20"/>
      <c r="AZ225" s="22"/>
    </row>
    <row r="226" spans="3:52" ht="15" x14ac:dyDescent="0.25">
      <c r="C226" s="27" t="str">
        <f>DataBase!A223</f>
        <v>n-PBenzene</v>
      </c>
      <c r="D226" s="27">
        <f>DataBase!E223</f>
        <v>159.2390075683594</v>
      </c>
      <c r="E226" s="27">
        <f t="shared" si="119"/>
        <v>432.38900756835938</v>
      </c>
      <c r="F226" s="27">
        <f t="shared" si="120"/>
        <v>778.30021362304694</v>
      </c>
      <c r="G226" s="17">
        <f>DataBase!D223/1000</f>
        <v>0.86475701904296876</v>
      </c>
      <c r="H226" s="16">
        <f t="shared" si="121"/>
        <v>10.637060289568842</v>
      </c>
      <c r="I226" s="16">
        <f>DataBase!C223</f>
        <v>120.19400024414063</v>
      </c>
      <c r="J226" s="18">
        <f t="shared" si="117"/>
        <v>0.16496818599846194</v>
      </c>
      <c r="K226" s="20">
        <f t="shared" si="114"/>
        <v>-4.0306568194014007E-2</v>
      </c>
      <c r="L226" s="19">
        <f t="shared" si="115"/>
        <v>3.6576499263026073E-4</v>
      </c>
      <c r="M226" s="19">
        <f t="shared" si="118"/>
        <v>0</v>
      </c>
      <c r="N226" s="20">
        <f t="shared" si="116"/>
        <v>-5.6487000000000001E-8</v>
      </c>
      <c r="O226" s="20">
        <f t="shared" si="122"/>
        <v>536.66999999999996</v>
      </c>
      <c r="P226" s="21">
        <f t="shared" si="123"/>
        <v>1.2700486159832807</v>
      </c>
      <c r="Q226" s="33">
        <f>DataBase!G223+2*DataBase!H223*($O$2+273.15)+3*DataBase!I223*($O$2+273.15)^2+4*DataBase!J223*($O$2+273.15)^3+5*DataBase!K223*($O$2+273.15)^4</f>
        <v>1.1791755180878949</v>
      </c>
      <c r="R226" s="30">
        <f>DataBase!R223+273.15</f>
        <v>638.37701416015625</v>
      </c>
      <c r="S226" s="50">
        <f t="shared" si="135"/>
        <v>638.8139703707111</v>
      </c>
      <c r="T226" s="30">
        <f>DataBase!S223/100</f>
        <v>31.998400878906249</v>
      </c>
      <c r="U226" s="50">
        <f t="shared" si="124"/>
        <v>32.506017404261684</v>
      </c>
      <c r="V226" s="50">
        <f t="shared" si="125"/>
        <v>31.686495637709587</v>
      </c>
      <c r="W226" s="30">
        <f t="shared" si="126"/>
        <v>31.860458708326245</v>
      </c>
      <c r="X226" s="30">
        <f t="shared" si="127"/>
        <v>32.552003932600719</v>
      </c>
      <c r="Y226" s="30">
        <f t="shared" si="128"/>
        <v>370.48904748219104</v>
      </c>
      <c r="Z226" s="30">
        <f t="shared" si="129"/>
        <v>368.90169776795824</v>
      </c>
      <c r="AA226" s="55">
        <f t="shared" si="130"/>
        <v>365.29470049461361</v>
      </c>
      <c r="AB226" s="24">
        <f t="shared" si="131"/>
        <v>634.44492087880326</v>
      </c>
      <c r="AC226" s="24">
        <f t="shared" si="132"/>
        <v>32.103616966298631</v>
      </c>
      <c r="AD226" s="63">
        <f t="shared" si="133"/>
        <v>-3.2881670490521771E-3</v>
      </c>
      <c r="AE226" s="20"/>
      <c r="AI226" s="20">
        <f t="shared" si="106"/>
        <v>126.99180422453651</v>
      </c>
      <c r="AJ226" s="18">
        <f t="shared" si="107"/>
        <v>124.00416621701515</v>
      </c>
      <c r="AK226" s="20"/>
      <c r="AL226" s="20"/>
      <c r="AM226" s="20">
        <f t="shared" si="134"/>
        <v>0.67732546438440755</v>
      </c>
      <c r="AN226" s="20">
        <f t="shared" si="110"/>
        <v>0.38742680635239096</v>
      </c>
      <c r="AO226" s="10">
        <f t="shared" si="111"/>
        <v>0.34268526372158381</v>
      </c>
      <c r="AP226" s="10">
        <f t="shared" si="136"/>
        <v>0.3163258477162163</v>
      </c>
      <c r="AQ226" s="20">
        <f t="shared" si="112"/>
        <v>2.6070175912184999E-6</v>
      </c>
      <c r="AR226" s="20">
        <f t="shared" si="113"/>
        <v>8.3420393982170101E-5</v>
      </c>
      <c r="AS226" s="20"/>
      <c r="AT226" s="20"/>
      <c r="AU226" s="20"/>
      <c r="AV226" s="20"/>
      <c r="AW226" s="20"/>
      <c r="AX226" s="20"/>
      <c r="AY226" s="20"/>
      <c r="AZ226" s="22"/>
    </row>
    <row r="227" spans="3:52" ht="15" x14ac:dyDescent="0.25">
      <c r="C227" s="27" t="str">
        <f>DataBase!A224</f>
        <v>Cumene</v>
      </c>
      <c r="D227" s="27">
        <f>DataBase!E224</f>
        <v>152.4110046386719</v>
      </c>
      <c r="E227" s="27">
        <f t="shared" si="119"/>
        <v>425.56100463867188</v>
      </c>
      <c r="F227" s="27">
        <f t="shared" si="120"/>
        <v>766.00980834960944</v>
      </c>
      <c r="G227" s="17">
        <f>DataBase!D224/1000</f>
        <v>0.86475701904296876</v>
      </c>
      <c r="H227" s="16">
        <f t="shared" si="121"/>
        <v>10.580771797027456</v>
      </c>
      <c r="I227" s="16">
        <f>DataBase!C224</f>
        <v>120.19400024414063</v>
      </c>
      <c r="J227" s="18">
        <f t="shared" si="117"/>
        <v>0.14742880863695446</v>
      </c>
      <c r="K227" s="20">
        <f t="shared" si="114"/>
        <v>-4.1979462192344046E-2</v>
      </c>
      <c r="L227" s="19">
        <f t="shared" si="115"/>
        <v>3.6470653427809221E-4</v>
      </c>
      <c r="M227" s="19">
        <f t="shared" si="118"/>
        <v>0</v>
      </c>
      <c r="N227" s="20">
        <f t="shared" si="116"/>
        <v>-5.6487000000000001E-8</v>
      </c>
      <c r="O227" s="20">
        <f t="shared" si="122"/>
        <v>536.66999999999996</v>
      </c>
      <c r="P227" s="21">
        <f t="shared" si="123"/>
        <v>1.2582930359971756</v>
      </c>
      <c r="Q227" s="33">
        <f>DataBase!G224+2*DataBase!H224*($O$2+273.15)+3*DataBase!I224*($O$2+273.15)^2+4*DataBase!J224*($O$2+273.15)^3+5*DataBase!K224*($O$2+273.15)^4</f>
        <v>1.2743504528778828</v>
      </c>
      <c r="R227" s="30">
        <f>DataBase!R224+273.15</f>
        <v>631.1500244140625</v>
      </c>
      <c r="S227" s="50">
        <f t="shared" si="135"/>
        <v>632.52667848923409</v>
      </c>
      <c r="T227" s="30">
        <f>DataBase!S224/100</f>
        <v>32.088100585937497</v>
      </c>
      <c r="U227" s="50">
        <f t="shared" si="124"/>
        <v>32.880737731988731</v>
      </c>
      <c r="V227" s="50">
        <f t="shared" si="125"/>
        <v>32.874571837601557</v>
      </c>
      <c r="W227" s="30">
        <f t="shared" si="126"/>
        <v>32.891126098516395</v>
      </c>
      <c r="X227" s="30">
        <f t="shared" si="127"/>
        <v>33.449573318112122</v>
      </c>
      <c r="Y227" s="30">
        <f t="shared" si="128"/>
        <v>364.48820081455801</v>
      </c>
      <c r="Z227" s="30">
        <f t="shared" si="129"/>
        <v>362.27818662758386</v>
      </c>
      <c r="AA227" s="55">
        <f t="shared" si="130"/>
        <v>359.07081139188108</v>
      </c>
      <c r="AB227" s="24">
        <f t="shared" si="131"/>
        <v>626.99824235084111</v>
      </c>
      <c r="AC227" s="24">
        <f t="shared" si="132"/>
        <v>32.294248939150165</v>
      </c>
      <c r="AD227" s="63">
        <f t="shared" si="133"/>
        <v>-6.4244486101808253E-3</v>
      </c>
      <c r="AE227" s="20"/>
      <c r="AI227" s="20">
        <f t="shared" si="106"/>
        <v>122.49006145568046</v>
      </c>
      <c r="AJ227" s="18">
        <f t="shared" si="107"/>
        <v>119.88305826708788</v>
      </c>
      <c r="AK227" s="20"/>
      <c r="AL227" s="20"/>
      <c r="AM227" s="20">
        <f t="shared" si="134"/>
        <v>0.67426283478915772</v>
      </c>
      <c r="AN227" s="20">
        <f t="shared" si="110"/>
        <v>0.39052304596455373</v>
      </c>
      <c r="AO227" s="10">
        <f t="shared" si="111"/>
        <v>0.32458995751298636</v>
      </c>
      <c r="AP227" s="10">
        <f t="shared" si="136"/>
        <v>0.29913205976432278</v>
      </c>
      <c r="AQ227" s="20">
        <f t="shared" si="112"/>
        <v>3.9262725606450118E-6</v>
      </c>
      <c r="AR227" s="20">
        <f t="shared" si="113"/>
        <v>1.2598662885378352E-4</v>
      </c>
      <c r="AS227" s="20"/>
      <c r="AT227" s="20"/>
      <c r="AU227" s="20"/>
      <c r="AV227" s="20"/>
      <c r="AW227" s="20"/>
      <c r="AX227" s="20"/>
      <c r="AY227" s="20"/>
      <c r="AZ227" s="22"/>
    </row>
    <row r="228" spans="3:52" ht="15" x14ac:dyDescent="0.25">
      <c r="C228" s="27" t="str">
        <f>DataBase!A225</f>
        <v>1M2-EBenzene</v>
      </c>
      <c r="D228" s="27">
        <f>DataBase!E225</f>
        <v>165.17501220703127</v>
      </c>
      <c r="E228" s="27">
        <f t="shared" si="119"/>
        <v>438.32501220703125</v>
      </c>
      <c r="F228" s="27">
        <f t="shared" si="120"/>
        <v>788.98502197265623</v>
      </c>
      <c r="G228" s="17">
        <f>DataBase!D225/1000</f>
        <v>0.88314501953125002</v>
      </c>
      <c r="H228" s="16">
        <f t="shared" si="121"/>
        <v>10.463032206598687</v>
      </c>
      <c r="I228" s="16">
        <f>DataBase!C225</f>
        <v>120.19400024414063</v>
      </c>
      <c r="J228" s="18">
        <f t="shared" si="117"/>
        <v>1.1276297204585049E-3</v>
      </c>
      <c r="K228" s="20">
        <f t="shared" si="114"/>
        <v>-4.5478682819887012E-2</v>
      </c>
      <c r="L228" s="19">
        <f t="shared" si="115"/>
        <v>3.6243574080126721E-4</v>
      </c>
      <c r="M228" s="19">
        <f t="shared" si="118"/>
        <v>0</v>
      </c>
      <c r="N228" s="20">
        <f t="shared" si="116"/>
        <v>-5.6487000000000001E-8</v>
      </c>
      <c r="O228" s="20">
        <f t="shared" si="122"/>
        <v>536.66999999999996</v>
      </c>
      <c r="P228" s="21">
        <f t="shared" si="123"/>
        <v>1.23344855709722</v>
      </c>
      <c r="Q228" s="33">
        <f>DataBase!G225+2*DataBase!H225*($O$2+273.15)+3*DataBase!I225*($O$2+273.15)^2+4*DataBase!J225*($O$2+273.15)^3+5*DataBase!K225*($O$2+273.15)^4</f>
        <v>1.3116522560556272</v>
      </c>
      <c r="R228" s="30">
        <f>DataBase!R225+273.15</f>
        <v>650.927001953125</v>
      </c>
      <c r="S228" s="50">
        <f t="shared" si="135"/>
        <v>649.21950380604267</v>
      </c>
      <c r="T228" s="30">
        <f>DataBase!S225/100</f>
        <v>30.398701171875</v>
      </c>
      <c r="U228" s="50">
        <f t="shared" si="124"/>
        <v>32.680411875654023</v>
      </c>
      <c r="V228" s="50">
        <f t="shared" si="125"/>
        <v>32.238987787595718</v>
      </c>
      <c r="W228" s="30">
        <f t="shared" si="126"/>
        <v>32.387669683413399</v>
      </c>
      <c r="X228" s="30">
        <f t="shared" si="127"/>
        <v>33.546079106094503</v>
      </c>
      <c r="Y228" s="30">
        <f t="shared" si="128"/>
        <v>380.60215122223633</v>
      </c>
      <c r="Z228" s="30">
        <f t="shared" si="129"/>
        <v>378.83876304541434</v>
      </c>
      <c r="AA228" s="55">
        <f t="shared" si="130"/>
        <v>373.41671286995211</v>
      </c>
      <c r="AB228" s="24">
        <f t="shared" si="131"/>
        <v>643.90094557218788</v>
      </c>
      <c r="AC228" s="24">
        <f t="shared" si="132"/>
        <v>33.072628516200815</v>
      </c>
      <c r="AD228" s="63">
        <f t="shared" si="133"/>
        <v>-8.7961894464087934E-2</v>
      </c>
      <c r="AE228" s="20"/>
      <c r="AI228" s="20">
        <f t="shared" si="106"/>
        <v>128.61906401124361</v>
      </c>
      <c r="AJ228" s="18">
        <f t="shared" si="107"/>
        <v>124.94881987976149</v>
      </c>
      <c r="AK228" s="20"/>
      <c r="AL228" s="20"/>
      <c r="AM228" s="20">
        <f t="shared" si="134"/>
        <v>0.67338581882734094</v>
      </c>
      <c r="AN228" s="20">
        <f t="shared" si="110"/>
        <v>0.38216512179567691</v>
      </c>
      <c r="AO228" s="10">
        <f t="shared" si="111"/>
        <v>0.29897766812387405</v>
      </c>
      <c r="AP228" s="10">
        <f t="shared" si="136"/>
        <v>0.27320372143510596</v>
      </c>
      <c r="AQ228" s="20">
        <f t="shared" si="112"/>
        <v>3.2944877051589251E-6</v>
      </c>
      <c r="AR228" s="20">
        <f t="shared" si="113"/>
        <v>1.001481472635424E-4</v>
      </c>
      <c r="AS228" s="20"/>
      <c r="AT228" s="20"/>
      <c r="AU228" s="20"/>
      <c r="AV228" s="20"/>
      <c r="AW228" s="20"/>
      <c r="AX228" s="20"/>
      <c r="AY228" s="20"/>
      <c r="AZ228" s="22"/>
    </row>
    <row r="229" spans="3:52" ht="15" x14ac:dyDescent="0.25">
      <c r="C229" s="27" t="str">
        <f>DataBase!A226</f>
        <v>1M3-EBenzene</v>
      </c>
      <c r="D229" s="27">
        <f>DataBase!E226</f>
        <v>161.32601318359377</v>
      </c>
      <c r="E229" s="27">
        <f t="shared" si="119"/>
        <v>434.47601318359375</v>
      </c>
      <c r="F229" s="27">
        <f t="shared" si="120"/>
        <v>782.05682373046875</v>
      </c>
      <c r="G229" s="17">
        <f>DataBase!D226/1000</f>
        <v>0.86741400146484371</v>
      </c>
      <c r="H229" s="16">
        <f t="shared" si="121"/>
        <v>10.621511944552054</v>
      </c>
      <c r="I229" s="16">
        <f>DataBase!C226</f>
        <v>120.19400024414063</v>
      </c>
      <c r="J229" s="18">
        <f t="shared" si="117"/>
        <v>0.12484799636715056</v>
      </c>
      <c r="K229" s="20">
        <f t="shared" si="114"/>
        <v>-4.0768665007912944E-2</v>
      </c>
      <c r="L229" s="19">
        <f t="shared" si="115"/>
        <v>3.6547437481666833E-4</v>
      </c>
      <c r="M229" s="19">
        <f t="shared" si="118"/>
        <v>0</v>
      </c>
      <c r="N229" s="20">
        <f t="shared" si="116"/>
        <v>-5.6487000000000001E-8</v>
      </c>
      <c r="O229" s="20">
        <f t="shared" si="122"/>
        <v>536.66999999999996</v>
      </c>
      <c r="P229" s="21">
        <f t="shared" si="123"/>
        <v>1.266809306552001</v>
      </c>
      <c r="Q229" s="33">
        <f>DataBase!G226+2*DataBase!H226*($O$2+273.15)+3*DataBase!I226*($O$2+273.15)^2+4*DataBase!J226*($O$2+273.15)^3+5*DataBase!K226*($O$2+273.15)^4</f>
        <v>1.2691566582525113</v>
      </c>
      <c r="R229" s="30">
        <f>DataBase!R226+273.15</f>
        <v>637.03900146484375</v>
      </c>
      <c r="S229" s="50">
        <f t="shared" si="135"/>
        <v>641.43580066431366</v>
      </c>
      <c r="T229" s="30">
        <f>DataBase!S226/100</f>
        <v>28.371201171875001</v>
      </c>
      <c r="U229" s="50">
        <f t="shared" si="124"/>
        <v>32.464503411490689</v>
      </c>
      <c r="V229" s="50">
        <f t="shared" si="125"/>
        <v>31.559458837289082</v>
      </c>
      <c r="W229" s="30">
        <f t="shared" si="126"/>
        <v>31.755596382410527</v>
      </c>
      <c r="X229" s="30">
        <f t="shared" si="127"/>
        <v>32.529971622816134</v>
      </c>
      <c r="Y229" s="30">
        <f t="shared" si="128"/>
        <v>373.02789326018274</v>
      </c>
      <c r="Z229" s="30">
        <f t="shared" si="129"/>
        <v>371.52495974516899</v>
      </c>
      <c r="AA229" s="55">
        <f t="shared" si="130"/>
        <v>367.60059174709113</v>
      </c>
      <c r="AB229" s="24">
        <f t="shared" si="131"/>
        <v>637.14265179941924</v>
      </c>
      <c r="AC229" s="24">
        <f t="shared" si="132"/>
        <v>32.208572155346701</v>
      </c>
      <c r="AD229" s="63">
        <f t="shared" si="133"/>
        <v>-0.13525585188390865</v>
      </c>
      <c r="AE229" s="20"/>
      <c r="AI229" s="20">
        <f t="shared" si="106"/>
        <v>128.0493080597978</v>
      </c>
      <c r="AJ229" s="18">
        <f t="shared" si="107"/>
        <v>124.90908422830361</v>
      </c>
      <c r="AK229" s="20"/>
      <c r="AL229" s="20"/>
      <c r="AM229" s="20">
        <f t="shared" si="134"/>
        <v>0.68202419661046632</v>
      </c>
      <c r="AN229" s="20">
        <f t="shared" si="110"/>
        <v>0.38799633859741878</v>
      </c>
      <c r="AO229" s="10">
        <f t="shared" si="111"/>
        <v>0.32576727365448765</v>
      </c>
      <c r="AP229" s="10">
        <f t="shared" si="136"/>
        <v>0.2970129460751374</v>
      </c>
      <c r="AQ229" s="20">
        <f t="shared" si="112"/>
        <v>3.3307468946783656E-6</v>
      </c>
      <c r="AR229" s="20">
        <f t="shared" si="113"/>
        <v>9.4497290201517859E-5</v>
      </c>
      <c r="AS229" s="20"/>
      <c r="AT229" s="20"/>
      <c r="AU229" s="20"/>
      <c r="AV229" s="20"/>
      <c r="AW229" s="20"/>
      <c r="AX229" s="20"/>
      <c r="AY229" s="20"/>
      <c r="AZ229" s="22"/>
    </row>
    <row r="230" spans="3:52" ht="15" x14ac:dyDescent="0.25">
      <c r="C230" s="27" t="str">
        <f>DataBase!A227</f>
        <v>1M4-EBenzene</v>
      </c>
      <c r="D230" s="27">
        <f>DataBase!E227</f>
        <v>162.01101074218752</v>
      </c>
      <c r="E230" s="27">
        <f t="shared" si="119"/>
        <v>435.1610107421875</v>
      </c>
      <c r="F230" s="27">
        <f t="shared" si="120"/>
        <v>783.28981933593752</v>
      </c>
      <c r="G230" s="17">
        <f>DataBase!D227/1000</f>
        <v>0.86370202636718751</v>
      </c>
      <c r="H230" s="16">
        <f t="shared" si="121"/>
        <v>10.672763570774395</v>
      </c>
      <c r="I230" s="16">
        <f>DataBase!C227</f>
        <v>120.19400024414063</v>
      </c>
      <c r="J230" s="18">
        <f t="shared" si="117"/>
        <v>0.1918817112536611</v>
      </c>
      <c r="K230" s="20">
        <f t="shared" si="114"/>
        <v>-3.924546667658501E-2</v>
      </c>
      <c r="L230" s="19">
        <f t="shared" si="115"/>
        <v>3.6642725880074544E-4</v>
      </c>
      <c r="M230" s="19">
        <f t="shared" si="118"/>
        <v>0</v>
      </c>
      <c r="N230" s="20">
        <f t="shared" si="116"/>
        <v>-5.6487000000000001E-8</v>
      </c>
      <c r="O230" s="20">
        <f t="shared" si="122"/>
        <v>536.66999999999996</v>
      </c>
      <c r="P230" s="21">
        <f t="shared" si="123"/>
        <v>1.2774641777221476</v>
      </c>
      <c r="Q230" s="33">
        <f>DataBase!G227+2*DataBase!H227*($O$2+273.15)+3*DataBase!I227*($O$2+273.15)^2+4*DataBase!J227*($O$2+273.15)^3+5*DataBase!K227*($O$2+273.15)^4</f>
        <v>1.2629847340938094</v>
      </c>
      <c r="R230" s="30">
        <f>DataBase!R227+273.15</f>
        <v>640.37200927734375</v>
      </c>
      <c r="S230" s="50">
        <f t="shared" si="135"/>
        <v>641.05714267285327</v>
      </c>
      <c r="T230" s="30">
        <f>DataBase!S227/100</f>
        <v>29.385300292968751</v>
      </c>
      <c r="U230" s="50">
        <f t="shared" si="124"/>
        <v>32.324720385555182</v>
      </c>
      <c r="V230" s="50">
        <f t="shared" si="125"/>
        <v>31.133377485104855</v>
      </c>
      <c r="W230" s="30">
        <f t="shared" si="126"/>
        <v>31.371981583848665</v>
      </c>
      <c r="X230" s="30">
        <f t="shared" si="127"/>
        <v>32.09489771945892</v>
      </c>
      <c r="Y230" s="30">
        <f t="shared" si="128"/>
        <v>372.6305587696055</v>
      </c>
      <c r="Z230" s="30">
        <f t="shared" si="129"/>
        <v>371.32893634705829</v>
      </c>
      <c r="AA230" s="55">
        <f t="shared" si="130"/>
        <v>367.63828768746794</v>
      </c>
      <c r="AB230" s="24">
        <f t="shared" si="131"/>
        <v>637.28299327343723</v>
      </c>
      <c r="AC230" s="24">
        <f t="shared" si="132"/>
        <v>31.967859249368132</v>
      </c>
      <c r="AD230" s="63">
        <f t="shared" si="133"/>
        <v>-8.7886083540120591E-2</v>
      </c>
      <c r="AE230" s="20"/>
      <c r="AI230" s="20">
        <f t="shared" si="106"/>
        <v>128.97572703970627</v>
      </c>
      <c r="AJ230" s="18">
        <f t="shared" si="107"/>
        <v>125.85387383708458</v>
      </c>
      <c r="AK230" s="20"/>
      <c r="AL230" s="20"/>
      <c r="AM230" s="20">
        <f t="shared" si="134"/>
        <v>0.67954408443502123</v>
      </c>
      <c r="AN230" s="20">
        <f t="shared" si="110"/>
        <v>0.38658072428858609</v>
      </c>
      <c r="AO230" s="10">
        <f t="shared" si="111"/>
        <v>0.3238934250406646</v>
      </c>
      <c r="AP230" s="10">
        <f t="shared" si="136"/>
        <v>0.29615651355850248</v>
      </c>
      <c r="AQ230" s="20">
        <f t="shared" si="112"/>
        <v>3.1318403801853873E-6</v>
      </c>
      <c r="AR230" s="20">
        <f t="shared" si="113"/>
        <v>9.2030070041393026E-5</v>
      </c>
      <c r="AS230" s="20"/>
      <c r="AT230" s="20"/>
      <c r="AU230" s="20"/>
      <c r="AV230" s="20"/>
      <c r="AW230" s="20"/>
      <c r="AX230" s="20"/>
      <c r="AY230" s="20"/>
      <c r="AZ230" s="22"/>
    </row>
    <row r="231" spans="3:52" ht="15" x14ac:dyDescent="0.25">
      <c r="C231" s="27" t="str">
        <f>DataBase!A228</f>
        <v>123-MBenzene</v>
      </c>
      <c r="D231" s="27">
        <f>DataBase!E228</f>
        <v>176.11501464843752</v>
      </c>
      <c r="E231" s="27">
        <f t="shared" si="119"/>
        <v>449.2650146484375</v>
      </c>
      <c r="F231" s="27">
        <f t="shared" si="120"/>
        <v>808.67702636718752</v>
      </c>
      <c r="G231" s="17">
        <f>DataBase!D228/1000</f>
        <v>0.89760601806640627</v>
      </c>
      <c r="H231" s="16">
        <f t="shared" si="121"/>
        <v>10.379408693266809</v>
      </c>
      <c r="I231" s="16">
        <f>DataBase!C228</f>
        <v>120.19400024414063</v>
      </c>
      <c r="J231" s="18">
        <f t="shared" si="117"/>
        <v>4.5094463706228043E-2</v>
      </c>
      <c r="K231" s="20">
        <f t="shared" si="114"/>
        <v>-4.7963973636110435E-2</v>
      </c>
      <c r="L231" s="19">
        <f t="shared" si="115"/>
        <v>3.6077625276516664E-4</v>
      </c>
      <c r="M231" s="19">
        <f t="shared" si="118"/>
        <v>0</v>
      </c>
      <c r="N231" s="20">
        <f t="shared" si="116"/>
        <v>-5.6487000000000001E-8</v>
      </c>
      <c r="O231" s="20">
        <f t="shared" si="122"/>
        <v>536.66999999999996</v>
      </c>
      <c r="P231" s="21">
        <f t="shared" si="123"/>
        <v>1.2155933144222488</v>
      </c>
      <c r="Q231" s="33">
        <f>DataBase!G228+2*DataBase!H228*($O$2+273.15)+3*DataBase!I228*($O$2+273.15)^2+4*DataBase!J228*($O$2+273.15)^3+5*DataBase!K228*($O$2+273.15)^4</f>
        <v>1.284815955568162</v>
      </c>
      <c r="R231" s="30">
        <f>DataBase!R228+273.15</f>
        <v>664.52801513671875</v>
      </c>
      <c r="S231" s="50">
        <f t="shared" si="135"/>
        <v>663.17411850514941</v>
      </c>
      <c r="T231" s="30">
        <f>DataBase!S228/100</f>
        <v>34.542600097656248</v>
      </c>
      <c r="U231" s="50">
        <f t="shared" si="124"/>
        <v>32.47957945973269</v>
      </c>
      <c r="V231" s="50">
        <f t="shared" si="125"/>
        <v>31.621927126012473</v>
      </c>
      <c r="W231" s="30">
        <f t="shared" si="126"/>
        <v>31.899636071339206</v>
      </c>
      <c r="X231" s="30">
        <f t="shared" si="127"/>
        <v>33.603428345035852</v>
      </c>
      <c r="Y231" s="30">
        <f t="shared" si="128"/>
        <v>394.04091471900631</v>
      </c>
      <c r="Z231" s="30">
        <f t="shared" si="129"/>
        <v>392.74972448807921</v>
      </c>
      <c r="AA231" s="55">
        <f t="shared" si="130"/>
        <v>385.30641147183337</v>
      </c>
      <c r="AB231" s="24">
        <f t="shared" si="131"/>
        <v>658.34801590690392</v>
      </c>
      <c r="AC231" s="24">
        <f t="shared" si="132"/>
        <v>33.76526578359902</v>
      </c>
      <c r="AD231" s="63">
        <f t="shared" si="133"/>
        <v>2.2503642223214427E-2</v>
      </c>
      <c r="AE231" s="20"/>
      <c r="AI231" s="20">
        <f t="shared" si="106"/>
        <v>134.12186324164918</v>
      </c>
      <c r="AJ231" s="18">
        <f t="shared" si="107"/>
        <v>129.4472048422696</v>
      </c>
      <c r="AK231" s="20"/>
      <c r="AL231" s="20"/>
      <c r="AM231" s="20">
        <f t="shared" si="134"/>
        <v>0.67606632740081929</v>
      </c>
      <c r="AN231" s="20">
        <f t="shared" si="110"/>
        <v>0.3766218193230314</v>
      </c>
      <c r="AO231" s="10">
        <f t="shared" si="111"/>
        <v>0.36377432289754191</v>
      </c>
      <c r="AP231" s="10">
        <f t="shared" si="136"/>
        <v>0.33849143568965934</v>
      </c>
      <c r="AQ231" s="20">
        <f t="shared" si="112"/>
        <v>9.9623089328664805E-7</v>
      </c>
      <c r="AR231" s="20">
        <f t="shared" si="113"/>
        <v>3.4412405351731539E-5</v>
      </c>
      <c r="AS231" s="20"/>
      <c r="AT231" s="20"/>
      <c r="AU231" s="20"/>
      <c r="AV231" s="20"/>
      <c r="AW231" s="20"/>
      <c r="AX231" s="20"/>
      <c r="AY231" s="20"/>
      <c r="AZ231" s="22"/>
    </row>
    <row r="232" spans="3:52" ht="15" x14ac:dyDescent="0.25">
      <c r="C232" s="27" t="str">
        <f>DataBase!A229</f>
        <v>124-MBenzene</v>
      </c>
      <c r="D232" s="27">
        <f>DataBase!E229</f>
        <v>169.35</v>
      </c>
      <c r="E232" s="27">
        <f t="shared" si="119"/>
        <v>442.5</v>
      </c>
      <c r="F232" s="27">
        <f t="shared" si="120"/>
        <v>796.5</v>
      </c>
      <c r="G232" s="17">
        <f>DataBase!D229/1000</f>
        <v>0.87969702148437501</v>
      </c>
      <c r="H232" s="16">
        <f t="shared" si="121"/>
        <v>10.537286909482972</v>
      </c>
      <c r="I232" s="16">
        <f>DataBase!C229</f>
        <v>120.19400024414063</v>
      </c>
      <c r="J232" s="18">
        <f t="shared" si="117"/>
        <v>1.0886236614783169E-2</v>
      </c>
      <c r="K232" s="20">
        <f t="shared" si="114"/>
        <v>-4.3271833050166096E-2</v>
      </c>
      <c r="L232" s="19">
        <f t="shared" si="115"/>
        <v>3.6387681038989431E-4</v>
      </c>
      <c r="M232" s="19">
        <f t="shared" si="118"/>
        <v>0</v>
      </c>
      <c r="N232" s="20">
        <f t="shared" si="116"/>
        <v>-5.6487000000000001E-8</v>
      </c>
      <c r="O232" s="20">
        <f t="shared" si="122"/>
        <v>536.66999999999996</v>
      </c>
      <c r="P232" s="21">
        <f t="shared" si="123"/>
        <v>1.2491574040744979</v>
      </c>
      <c r="Q232" s="33">
        <f>DataBase!G229+2*DataBase!H229*($O$2+273.15)+3*DataBase!I229*($O$2+273.15)^2+4*DataBase!J229*($O$2+273.15)^3+5*DataBase!K229*($O$2+273.15)^4</f>
        <v>1.2942544484748115</v>
      </c>
      <c r="R232" s="30">
        <f>DataBase!R229+273.15</f>
        <v>649.0980224609375</v>
      </c>
      <c r="S232" s="50">
        <f t="shared" si="135"/>
        <v>652.07995232498911</v>
      </c>
      <c r="T232" s="30">
        <f>DataBase!S229/100</f>
        <v>32.322600097656249</v>
      </c>
      <c r="U232" s="50">
        <f t="shared" si="124"/>
        <v>32.362956789862245</v>
      </c>
      <c r="V232" s="50">
        <f t="shared" si="125"/>
        <v>31.254975424878548</v>
      </c>
      <c r="W232" s="30">
        <f t="shared" si="126"/>
        <v>31.521822448877568</v>
      </c>
      <c r="X232" s="30">
        <f t="shared" si="127"/>
        <v>32.673539905507489</v>
      </c>
      <c r="Y232" s="30">
        <f t="shared" si="128"/>
        <v>383.33527665820895</v>
      </c>
      <c r="Z232" s="30">
        <f t="shared" si="129"/>
        <v>382.08963313968673</v>
      </c>
      <c r="AA232" s="55">
        <f t="shared" si="130"/>
        <v>376.70823881409183</v>
      </c>
      <c r="AB232" s="24">
        <f t="shared" si="131"/>
        <v>647.90605805010432</v>
      </c>
      <c r="AC232" s="24">
        <f t="shared" si="132"/>
        <v>32.769911257417938</v>
      </c>
      <c r="AD232" s="63">
        <f t="shared" si="133"/>
        <v>-1.3838959687965335E-2</v>
      </c>
      <c r="AE232" s="20"/>
      <c r="AI232" s="20">
        <f t="shared" si="106"/>
        <v>131.87721511097186</v>
      </c>
      <c r="AJ232" s="18">
        <f t="shared" si="107"/>
        <v>128.07137089724552</v>
      </c>
      <c r="AK232" s="20"/>
      <c r="AL232" s="20"/>
      <c r="AM232" s="20">
        <f t="shared" si="134"/>
        <v>0.68171521817666525</v>
      </c>
      <c r="AN232" s="20">
        <f t="shared" si="110"/>
        <v>0.38292302222307872</v>
      </c>
      <c r="AO232" s="10">
        <f t="shared" si="111"/>
        <v>0.37486921539142365</v>
      </c>
      <c r="AP232" s="10">
        <f t="shared" si="136"/>
        <v>0.347147990376937</v>
      </c>
      <c r="AQ232" s="20">
        <f t="shared" si="112"/>
        <v>1.3067129726994281E-6</v>
      </c>
      <c r="AR232" s="20">
        <f t="shared" si="113"/>
        <v>4.2236360858983225E-5</v>
      </c>
      <c r="AS232" s="20"/>
      <c r="AT232" s="20"/>
      <c r="AU232" s="20"/>
      <c r="AV232" s="20"/>
      <c r="AW232" s="20"/>
      <c r="AX232" s="20"/>
      <c r="AY232" s="20"/>
      <c r="AZ232" s="22"/>
    </row>
    <row r="233" spans="3:52" ht="15" x14ac:dyDescent="0.25">
      <c r="C233" s="27" t="str">
        <f>DataBase!A230</f>
        <v>135-MBenzene</v>
      </c>
      <c r="D233" s="27">
        <f>DataBase!E230</f>
        <v>164.7440124511719</v>
      </c>
      <c r="E233" s="27">
        <f t="shared" si="119"/>
        <v>437.89401245117188</v>
      </c>
      <c r="F233" s="27">
        <f t="shared" si="120"/>
        <v>788.2092224121094</v>
      </c>
      <c r="G233" s="17">
        <f>DataBase!D230/1000</f>
        <v>0.86794702148437497</v>
      </c>
      <c r="H233" s="16">
        <f t="shared" si="121"/>
        <v>10.642752276900946</v>
      </c>
      <c r="I233" s="16">
        <f>DataBase!C230</f>
        <v>120.19400024414063</v>
      </c>
      <c r="J233" s="18">
        <f t="shared" si="117"/>
        <v>0.12291830814863454</v>
      </c>
      <c r="K233" s="20">
        <f t="shared" si="114"/>
        <v>-4.0137402330503905E-2</v>
      </c>
      <c r="L233" s="19">
        <f t="shared" si="115"/>
        <v>3.6587104778487619E-4</v>
      </c>
      <c r="M233" s="19">
        <f t="shared" si="118"/>
        <v>0</v>
      </c>
      <c r="N233" s="20">
        <f t="shared" si="116"/>
        <v>-5.6487000000000001E-8</v>
      </c>
      <c r="O233" s="20">
        <f t="shared" si="122"/>
        <v>536.66999999999996</v>
      </c>
      <c r="P233" s="21">
        <f t="shared" si="123"/>
        <v>1.2712329672300267</v>
      </c>
      <c r="Q233" s="33">
        <f>DataBase!G230+2*DataBase!H230*($O$2+273.15)+3*DataBase!I230*($O$2+273.15)^2+4*DataBase!J230*($O$2+273.15)^3+5*DataBase!K230*($O$2+273.15)^4</f>
        <v>1.2489424996569061</v>
      </c>
      <c r="R233" s="30">
        <f>DataBase!R230+273.15</f>
        <v>637.36102294921875</v>
      </c>
      <c r="S233" s="50">
        <f t="shared" si="135"/>
        <v>644.68970267454824</v>
      </c>
      <c r="T233" s="30">
        <f>DataBase!S230/100</f>
        <v>31.267499999999998</v>
      </c>
      <c r="U233" s="50">
        <f t="shared" si="124"/>
        <v>32.292186304709148</v>
      </c>
      <c r="V233" s="50">
        <f t="shared" si="125"/>
        <v>31.036920204386245</v>
      </c>
      <c r="W233" s="30">
        <f t="shared" si="126"/>
        <v>31.297543245016946</v>
      </c>
      <c r="X233" s="30">
        <f t="shared" si="127"/>
        <v>32.139828004687914</v>
      </c>
      <c r="Y233" s="30">
        <f t="shared" si="128"/>
        <v>376.1579941558939</v>
      </c>
      <c r="Z233" s="30">
        <f t="shared" si="129"/>
        <v>374.93836950643765</v>
      </c>
      <c r="AA233" s="55">
        <f t="shared" si="130"/>
        <v>370.77473801753035</v>
      </c>
      <c r="AB233" s="24">
        <f t="shared" si="131"/>
        <v>640.9428348033523</v>
      </c>
      <c r="AC233" s="24">
        <f t="shared" si="132"/>
        <v>32.155728856987096</v>
      </c>
      <c r="AD233" s="63">
        <f t="shared" si="133"/>
        <v>-2.8407415271035356E-2</v>
      </c>
      <c r="AE233" s="20"/>
      <c r="AI233" s="20">
        <f t="shared" si="106"/>
        <v>130.2750751173628</v>
      </c>
      <c r="AJ233" s="18">
        <f t="shared" si="107"/>
        <v>126.94513525234943</v>
      </c>
      <c r="AK233" s="20"/>
      <c r="AL233" s="20"/>
      <c r="AM233" s="20">
        <f t="shared" si="134"/>
        <v>0.68704234599243885</v>
      </c>
      <c r="AN233" s="20">
        <f t="shared" si="110"/>
        <v>0.38785911548453156</v>
      </c>
      <c r="AO233" s="10">
        <f t="shared" si="111"/>
        <v>0.39717561578820831</v>
      </c>
      <c r="AP233" s="10">
        <f t="shared" si="136"/>
        <v>0.36722457456967339</v>
      </c>
      <c r="AQ233" s="20">
        <f t="shared" si="112"/>
        <v>1.3595146771383836E-6</v>
      </c>
      <c r="AR233" s="20">
        <f t="shared" si="113"/>
        <v>4.2508625167424407E-5</v>
      </c>
      <c r="AS233" s="20"/>
      <c r="AT233" s="20"/>
      <c r="AU233" s="20"/>
      <c r="AV233" s="20"/>
      <c r="AW233" s="20"/>
      <c r="AX233" s="20"/>
      <c r="AY233" s="20"/>
      <c r="AZ233" s="22"/>
    </row>
    <row r="234" spans="3:52" ht="15" x14ac:dyDescent="0.25">
      <c r="C234" s="27" t="str">
        <f>DataBase!A231</f>
        <v>V-Norbornene</v>
      </c>
      <c r="D234" s="27">
        <f>DataBase!E231</f>
        <v>140.4999938964844</v>
      </c>
      <c r="E234" s="27">
        <f t="shared" si="119"/>
        <v>413.64999389648438</v>
      </c>
      <c r="F234" s="27">
        <f t="shared" si="120"/>
        <v>744.56998901367194</v>
      </c>
      <c r="G234" s="17">
        <f>DataBase!D231/1000</f>
        <v>0.89455902099609375</v>
      </c>
      <c r="H234" s="16">
        <f t="shared" si="121"/>
        <v>10.13194544834225</v>
      </c>
      <c r="I234" s="16">
        <f>DataBase!C231</f>
        <v>120.19400024414063</v>
      </c>
      <c r="J234" s="18">
        <f t="shared" si="117"/>
        <v>4.0675831597745968E-3</v>
      </c>
      <c r="K234" s="20">
        <f t="shared" si="114"/>
        <v>-5.5318581275268341E-2</v>
      </c>
      <c r="L234" s="19">
        <f t="shared" si="115"/>
        <v>3.5563829062932152E-4</v>
      </c>
      <c r="M234" s="19">
        <f t="shared" si="118"/>
        <v>0</v>
      </c>
      <c r="N234" s="20">
        <f t="shared" si="116"/>
        <v>-5.6487000000000001E-8</v>
      </c>
      <c r="O234" s="20">
        <f t="shared" si="122"/>
        <v>536.66999999999996</v>
      </c>
      <c r="P234" s="21">
        <f t="shared" si="123"/>
        <v>1.1617349259852268</v>
      </c>
      <c r="Q234" s="33">
        <f>DataBase!G231+2*DataBase!H231*($O$2+273.15)+3*DataBase!I231*($O$2+273.15)^2+4*DataBase!J231*($O$2+273.15)^3+5*DataBase!K231*($O$2+273.15)^4</f>
        <v>1.1723531939921121</v>
      </c>
      <c r="R234" s="30">
        <f>DataBase!R231+273.15</f>
        <v>626</v>
      </c>
      <c r="S234" s="50">
        <f t="shared" si="135"/>
        <v>628.96751468814739</v>
      </c>
      <c r="T234" s="30">
        <f>DataBase!S231/100</f>
        <v>32.1</v>
      </c>
      <c r="U234" s="50">
        <f t="shared" si="124"/>
        <v>34.290383115149105</v>
      </c>
      <c r="V234" s="50">
        <f t="shared" si="125"/>
        <v>37.976113010571787</v>
      </c>
      <c r="W234" s="30">
        <f t="shared" si="126"/>
        <v>37.159428936626064</v>
      </c>
      <c r="X234" s="30">
        <f t="shared" si="127"/>
        <v>38.007007606303652</v>
      </c>
      <c r="Y234" s="30">
        <f t="shared" si="128"/>
        <v>361.61146381978745</v>
      </c>
      <c r="Z234" s="30">
        <f t="shared" si="129"/>
        <v>356.81200703050069</v>
      </c>
      <c r="AA234" s="55">
        <f t="shared" si="130"/>
        <v>351.99298834405511</v>
      </c>
      <c r="AB234" s="24">
        <f t="shared" si="131"/>
        <v>618.08026251271826</v>
      </c>
      <c r="AC234" s="24">
        <f t="shared" si="132"/>
        <v>34.407843296425142</v>
      </c>
      <c r="AD234" s="63">
        <f t="shared" si="133"/>
        <v>-7.1895429795175714E-2</v>
      </c>
      <c r="AE234" s="20"/>
      <c r="AI234" s="20">
        <f t="shared" si="106"/>
        <v>111.30535379872777</v>
      </c>
      <c r="AJ234" s="18">
        <f t="shared" si="107"/>
        <v>108.7706262292441</v>
      </c>
      <c r="AK234" s="20"/>
      <c r="AL234" s="20"/>
      <c r="AM234" s="20">
        <f t="shared" si="134"/>
        <v>0.66078273785380892</v>
      </c>
      <c r="AN234" s="20">
        <f t="shared" si="110"/>
        <v>0.39275982872713117</v>
      </c>
      <c r="AO234" s="10">
        <f t="shared" si="111"/>
        <v>0.24546887589618283</v>
      </c>
      <c r="AP234" s="10">
        <f t="shared" si="136"/>
        <v>0.22269992527421612</v>
      </c>
      <c r="AQ234" s="20">
        <f t="shared" si="112"/>
        <v>1.1655211221219768E-5</v>
      </c>
      <c r="AR234" s="20">
        <f t="shared" si="113"/>
        <v>3.7413228020115454E-4</v>
      </c>
      <c r="AS234" s="20"/>
      <c r="AT234" s="20"/>
      <c r="AU234" s="20"/>
      <c r="AV234" s="20"/>
      <c r="AW234" s="20"/>
      <c r="AX234" s="20"/>
      <c r="AY234" s="20"/>
      <c r="AZ234" s="22"/>
    </row>
    <row r="235" spans="3:52" ht="15" x14ac:dyDescent="0.25">
      <c r="C235" s="27" t="str">
        <f>DataBase!A232</f>
        <v>5-Eid=-2Norb</v>
      </c>
      <c r="D235" s="27">
        <f>DataBase!E232</f>
        <v>147.5200134277344</v>
      </c>
      <c r="E235" s="27">
        <f t="shared" si="119"/>
        <v>420.67001342773438</v>
      </c>
      <c r="F235" s="27">
        <f t="shared" si="120"/>
        <v>757.20602416992188</v>
      </c>
      <c r="G235" s="17">
        <f>DataBase!D232/1000</f>
        <v>0.90164599609374996</v>
      </c>
      <c r="H235" s="16">
        <f t="shared" si="121"/>
        <v>10.10885487315427</v>
      </c>
      <c r="I235" s="16">
        <f>DataBase!C232</f>
        <v>120.19400024414063</v>
      </c>
      <c r="J235" s="18">
        <f t="shared" si="117"/>
        <v>9.2589326684290058E-3</v>
      </c>
      <c r="K235" s="20">
        <f t="shared" si="114"/>
        <v>-5.6004833169855092E-2</v>
      </c>
      <c r="L235" s="19">
        <f t="shared" si="115"/>
        <v>3.5514155459575079E-4</v>
      </c>
      <c r="M235" s="19">
        <f t="shared" si="118"/>
        <v>0</v>
      </c>
      <c r="N235" s="20">
        <f t="shared" si="116"/>
        <v>-5.6487000000000001E-8</v>
      </c>
      <c r="O235" s="20">
        <f t="shared" si="122"/>
        <v>536.66999999999996</v>
      </c>
      <c r="P235" s="21">
        <f t="shared" si="123"/>
        <v>1.1566316593582493</v>
      </c>
      <c r="Q235" s="33">
        <f>DataBase!G232+2*DataBase!H232*($O$2+273.15)+3*DataBase!I232*($O$2+273.15)^2+4*DataBase!J232*($O$2+273.15)^3+5*DataBase!K232*($O$2+273.15)^4</f>
        <v>1.2699767817607532</v>
      </c>
      <c r="R235" s="30">
        <f>DataBase!R232+273.15</f>
        <v>629</v>
      </c>
      <c r="S235" s="50">
        <f t="shared" si="135"/>
        <v>637.58359034040495</v>
      </c>
      <c r="T235" s="30">
        <f>DataBase!S232/100</f>
        <v>34</v>
      </c>
      <c r="U235" s="50">
        <f t="shared" si="124"/>
        <v>34.092468988046633</v>
      </c>
      <c r="V235" s="50">
        <f t="shared" si="125"/>
        <v>37.201516800972136</v>
      </c>
      <c r="W235" s="30">
        <f t="shared" si="126"/>
        <v>36.55460500960271</v>
      </c>
      <c r="X235" s="30">
        <f t="shared" si="127"/>
        <v>37.780794192651143</v>
      </c>
      <c r="Y235" s="30">
        <f t="shared" si="128"/>
        <v>369.75062640890167</v>
      </c>
      <c r="Z235" s="30">
        <f t="shared" si="129"/>
        <v>365.36307995261575</v>
      </c>
      <c r="AA235" s="55">
        <f t="shared" si="130"/>
        <v>359.42547280774477</v>
      </c>
      <c r="AB235" s="24">
        <f t="shared" si="131"/>
        <v>627.02214710318697</v>
      </c>
      <c r="AC235" s="24">
        <f t="shared" si="132"/>
        <v>34.626596616473343</v>
      </c>
      <c r="AD235" s="63">
        <f t="shared" si="133"/>
        <v>-1.8429312249215964E-2</v>
      </c>
      <c r="AE235" s="20"/>
      <c r="AI235" s="20">
        <f t="shared" si="106"/>
        <v>114.83545852150678</v>
      </c>
      <c r="AJ235" s="18">
        <f t="shared" si="107"/>
        <v>111.64905669046013</v>
      </c>
      <c r="AK235" s="20"/>
      <c r="AL235" s="20"/>
      <c r="AM235" s="20">
        <f t="shared" si="134"/>
        <v>0.66879175425712933</v>
      </c>
      <c r="AN235" s="20">
        <f t="shared" si="110"/>
        <v>0.39145374937648947</v>
      </c>
      <c r="AO235" s="10">
        <f t="shared" si="111"/>
        <v>0.3125229475683573</v>
      </c>
      <c r="AP235" s="10">
        <f t="shared" si="136"/>
        <v>0.28905658735045403</v>
      </c>
      <c r="AQ235" s="20">
        <f t="shared" si="112"/>
        <v>4.8037593647830913E-6</v>
      </c>
      <c r="AR235" s="20">
        <f t="shared" si="113"/>
        <v>1.633278184026251E-4</v>
      </c>
      <c r="AS235" s="20"/>
      <c r="AT235" s="20"/>
      <c r="AU235" s="20"/>
      <c r="AV235" s="20"/>
      <c r="AW235" s="20"/>
      <c r="AX235" s="20"/>
      <c r="AY235" s="20"/>
      <c r="AZ235" s="22"/>
    </row>
    <row r="236" spans="3:52" ht="15" x14ac:dyDescent="0.25">
      <c r="C236" s="27" t="str">
        <f>DataBase!A233</f>
        <v>1-M-4-V-CC6=</v>
      </c>
      <c r="D236" s="27">
        <f>DataBase!E233</f>
        <v>151.9999938964844</v>
      </c>
      <c r="E236" s="27">
        <f t="shared" si="119"/>
        <v>425.14999389648438</v>
      </c>
      <c r="F236" s="27">
        <f t="shared" si="120"/>
        <v>765.26998901367188</v>
      </c>
      <c r="G236" s="17">
        <f>DataBase!D233/1000</f>
        <v>0.85954998779296876</v>
      </c>
      <c r="H236" s="16">
        <f t="shared" si="121"/>
        <v>10.641440529095146</v>
      </c>
      <c r="I236" s="16">
        <f>DataBase!C233</f>
        <v>122.20999908447266</v>
      </c>
      <c r="J236" s="18">
        <f t="shared" si="117"/>
        <v>0.24649532262639384</v>
      </c>
      <c r="K236" s="20">
        <f t="shared" si="114"/>
        <v>-4.0176387475292299E-2</v>
      </c>
      <c r="L236" s="19">
        <f t="shared" si="115"/>
        <v>3.6584662275537219E-4</v>
      </c>
      <c r="M236" s="19">
        <f t="shared" si="118"/>
        <v>0</v>
      </c>
      <c r="N236" s="20">
        <f t="shared" si="116"/>
        <v>-5.6487000000000001E-8</v>
      </c>
      <c r="O236" s="20">
        <f t="shared" si="122"/>
        <v>536.66999999999996</v>
      </c>
      <c r="P236" s="21">
        <f t="shared" si="123"/>
        <v>1.2709600989275998</v>
      </c>
      <c r="Q236" s="33">
        <f>DataBase!G233+2*DataBase!H233*($O$2+273.15)+3*DataBase!I233*($O$2+273.15)^2+4*DataBase!J233*($O$2+273.15)^3+5*DataBase!K233*($O$2+273.15)^4</f>
        <v>1.3437742497513019</v>
      </c>
      <c r="R236" s="30">
        <f>DataBase!R233+273.15</f>
        <v>626</v>
      </c>
      <c r="S236" s="50">
        <f t="shared" si="135"/>
        <v>630.77246981588223</v>
      </c>
      <c r="T236" s="30">
        <f>DataBase!S233/100</f>
        <v>31.2</v>
      </c>
      <c r="U236" s="50">
        <f t="shared" si="124"/>
        <v>32.761829721522574</v>
      </c>
      <c r="V236" s="50">
        <f t="shared" si="125"/>
        <v>32.489648942095215</v>
      </c>
      <c r="W236" s="30">
        <f t="shared" si="126"/>
        <v>32.548395544392584</v>
      </c>
      <c r="X236" s="30">
        <f t="shared" si="127"/>
        <v>33.019626207516971</v>
      </c>
      <c r="Y236" s="30">
        <f t="shared" si="128"/>
        <v>362.74316601592773</v>
      </c>
      <c r="Z236" s="30">
        <f t="shared" si="129"/>
        <v>360.70877283942866</v>
      </c>
      <c r="AA236" s="55">
        <f t="shared" si="130"/>
        <v>357.88604241410565</v>
      </c>
      <c r="AB236" s="24">
        <f t="shared" si="131"/>
        <v>625.62831401983044</v>
      </c>
      <c r="AC236" s="24">
        <f t="shared" si="132"/>
        <v>31.658765092267682</v>
      </c>
      <c r="AD236" s="63">
        <f t="shared" si="133"/>
        <v>-1.4704009367553939E-2</v>
      </c>
      <c r="AE236" s="20"/>
      <c r="AI236" s="20">
        <f t="shared" si="106"/>
        <v>122.85813221828244</v>
      </c>
      <c r="AJ236" s="18">
        <f t="shared" si="107"/>
        <v>120.33853451265541</v>
      </c>
      <c r="AK236" s="20"/>
      <c r="AL236" s="20"/>
      <c r="AM236" s="20">
        <f t="shared" si="134"/>
        <v>0.67915334488256285</v>
      </c>
      <c r="AN236" s="20">
        <f t="shared" si="110"/>
        <v>0.39275982872713117</v>
      </c>
      <c r="AO236" s="10">
        <f t="shared" si="111"/>
        <v>0.34457797289473674</v>
      </c>
      <c r="AP236" s="10">
        <f t="shared" si="136"/>
        <v>0.31744249255408352</v>
      </c>
      <c r="AQ236" s="20">
        <f t="shared" si="112"/>
        <v>3.5139637720570151E-6</v>
      </c>
      <c r="AR236" s="20">
        <f t="shared" si="113"/>
        <v>1.0963566968817887E-4</v>
      </c>
      <c r="AS236" s="20"/>
      <c r="AT236" s="20"/>
      <c r="AU236" s="20"/>
      <c r="AV236" s="20"/>
      <c r="AW236" s="20"/>
      <c r="AX236" s="20"/>
      <c r="AY236" s="20"/>
      <c r="AZ236" s="22"/>
    </row>
    <row r="237" spans="3:52" ht="15" x14ac:dyDescent="0.25">
      <c r="C237" s="27" t="str">
        <f>DataBase!A234</f>
        <v>E-Norbornene</v>
      </c>
      <c r="D237" s="27">
        <f>DataBase!E234</f>
        <v>143.6</v>
      </c>
      <c r="E237" s="27">
        <f t="shared" si="119"/>
        <v>416.75</v>
      </c>
      <c r="F237" s="27">
        <f t="shared" si="120"/>
        <v>750.15</v>
      </c>
      <c r="G237" s="17">
        <f>DataBase!D234/1000</f>
        <v>0.87350000000000005</v>
      </c>
      <c r="H237" s="16">
        <f t="shared" si="121"/>
        <v>10.40207055598054</v>
      </c>
      <c r="I237" s="16">
        <f>DataBase!C234</f>
        <v>122.20999908447266</v>
      </c>
      <c r="J237" s="18">
        <f t="shared" si="117"/>
        <v>3.16076930975328E-2</v>
      </c>
      <c r="K237" s="20">
        <f t="shared" si="114"/>
        <v>-4.7290463076258331E-2</v>
      </c>
      <c r="L237" s="19">
        <f t="shared" si="115"/>
        <v>3.6122980138258184E-4</v>
      </c>
      <c r="M237" s="19">
        <f t="shared" si="118"/>
        <v>0</v>
      </c>
      <c r="N237" s="20">
        <f t="shared" si="116"/>
        <v>-5.6487000000000001E-8</v>
      </c>
      <c r="O237" s="20">
        <f t="shared" si="122"/>
        <v>536.66999999999996</v>
      </c>
      <c r="P237" s="21">
        <f t="shared" si="123"/>
        <v>1.2204492638038036</v>
      </c>
      <c r="Q237" s="33">
        <f>DataBase!G234+2*DataBase!H234*($O$2+273.15)+3*DataBase!I234*($O$2+273.15)^2+4*DataBase!J234*($O$2+273.15)^3+5*DataBase!K234*($O$2+273.15)^4</f>
        <v>1.3421087421297218</v>
      </c>
      <c r="R237" s="30">
        <f>DataBase!R234+273.15</f>
        <v>625</v>
      </c>
      <c r="S237" s="50">
        <f t="shared" si="135"/>
        <v>626.5378315195112</v>
      </c>
      <c r="T237" s="30">
        <f>DataBase!S234/100</f>
        <v>30.6</v>
      </c>
      <c r="U237" s="50">
        <f t="shared" si="124"/>
        <v>33.593340428532947</v>
      </c>
      <c r="V237" s="50">
        <f t="shared" si="125"/>
        <v>35.318972963902702</v>
      </c>
      <c r="W237" s="30">
        <f t="shared" si="126"/>
        <v>34.971352375255577</v>
      </c>
      <c r="X237" s="30">
        <f t="shared" si="127"/>
        <v>35.471265160278783</v>
      </c>
      <c r="Y237" s="30">
        <f t="shared" si="128"/>
        <v>358.9682019254742</v>
      </c>
      <c r="Z237" s="30">
        <f t="shared" si="129"/>
        <v>355.52227664192174</v>
      </c>
      <c r="AA237" s="55">
        <f t="shared" si="130"/>
        <v>352.21058551068973</v>
      </c>
      <c r="AB237" s="24">
        <f t="shared" si="131"/>
        <v>618.49546320547449</v>
      </c>
      <c r="AC237" s="24">
        <f t="shared" si="132"/>
        <v>32.739469115355114</v>
      </c>
      <c r="AD237" s="63">
        <f t="shared" si="133"/>
        <v>-6.9917291351474245E-2</v>
      </c>
      <c r="AE237" s="20"/>
      <c r="AI237" s="20">
        <f t="shared" si="106"/>
        <v>115.75608115894647</v>
      </c>
      <c r="AJ237" s="18">
        <f t="shared" si="107"/>
        <v>113.52949580024611</v>
      </c>
      <c r="AK237" s="20"/>
      <c r="AL237" s="20"/>
      <c r="AM237" s="20">
        <f t="shared" si="134"/>
        <v>0.66679999999999995</v>
      </c>
      <c r="AN237" s="20">
        <f t="shared" si="110"/>
        <v>0.39319712742860324</v>
      </c>
      <c r="AO237" s="10">
        <f t="shared" si="111"/>
        <v>0.2626177885047643</v>
      </c>
      <c r="AP237" s="10">
        <f t="shared" si="136"/>
        <v>0.23829076477241951</v>
      </c>
      <c r="AQ237" s="20">
        <f t="shared" si="112"/>
        <v>9.6973550900108353E-6</v>
      </c>
      <c r="AR237" s="20">
        <f t="shared" si="113"/>
        <v>2.9673906575433158E-4</v>
      </c>
      <c r="AS237" s="20"/>
      <c r="AT237" s="20"/>
      <c r="AU237" s="20"/>
      <c r="AV237" s="20"/>
      <c r="AW237" s="20"/>
      <c r="AX237" s="20"/>
      <c r="AY237" s="20"/>
      <c r="AZ237" s="22"/>
    </row>
    <row r="238" spans="3:52" ht="15" x14ac:dyDescent="0.25">
      <c r="C238" s="27" t="str">
        <f>DataBase!A235</f>
        <v>2M3E-15-C6==</v>
      </c>
      <c r="D238" s="27">
        <f>DataBase!E235</f>
        <v>144.99801025390627</v>
      </c>
      <c r="E238" s="27">
        <f t="shared" si="119"/>
        <v>418.14801025390625</v>
      </c>
      <c r="F238" s="27">
        <f t="shared" si="120"/>
        <v>752.66641845703123</v>
      </c>
      <c r="G238" s="17">
        <f>DataBase!D235/1000</f>
        <v>0.76539300537109378</v>
      </c>
      <c r="H238" s="16">
        <f t="shared" si="121"/>
        <v>11.884557717900506</v>
      </c>
      <c r="I238" s="16">
        <f>DataBase!C235</f>
        <v>124.22200012207031</v>
      </c>
      <c r="J238" s="18">
        <f t="shared" si="117"/>
        <v>0.91269248646474432</v>
      </c>
      <c r="K238" s="20">
        <f t="shared" si="114"/>
        <v>-2.5884700179416877E-2</v>
      </c>
      <c r="L238" s="19">
        <f t="shared" si="115"/>
        <v>4.0787981230438146E-4</v>
      </c>
      <c r="M238" s="19">
        <f t="shared" si="118"/>
        <v>0.76539300537109378</v>
      </c>
      <c r="N238" s="20">
        <f t="shared" si="116"/>
        <v>-5.8744909365844728E-8</v>
      </c>
      <c r="O238" s="20">
        <f t="shared" si="122"/>
        <v>536.66999999999996</v>
      </c>
      <c r="P238" s="21">
        <f t="shared" si="123"/>
        <v>1.5114162117189234</v>
      </c>
      <c r="Q238" s="33">
        <f>DataBase!G235+2*DataBase!H235*($O$2+273.15)+3*DataBase!I235*($O$2+273.15)^2+4*DataBase!J235*($O$2+273.15)^3+5*DataBase!K235*($O$2+273.15)^4</f>
        <v>1.53566926034722</v>
      </c>
      <c r="R238" s="30">
        <f>DataBase!R235+273.15</f>
        <v>622.03900146484375</v>
      </c>
      <c r="S238" s="50">
        <f t="shared" si="135"/>
        <v>599.87660838826628</v>
      </c>
      <c r="T238" s="30">
        <f>DataBase!S235/100</f>
        <v>26.4481005859375</v>
      </c>
      <c r="U238" s="50">
        <f t="shared" si="124"/>
        <v>30.285314321622188</v>
      </c>
      <c r="V238" s="50">
        <f t="shared" si="125"/>
        <v>25.794138843812561</v>
      </c>
      <c r="W238" s="30">
        <f t="shared" si="126"/>
        <v>26.247436279972394</v>
      </c>
      <c r="X238" s="30">
        <f t="shared" si="127"/>
        <v>26.374001492394939</v>
      </c>
      <c r="Y238" s="30">
        <f t="shared" si="128"/>
        <v>330.82771786412252</v>
      </c>
      <c r="Z238" s="30">
        <f t="shared" si="129"/>
        <v>331.37778096979491</v>
      </c>
      <c r="AA238" s="55">
        <f t="shared" si="130"/>
        <v>332.08062371756546</v>
      </c>
      <c r="AB238" s="24">
        <f t="shared" si="131"/>
        <v>602.99260776970834</v>
      </c>
      <c r="AC238" s="24">
        <f t="shared" si="132"/>
        <v>26.38349371451174</v>
      </c>
      <c r="AD238" s="63">
        <f t="shared" si="133"/>
        <v>2.4427792542543142E-3</v>
      </c>
      <c r="AE238" s="20"/>
      <c r="AI238" s="20">
        <f t="shared" si="106"/>
        <v>129.37544098672515</v>
      </c>
      <c r="AJ238" s="18">
        <f t="shared" si="107"/>
        <v>125.00636795067528</v>
      </c>
      <c r="AK238" s="20"/>
      <c r="AL238" s="20"/>
      <c r="AM238" s="20">
        <f t="shared" si="134"/>
        <v>0.67222153155864306</v>
      </c>
      <c r="AN238" s="20">
        <f t="shared" si="110"/>
        <v>0.39449769760589382</v>
      </c>
      <c r="AO238" s="10">
        <f t="shared" si="111"/>
        <v>0.24031341926021757</v>
      </c>
      <c r="AP238" s="10">
        <f t="shared" si="136"/>
        <v>0.21334697979656214</v>
      </c>
      <c r="AQ238" s="20">
        <f t="shared" si="112"/>
        <v>1.3583161458025306E-5</v>
      </c>
      <c r="AR238" s="20">
        <f t="shared" si="113"/>
        <v>3.5924882051688279E-4</v>
      </c>
      <c r="AS238" s="20"/>
      <c r="AT238" s="20"/>
      <c r="AU238" s="20"/>
      <c r="AV238" s="20"/>
      <c r="AW238" s="20"/>
      <c r="AX238" s="20"/>
      <c r="AY238" s="20"/>
      <c r="AZ238" s="22"/>
    </row>
    <row r="239" spans="3:52" ht="15" x14ac:dyDescent="0.25">
      <c r="C239" s="27" t="str">
        <f>DataBase!A236</f>
        <v>1-Nonyne</v>
      </c>
      <c r="D239" s="27">
        <f>DataBase!E236</f>
        <v>149.85</v>
      </c>
      <c r="E239" s="27">
        <f t="shared" si="119"/>
        <v>423</v>
      </c>
      <c r="F239" s="27">
        <f t="shared" si="120"/>
        <v>761.4</v>
      </c>
      <c r="G239" s="17">
        <f>DataBase!D236/1000</f>
        <v>0.76030902099609377</v>
      </c>
      <c r="H239" s="16">
        <f t="shared" si="121"/>
        <v>12.010123707571324</v>
      </c>
      <c r="I239" s="16">
        <f>DataBase!C236</f>
        <v>124.23000335693359</v>
      </c>
      <c r="J239" s="18">
        <f t="shared" si="117"/>
        <v>0.68518592473336026</v>
      </c>
      <c r="K239" s="20">
        <f t="shared" si="114"/>
        <v>-2.3652756036712672E-2</v>
      </c>
      <c r="L239" s="19">
        <f t="shared" si="115"/>
        <v>4.1084166295496941E-4</v>
      </c>
      <c r="M239" s="19">
        <f t="shared" si="118"/>
        <v>0.76030902099609377</v>
      </c>
      <c r="N239" s="20">
        <f t="shared" si="116"/>
        <v>-5.8729911611938475E-8</v>
      </c>
      <c r="O239" s="20">
        <f t="shared" si="122"/>
        <v>536.66999999999996</v>
      </c>
      <c r="P239" s="21">
        <f t="shared" si="123"/>
        <v>1.5341155497735066</v>
      </c>
      <c r="Q239" s="33">
        <f>DataBase!G236+2*DataBase!H236*($O$2+273.15)+3*DataBase!I236*($O$2+273.15)^2+4*DataBase!J236*($O$2+273.15)^3+5*DataBase!K236*($O$2+273.15)^4</f>
        <v>1.5834634651246944</v>
      </c>
      <c r="R239" s="30">
        <f>DataBase!R236+273.15</f>
        <v>610.79901123046875</v>
      </c>
      <c r="S239" s="50">
        <f t="shared" si="135"/>
        <v>602.757431028013</v>
      </c>
      <c r="T239" s="30">
        <f>DataBase!S236/100</f>
        <v>26.6</v>
      </c>
      <c r="U239" s="50">
        <f t="shared" si="124"/>
        <v>29.807250766858211</v>
      </c>
      <c r="V239" s="50">
        <f t="shared" si="125"/>
        <v>24.729735261261673</v>
      </c>
      <c r="W239" s="30">
        <f t="shared" si="126"/>
        <v>25.201130359643948</v>
      </c>
      <c r="X239" s="30">
        <f t="shared" si="127"/>
        <v>25.41092287570866</v>
      </c>
      <c r="Y239" s="30">
        <f t="shared" si="128"/>
        <v>333.4865746315171</v>
      </c>
      <c r="Z239" s="30">
        <f t="shared" si="129"/>
        <v>334.42975262347761</v>
      </c>
      <c r="AA239" s="55">
        <f t="shared" si="130"/>
        <v>334.91028603845325</v>
      </c>
      <c r="AB239" s="24">
        <f t="shared" si="131"/>
        <v>606.97292084612218</v>
      </c>
      <c r="AC239" s="24">
        <f t="shared" si="132"/>
        <v>25.909527657566439</v>
      </c>
      <c r="AD239" s="63">
        <f t="shared" si="133"/>
        <v>2.5957606858404592E-2</v>
      </c>
      <c r="AE239" s="20"/>
      <c r="AI239" s="20">
        <f t="shared" si="106"/>
        <v>133.2489891969617</v>
      </c>
      <c r="AJ239" s="18">
        <f t="shared" si="107"/>
        <v>128.19569802348249</v>
      </c>
      <c r="AK239" s="20"/>
      <c r="AL239" s="20"/>
      <c r="AM239" s="20">
        <f t="shared" si="134"/>
        <v>0.69253550222332005</v>
      </c>
      <c r="AN239" s="20">
        <f t="shared" si="110"/>
        <v>0.3995139940350298</v>
      </c>
      <c r="AO239" s="10">
        <f t="shared" si="111"/>
        <v>0.36785113845169948</v>
      </c>
      <c r="AP239" s="10">
        <f t="shared" si="136"/>
        <v>0.33500172695336161</v>
      </c>
      <c r="AQ239" s="20">
        <f t="shared" si="112"/>
        <v>3.9735486043855032E-6</v>
      </c>
      <c r="AR239" s="20">
        <f t="shared" si="113"/>
        <v>1.0569639287665439E-4</v>
      </c>
      <c r="AS239" s="20"/>
      <c r="AT239" s="20"/>
      <c r="AU239" s="20"/>
      <c r="AV239" s="20"/>
      <c r="AW239" s="20"/>
      <c r="AX239" s="20"/>
      <c r="AY239" s="20"/>
      <c r="AZ239" s="22"/>
    </row>
    <row r="240" spans="3:52" ht="15" x14ac:dyDescent="0.25">
      <c r="C240" s="27" t="str">
        <f>DataBase!A237</f>
        <v>Cyclononane</v>
      </c>
      <c r="D240" s="27">
        <f>DataBase!E237</f>
        <v>178.38900146484377</v>
      </c>
      <c r="E240" s="27">
        <f t="shared" si="119"/>
        <v>451.53900146484375</v>
      </c>
      <c r="F240" s="27">
        <f t="shared" si="120"/>
        <v>812.77020263671875</v>
      </c>
      <c r="G240" s="17">
        <f>DataBase!D237/1000</f>
        <v>0.85274902343750003</v>
      </c>
      <c r="H240" s="16">
        <f t="shared" si="121"/>
        <v>10.943796961492131</v>
      </c>
      <c r="I240" s="16">
        <f>DataBase!C237</f>
        <v>126.23600006103516</v>
      </c>
      <c r="J240" s="18">
        <f t="shared" si="117"/>
        <v>0.51925253322617393</v>
      </c>
      <c r="K240" s="20">
        <f t="shared" si="114"/>
        <v>-3.1190354304453875E-2</v>
      </c>
      <c r="L240" s="19">
        <f t="shared" si="115"/>
        <v>3.7122425010896107E-4</v>
      </c>
      <c r="M240" s="19">
        <f t="shared" si="118"/>
        <v>0</v>
      </c>
      <c r="N240" s="20">
        <f t="shared" si="116"/>
        <v>-5.6487000000000001E-8</v>
      </c>
      <c r="O240" s="20">
        <f t="shared" si="122"/>
        <v>536.66999999999996</v>
      </c>
      <c r="P240" s="21">
        <f t="shared" si="123"/>
        <v>1.3327225620929477</v>
      </c>
      <c r="Q240" s="33">
        <f>DataBase!G237+2*DataBase!H237*($O$2+273.15)+3*DataBase!I237*($O$2+273.15)^2+4*DataBase!J237*($O$2+273.15)^3+5*DataBase!K237*($O$2+273.15)^4</f>
        <v>1.2736704336529447</v>
      </c>
      <c r="R240" s="30">
        <f>DataBase!R237+273.15</f>
        <v>644.260009765625</v>
      </c>
      <c r="S240" s="50">
        <f t="shared" si="135"/>
        <v>652.64275217360728</v>
      </c>
      <c r="T240" s="30">
        <f>DataBase!S237/100</f>
        <v>31.715700683593749</v>
      </c>
      <c r="U240" s="50">
        <f t="shared" si="124"/>
        <v>31.106248675610036</v>
      </c>
      <c r="V240" s="50">
        <f t="shared" si="125"/>
        <v>27.749928254985942</v>
      </c>
      <c r="W240" s="30">
        <f t="shared" si="126"/>
        <v>28.277727800908181</v>
      </c>
      <c r="X240" s="30">
        <f t="shared" si="127"/>
        <v>29.055256432063533</v>
      </c>
      <c r="Y240" s="30">
        <f t="shared" si="128"/>
        <v>383.80276042444495</v>
      </c>
      <c r="Z240" s="30">
        <f t="shared" si="129"/>
        <v>384.19573191455606</v>
      </c>
      <c r="AA240" s="55">
        <f t="shared" si="130"/>
        <v>380.37398197753396</v>
      </c>
      <c r="AB240" s="24">
        <f t="shared" si="131"/>
        <v>652.39471000230117</v>
      </c>
      <c r="AC240" s="24">
        <f t="shared" si="132"/>
        <v>29.845071739646354</v>
      </c>
      <c r="AD240" s="63">
        <f t="shared" si="133"/>
        <v>5.898116401745003E-2</v>
      </c>
      <c r="AE240" s="20"/>
      <c r="AI240" s="20">
        <f t="shared" si="106"/>
        <v>141.64239554244659</v>
      </c>
      <c r="AJ240" s="18">
        <f t="shared" si="107"/>
        <v>137.82508250507865</v>
      </c>
      <c r="AK240" s="20"/>
      <c r="AL240" s="20"/>
      <c r="AM240" s="20">
        <f t="shared" si="134"/>
        <v>0.70086454943728216</v>
      </c>
      <c r="AN240" s="20">
        <f t="shared" si="110"/>
        <v>0.38494238807163317</v>
      </c>
      <c r="AO240" s="10">
        <f t="shared" si="111"/>
        <v>0.502107847652985</v>
      </c>
      <c r="AP240" s="10">
        <f t="shared" si="136"/>
        <v>0.46538421428862731</v>
      </c>
      <c r="AQ240" s="20">
        <f t="shared" si="112"/>
        <v>2.9825882822722803E-7</v>
      </c>
      <c r="AR240" s="20">
        <f t="shared" si="113"/>
        <v>9.4594877222941669E-6</v>
      </c>
      <c r="AS240" s="20"/>
      <c r="AT240" s="20"/>
      <c r="AU240" s="20"/>
      <c r="AV240" s="20"/>
      <c r="AW240" s="20"/>
      <c r="AX240" s="20"/>
      <c r="AY240" s="20"/>
      <c r="AZ240" s="22"/>
    </row>
    <row r="241" spans="3:52" ht="15" x14ac:dyDescent="0.25">
      <c r="C241" s="27" t="str">
        <f>DataBase!A238</f>
        <v>1-ci2-ECC5</v>
      </c>
      <c r="D241" s="27">
        <f>DataBase!E238</f>
        <v>153.57601318359377</v>
      </c>
      <c r="E241" s="27">
        <f t="shared" si="119"/>
        <v>426.72601318359375</v>
      </c>
      <c r="F241" s="27">
        <f t="shared" si="120"/>
        <v>768.10682373046882</v>
      </c>
      <c r="G241" s="17">
        <f>DataBase!D238/1000</f>
        <v>0.79872900390625001</v>
      </c>
      <c r="H241" s="16">
        <f t="shared" si="121"/>
        <v>11.465889517562736</v>
      </c>
      <c r="I241" s="16">
        <f>DataBase!C238</f>
        <v>126.23600006103516</v>
      </c>
      <c r="J241" s="18">
        <f t="shared" si="117"/>
        <v>1.6053665013176619</v>
      </c>
      <c r="K241" s="20">
        <f t="shared" si="114"/>
        <v>-2.8492732805613631E-2</v>
      </c>
      <c r="L241" s="19">
        <f t="shared" si="115"/>
        <v>3.924339706227344E-4</v>
      </c>
      <c r="M241" s="19">
        <f t="shared" si="118"/>
        <v>0.79872900390625001</v>
      </c>
      <c r="N241" s="20">
        <f t="shared" si="116"/>
        <v>-5.8843250561523439E-8</v>
      </c>
      <c r="O241" s="20">
        <f t="shared" si="122"/>
        <v>536.66999999999996</v>
      </c>
      <c r="P241" s="21">
        <f t="shared" si="123"/>
        <v>1.4307643838245347</v>
      </c>
      <c r="Q241" s="33">
        <f>DataBase!G238+2*DataBase!H238*($O$2+273.15)+3*DataBase!I238*($O$2+273.15)^2+4*DataBase!J238*($O$2+273.15)^3+5*DataBase!K238*($O$2+273.15)^4</f>
        <v>1.4243790065818949</v>
      </c>
      <c r="R241" s="30">
        <f>DataBase!R238+273.15</f>
        <v>624.53900146484375</v>
      </c>
      <c r="S241" s="50">
        <f t="shared" si="135"/>
        <v>616.12539265373312</v>
      </c>
      <c r="T241" s="30">
        <f>DataBase!S238/100</f>
        <v>27.765000000000001</v>
      </c>
      <c r="U241" s="50">
        <f t="shared" si="124"/>
        <v>30.871693151143994</v>
      </c>
      <c r="V241" s="50">
        <f t="shared" si="125"/>
        <v>27.169614402557094</v>
      </c>
      <c r="W241" s="30">
        <f t="shared" si="126"/>
        <v>27.615549057403477</v>
      </c>
      <c r="X241" s="30">
        <f t="shared" si="127"/>
        <v>27.706052216946311</v>
      </c>
      <c r="Y241" s="30">
        <f t="shared" si="128"/>
        <v>347.53143126747761</v>
      </c>
      <c r="Z241" s="30">
        <f t="shared" si="129"/>
        <v>347.7257000814908</v>
      </c>
      <c r="AA241" s="55">
        <f t="shared" si="130"/>
        <v>347.65100855606579</v>
      </c>
      <c r="AB241" s="24">
        <f t="shared" si="131"/>
        <v>617.24701011172465</v>
      </c>
      <c r="AC241" s="24">
        <f t="shared" si="132"/>
        <v>27.567399122415715</v>
      </c>
      <c r="AD241" s="63">
        <f t="shared" si="133"/>
        <v>7.1169053695042568E-3</v>
      </c>
      <c r="AE241" s="20"/>
      <c r="AI241" s="20">
        <f t="shared" si="106"/>
        <v>131.25199544588554</v>
      </c>
      <c r="AJ241" s="18">
        <f t="shared" si="107"/>
        <v>127.98895875008672</v>
      </c>
      <c r="AK241" s="20"/>
      <c r="AL241" s="20"/>
      <c r="AM241" s="20">
        <f t="shared" si="134"/>
        <v>0.6832655961961005</v>
      </c>
      <c r="AN241" s="20">
        <f t="shared" si="110"/>
        <v>0.39339904958591654</v>
      </c>
      <c r="AO241" s="10">
        <f t="shared" si="111"/>
        <v>0.32508626100657217</v>
      </c>
      <c r="AP241" s="10">
        <f t="shared" si="136"/>
        <v>0.2957943929595066</v>
      </c>
      <c r="AQ241" s="20">
        <f t="shared" si="112"/>
        <v>4.6166343728222637E-6</v>
      </c>
      <c r="AR241" s="20">
        <f t="shared" si="113"/>
        <v>1.2818085336141016E-4</v>
      </c>
      <c r="AS241" s="20"/>
      <c r="AT241" s="20"/>
      <c r="AU241" s="20"/>
      <c r="AV241" s="20"/>
      <c r="AW241" s="20"/>
      <c r="AX241" s="20"/>
      <c r="AY241" s="20"/>
      <c r="AZ241" s="22"/>
    </row>
    <row r="242" spans="3:52" ht="15" x14ac:dyDescent="0.25">
      <c r="C242" s="27" t="str">
        <f>DataBase!A239</f>
        <v>1-tr2-ECC5</v>
      </c>
      <c r="D242" s="27">
        <f>DataBase!E239</f>
        <v>147.54900512695315</v>
      </c>
      <c r="E242" s="27">
        <f t="shared" si="119"/>
        <v>420.69900512695313</v>
      </c>
      <c r="F242" s="27">
        <f t="shared" si="120"/>
        <v>757.25820922851563</v>
      </c>
      <c r="G242" s="17">
        <f>DataBase!D239/1000</f>
        <v>0.78496502685546876</v>
      </c>
      <c r="H242" s="16">
        <f t="shared" si="121"/>
        <v>11.611750321888474</v>
      </c>
      <c r="I242" s="16">
        <f>DataBase!C239</f>
        <v>126.23600006103516</v>
      </c>
      <c r="J242" s="18">
        <f t="shared" si="117"/>
        <v>1.4574857045833181</v>
      </c>
      <c r="K242" s="20">
        <f t="shared" si="114"/>
        <v>-2.8218398210574178E-2</v>
      </c>
      <c r="L242" s="19">
        <f t="shared" si="115"/>
        <v>3.9857353095921273E-4</v>
      </c>
      <c r="M242" s="19">
        <f t="shared" si="118"/>
        <v>0.78496502685546876</v>
      </c>
      <c r="N242" s="20">
        <f t="shared" si="116"/>
        <v>-5.8802646829223636E-8</v>
      </c>
      <c r="O242" s="20">
        <f t="shared" si="122"/>
        <v>536.66999999999996</v>
      </c>
      <c r="P242" s="21">
        <f t="shared" si="123"/>
        <v>1.4596377605614397</v>
      </c>
      <c r="Q242" s="33">
        <f>DataBase!G239+2*DataBase!H239*($O$2+273.15)+3*DataBase!I239*($O$2+273.15)^2+4*DataBase!J239*($O$2+273.15)^3+5*DataBase!K239*($O$2+273.15)^4</f>
        <v>1.4645683424144449</v>
      </c>
      <c r="R242" s="30">
        <f>DataBase!R239+273.15</f>
        <v>617.87200927734375</v>
      </c>
      <c r="S242" s="50">
        <f t="shared" si="135"/>
        <v>607.1985454282468</v>
      </c>
      <c r="T242" s="30">
        <f>DataBase!S239/100</f>
        <v>27.053701171875002</v>
      </c>
      <c r="U242" s="50">
        <f t="shared" si="124"/>
        <v>30.786292421637143</v>
      </c>
      <c r="V242" s="50">
        <f t="shared" si="125"/>
        <v>26.968356149978138</v>
      </c>
      <c r="W242" s="30">
        <f t="shared" si="126"/>
        <v>27.402923828515544</v>
      </c>
      <c r="X242" s="30">
        <f t="shared" si="127"/>
        <v>27.445701351897874</v>
      </c>
      <c r="Y242" s="30">
        <f t="shared" si="128"/>
        <v>338.52209200347329</v>
      </c>
      <c r="Z242" s="30">
        <f t="shared" si="129"/>
        <v>338.70979219822061</v>
      </c>
      <c r="AA242" s="55">
        <f t="shared" si="130"/>
        <v>339.17744421141776</v>
      </c>
      <c r="AB242" s="24">
        <f t="shared" si="131"/>
        <v>608.78248050438856</v>
      </c>
      <c r="AC242" s="24">
        <f t="shared" si="132"/>
        <v>27.062888116788756</v>
      </c>
      <c r="AD242" s="63">
        <f t="shared" si="133"/>
        <v>-3.3958181379281237E-4</v>
      </c>
      <c r="AE242" s="20"/>
      <c r="AI242" s="20">
        <f t="shared" si="106"/>
        <v>128.81417389789567</v>
      </c>
      <c r="AJ242" s="18">
        <f t="shared" si="107"/>
        <v>125.36275993653059</v>
      </c>
      <c r="AK242" s="20"/>
      <c r="AL242" s="20"/>
      <c r="AM242" s="20">
        <f t="shared" si="134"/>
        <v>0.68088374098544779</v>
      </c>
      <c r="AN242" s="20">
        <f t="shared" si="110"/>
        <v>0.39634262265465187</v>
      </c>
      <c r="AO242" s="10">
        <f t="shared" si="111"/>
        <v>0.30009608954824957</v>
      </c>
      <c r="AP242" s="10">
        <f t="shared" si="136"/>
        <v>0.27133283784376516</v>
      </c>
      <c r="AQ242" s="20">
        <f t="shared" si="112"/>
        <v>7.3536359688437763E-6</v>
      </c>
      <c r="AR242" s="20">
        <f t="shared" si="113"/>
        <v>1.9894307002785104E-4</v>
      </c>
      <c r="AS242" s="20"/>
      <c r="AT242" s="20"/>
      <c r="AU242" s="20"/>
      <c r="AV242" s="20"/>
      <c r="AW242" s="20"/>
      <c r="AX242" s="20"/>
      <c r="AY242" s="20"/>
      <c r="AZ242" s="22"/>
    </row>
    <row r="243" spans="3:52" ht="15" x14ac:dyDescent="0.25">
      <c r="C243" s="27" t="str">
        <f>DataBase!A240</f>
        <v>1c3c5MCC6</v>
      </c>
      <c r="D243" s="27">
        <f>DataBase!E240</f>
        <v>138.55001220703127</v>
      </c>
      <c r="E243" s="27">
        <f t="shared" si="119"/>
        <v>411.70001220703125</v>
      </c>
      <c r="F243" s="27">
        <f t="shared" si="120"/>
        <v>741.06002197265627</v>
      </c>
      <c r="G243" s="17">
        <f>DataBase!D240/1000</f>
        <v>0.77440600585937502</v>
      </c>
      <c r="H243" s="16">
        <f t="shared" si="121"/>
        <v>11.685547969256335</v>
      </c>
      <c r="I243" s="16">
        <f>DataBase!C240</f>
        <v>126.23600006103516</v>
      </c>
      <c r="J243" s="18">
        <f t="shared" si="117"/>
        <v>1.2814088919377475</v>
      </c>
      <c r="K243" s="20">
        <f t="shared" si="114"/>
        <v>-2.9140254505068956E-2</v>
      </c>
      <c r="L243" s="19">
        <f t="shared" si="115"/>
        <v>4.0271854420809974E-4</v>
      </c>
      <c r="M243" s="19">
        <f t="shared" si="118"/>
        <v>0.77440600585937502</v>
      </c>
      <c r="N243" s="20">
        <f t="shared" si="116"/>
        <v>-5.8771497717285155E-8</v>
      </c>
      <c r="O243" s="20">
        <f t="shared" si="122"/>
        <v>536.66999999999996</v>
      </c>
      <c r="P243" s="21">
        <f t="shared" si="123"/>
        <v>1.4745115285769284</v>
      </c>
      <c r="Q243" s="33">
        <f>DataBase!G240+2*DataBase!H240*($O$2+273.15)+3*DataBase!I240*($O$2+273.15)^2+4*DataBase!J240*($O$2+273.15)^3+5*DataBase!K240*($O$2+273.15)^4</f>
        <v>1.4210978588030292</v>
      </c>
      <c r="R243" s="30">
        <f>DataBase!R240+273.15</f>
        <v>607.9000244140625</v>
      </c>
      <c r="S243" s="50">
        <f t="shared" si="135"/>
        <v>596.5063905600033</v>
      </c>
      <c r="T243" s="30">
        <f>DataBase!S240/100</f>
        <v>26.5</v>
      </c>
      <c r="U243" s="50">
        <f t="shared" si="124"/>
        <v>30.985508649607794</v>
      </c>
      <c r="V243" s="50">
        <f t="shared" si="125"/>
        <v>27.474156014750559</v>
      </c>
      <c r="W243" s="30">
        <f t="shared" si="126"/>
        <v>27.866881559194205</v>
      </c>
      <c r="X243" s="30">
        <f t="shared" si="127"/>
        <v>27.850464461037003</v>
      </c>
      <c r="Y243" s="30">
        <f t="shared" si="128"/>
        <v>327.8541363226168</v>
      </c>
      <c r="Z243" s="30">
        <f t="shared" si="129"/>
        <v>327.75695986587027</v>
      </c>
      <c r="AA243" s="55">
        <f t="shared" si="130"/>
        <v>328.72993660827115</v>
      </c>
      <c r="AB243" s="24">
        <f t="shared" si="131"/>
        <v>597.88569531723317</v>
      </c>
      <c r="AC243" s="24">
        <f t="shared" si="132"/>
        <v>26.892418972873251</v>
      </c>
      <c r="AD243" s="63">
        <f t="shared" si="133"/>
        <v>-1.4808263127292507E-2</v>
      </c>
      <c r="AE243" s="20"/>
      <c r="AI243" s="20">
        <f t="shared" si="106"/>
        <v>124.0341813170528</v>
      </c>
      <c r="AJ243" s="18">
        <f t="shared" si="107"/>
        <v>120.6662299618838</v>
      </c>
      <c r="AK243" s="20"/>
      <c r="AL243" s="20"/>
      <c r="AM243" s="20">
        <f t="shared" si="134"/>
        <v>0.6772495405043899</v>
      </c>
      <c r="AN243" s="20">
        <f t="shared" si="110"/>
        <v>0.40082854572855892</v>
      </c>
      <c r="AO243" s="10">
        <f t="shared" si="111"/>
        <v>0.27022669659164061</v>
      </c>
      <c r="AP243" s="10">
        <f t="shared" si="136"/>
        <v>0.24223175478182735</v>
      </c>
      <c r="AQ243" s="20">
        <f t="shared" si="112"/>
        <v>1.3274832705424651E-5</v>
      </c>
      <c r="AR243" s="20">
        <f t="shared" si="113"/>
        <v>3.5178306669375327E-4</v>
      </c>
      <c r="AS243" s="20"/>
      <c r="AT243" s="20"/>
      <c r="AU243" s="20"/>
      <c r="AV243" s="20"/>
      <c r="AW243" s="20"/>
      <c r="AX243" s="20"/>
      <c r="AY243" s="20"/>
      <c r="AZ243" s="22"/>
    </row>
    <row r="244" spans="3:52" ht="15" x14ac:dyDescent="0.25">
      <c r="C244" s="27" t="str">
        <f>DataBase!A241</f>
        <v>1c3t5MCC6</v>
      </c>
      <c r="D244" s="27">
        <f>DataBase!E241</f>
        <v>140.55001220703127</v>
      </c>
      <c r="E244" s="27">
        <f t="shared" si="119"/>
        <v>413.70001220703125</v>
      </c>
      <c r="F244" s="27">
        <f t="shared" si="120"/>
        <v>744.6600219726563</v>
      </c>
      <c r="G244" s="17">
        <f>DataBase!D241/1000</f>
        <v>0.78311401367187505</v>
      </c>
      <c r="H244" s="16">
        <f t="shared" si="121"/>
        <v>11.574289759506227</v>
      </c>
      <c r="I244" s="16">
        <f>DataBase!C241</f>
        <v>126.23600006103516</v>
      </c>
      <c r="J244" s="18">
        <f t="shared" si="117"/>
        <v>1.4878014801979336</v>
      </c>
      <c r="K244" s="20">
        <f t="shared" si="114"/>
        <v>-2.9877812033998415E-2</v>
      </c>
      <c r="L244" s="19">
        <f t="shared" si="115"/>
        <v>3.9863142864450312E-4</v>
      </c>
      <c r="M244" s="19">
        <f t="shared" si="118"/>
        <v>0.78311401367187505</v>
      </c>
      <c r="N244" s="20">
        <f t="shared" si="116"/>
        <v>-5.8797186340332035E-8</v>
      </c>
      <c r="O244" s="20">
        <f t="shared" si="122"/>
        <v>536.66999999999996</v>
      </c>
      <c r="P244" s="21">
        <f t="shared" si="123"/>
        <v>1.4529729311994832</v>
      </c>
      <c r="Q244" s="33">
        <f>DataBase!G241+2*DataBase!H241*($O$2+273.15)+3*DataBase!I241*($O$2+273.15)^2+4*DataBase!J241*($O$2+273.15)^3+5*DataBase!K241*($O$2+273.15)^4</f>
        <v>1.4212159741455992</v>
      </c>
      <c r="R244" s="30">
        <f>DataBase!R241+273.15</f>
        <v>602.20001220703125</v>
      </c>
      <c r="S244" s="50">
        <f t="shared" si="135"/>
        <v>600.51076711654537</v>
      </c>
      <c r="T244" s="30">
        <f>DataBase!S241/100</f>
        <v>26.5</v>
      </c>
      <c r="U244" s="50">
        <f t="shared" si="124"/>
        <v>31.148743234691011</v>
      </c>
      <c r="V244" s="50">
        <f t="shared" si="125"/>
        <v>27.882031322405307</v>
      </c>
      <c r="W244" s="30">
        <f t="shared" si="126"/>
        <v>28.263176402145852</v>
      </c>
      <c r="X244" s="30">
        <f t="shared" si="127"/>
        <v>28.220890369607378</v>
      </c>
      <c r="Y244" s="30">
        <f t="shared" si="128"/>
        <v>331.99900995892403</v>
      </c>
      <c r="Z244" s="30">
        <f t="shared" si="129"/>
        <v>331.77606951541952</v>
      </c>
      <c r="AA244" s="55">
        <f t="shared" si="130"/>
        <v>332.58706604407337</v>
      </c>
      <c r="AB244" s="24">
        <f t="shared" si="131"/>
        <v>601.3312679687939</v>
      </c>
      <c r="AC244" s="24">
        <f t="shared" si="132"/>
        <v>27.264219024282951</v>
      </c>
      <c r="AD244" s="63">
        <f t="shared" si="133"/>
        <v>-2.8838453746526469E-2</v>
      </c>
      <c r="AE244" s="20"/>
      <c r="AI244" s="20">
        <f t="shared" si="106"/>
        <v>124.36006621686784</v>
      </c>
      <c r="AJ244" s="18">
        <f t="shared" si="107"/>
        <v>121.29237652649415</v>
      </c>
      <c r="AK244" s="20"/>
      <c r="AL244" s="20"/>
      <c r="AM244" s="20">
        <f t="shared" si="134"/>
        <v>0.68698107575727629</v>
      </c>
      <c r="AN244" s="20">
        <f t="shared" si="110"/>
        <v>0.40343861892410138</v>
      </c>
      <c r="AO244" s="10">
        <f t="shared" si="111"/>
        <v>0.33004662618961111</v>
      </c>
      <c r="AP244" s="10">
        <f t="shared" si="136"/>
        <v>0.29925667330199102</v>
      </c>
      <c r="AQ244" s="20">
        <f t="shared" si="112"/>
        <v>7.6805758246694993E-6</v>
      </c>
      <c r="AR244" s="20">
        <f t="shared" si="113"/>
        <v>2.0353525935374174E-4</v>
      </c>
      <c r="AS244" s="20"/>
      <c r="AT244" s="20"/>
      <c r="AU244" s="20"/>
      <c r="AV244" s="20"/>
      <c r="AW244" s="20"/>
      <c r="AX244" s="20"/>
      <c r="AY244" s="20"/>
      <c r="AZ244" s="22"/>
    </row>
    <row r="245" spans="3:52" ht="15" x14ac:dyDescent="0.25">
      <c r="C245" s="27" t="str">
        <f>DataBase!A242</f>
        <v>Ecycheptane</v>
      </c>
      <c r="D245" s="27">
        <f>DataBase!E242</f>
        <v>163.3330017089844</v>
      </c>
      <c r="E245" s="27">
        <f t="shared" si="119"/>
        <v>436.48300170898438</v>
      </c>
      <c r="F245" s="27">
        <f t="shared" si="120"/>
        <v>785.66940307617188</v>
      </c>
      <c r="G245" s="17">
        <f>DataBase!D242/1000</f>
        <v>0.81627301025390619</v>
      </c>
      <c r="H245" s="16">
        <f t="shared" si="121"/>
        <v>11.304321741981845</v>
      </c>
      <c r="I245" s="16">
        <f>DataBase!C242</f>
        <v>126.23600006103516</v>
      </c>
      <c r="J245" s="18">
        <f t="shared" si="117"/>
        <v>1.4882649916352326</v>
      </c>
      <c r="K245" s="20">
        <f t="shared" si="114"/>
        <v>-2.811869434319221E-2</v>
      </c>
      <c r="L245" s="19">
        <f t="shared" si="115"/>
        <v>3.8480296605371153E-4</v>
      </c>
      <c r="M245" s="19">
        <f t="shared" si="118"/>
        <v>0.81627301025390619</v>
      </c>
      <c r="N245" s="20">
        <f t="shared" si="116"/>
        <v>-5.8895005380249022E-8</v>
      </c>
      <c r="O245" s="20">
        <f t="shared" si="122"/>
        <v>536.66999999999996</v>
      </c>
      <c r="P245" s="21">
        <f t="shared" si="123"/>
        <v>1.3978646657728275</v>
      </c>
      <c r="Q245" s="33">
        <f>DataBase!G242+2*DataBase!H242*($O$2+273.15)+3*DataBase!I242*($O$2+273.15)^2+4*DataBase!J242*($O$2+273.15)^3+5*DataBase!K242*($O$2+273.15)^4</f>
        <v>1.3796442989166198</v>
      </c>
      <c r="R245" s="30">
        <f>DataBase!R242+273.15</f>
        <v>654.260009765625</v>
      </c>
      <c r="S245" s="50">
        <f t="shared" si="135"/>
        <v>629.3964658684929</v>
      </c>
      <c r="T245" s="30">
        <f>DataBase!S242/100</f>
        <v>29.385300292968751</v>
      </c>
      <c r="U245" s="50">
        <f t="shared" si="124"/>
        <v>30.854409521982067</v>
      </c>
      <c r="V245" s="50">
        <f t="shared" si="125"/>
        <v>27.118850031432036</v>
      </c>
      <c r="W245" s="30">
        <f t="shared" si="126"/>
        <v>27.599087204555683</v>
      </c>
      <c r="X245" s="30">
        <f t="shared" si="127"/>
        <v>27.84771869167108</v>
      </c>
      <c r="Y245" s="30">
        <f t="shared" si="128"/>
        <v>360.77773993616631</v>
      </c>
      <c r="Z245" s="30">
        <f t="shared" si="129"/>
        <v>361.13277800038213</v>
      </c>
      <c r="AA245" s="55">
        <f t="shared" si="130"/>
        <v>360.03511445222921</v>
      </c>
      <c r="AB245" s="24">
        <f t="shared" si="131"/>
        <v>630.27547419396114</v>
      </c>
      <c r="AC245" s="24">
        <f t="shared" si="132"/>
        <v>28.186973711945924</v>
      </c>
      <c r="AD245" s="63">
        <f t="shared" si="133"/>
        <v>4.0779797009920606E-2</v>
      </c>
      <c r="AE245" s="20"/>
      <c r="AI245" s="20">
        <f t="shared" si="106"/>
        <v>135.7848869527993</v>
      </c>
      <c r="AJ245" s="18">
        <f t="shared" si="107"/>
        <v>132.46771579193128</v>
      </c>
      <c r="AK245" s="20"/>
      <c r="AL245" s="20"/>
      <c r="AM245" s="20">
        <f t="shared" si="134"/>
        <v>0.66713996758772598</v>
      </c>
      <c r="AN245" s="20">
        <f t="shared" si="110"/>
        <v>0.38079166310621126</v>
      </c>
      <c r="AO245" s="10">
        <f t="shared" si="111"/>
        <v>0.24995946530203292</v>
      </c>
      <c r="AP245" s="10">
        <f t="shared" si="136"/>
        <v>0.22507707185425718</v>
      </c>
      <c r="AQ245" s="20">
        <f t="shared" si="112"/>
        <v>5.7184405639796385E-6</v>
      </c>
      <c r="AR245" s="20">
        <f t="shared" si="113"/>
        <v>1.6803809318003527E-4</v>
      </c>
      <c r="AS245" s="20"/>
      <c r="AT245" s="20"/>
      <c r="AU245" s="20"/>
      <c r="AV245" s="20"/>
      <c r="AW245" s="20"/>
      <c r="AX245" s="20"/>
      <c r="AY245" s="20"/>
      <c r="AZ245" s="22"/>
    </row>
    <row r="246" spans="3:52" ht="15" x14ac:dyDescent="0.25">
      <c r="C246" s="27" t="str">
        <f>DataBase!A243</f>
        <v>Mcycoctane</v>
      </c>
      <c r="D246" s="27">
        <f>DataBase!E243</f>
        <v>161.99801025390627</v>
      </c>
      <c r="E246" s="27">
        <f t="shared" si="119"/>
        <v>435.14801025390625</v>
      </c>
      <c r="F246" s="27">
        <f t="shared" si="120"/>
        <v>783.26641845703125</v>
      </c>
      <c r="G246" s="17">
        <f>DataBase!D243/1000</f>
        <v>0.83707800292968748</v>
      </c>
      <c r="H246" s="16">
        <f t="shared" si="121"/>
        <v>11.012110810075587</v>
      </c>
      <c r="I246" s="16">
        <f>DataBase!C243</f>
        <v>126.23600006103516</v>
      </c>
      <c r="J246" s="18">
        <f t="shared" si="117"/>
        <v>0.96086060171660315</v>
      </c>
      <c r="K246" s="20">
        <f t="shared" si="114"/>
        <v>-3.0665314300237213E-2</v>
      </c>
      <c r="L246" s="19">
        <f t="shared" si="115"/>
        <v>3.7392701721934132E-4</v>
      </c>
      <c r="M246" s="19">
        <f t="shared" si="118"/>
        <v>0.83707800292968748</v>
      </c>
      <c r="N246" s="20">
        <f t="shared" si="116"/>
        <v>-5.8956380108642574E-8</v>
      </c>
      <c r="O246" s="20">
        <f t="shared" si="122"/>
        <v>536.66999999999996</v>
      </c>
      <c r="P246" s="21">
        <f t="shared" si="123"/>
        <v>1.3381311507279248</v>
      </c>
      <c r="Q246" s="33">
        <f>DataBase!G243+2*DataBase!H243*($O$2+273.15)+3*DataBase!I243*($O$2+273.15)^2+4*DataBase!J243*($O$2+273.15)^3+5*DataBase!K243*($O$2+273.15)^4</f>
        <v>1.2945953594854949</v>
      </c>
      <c r="R246" s="30">
        <f>DataBase!R243+273.15</f>
        <v>658.1500244140625</v>
      </c>
      <c r="S246" s="50">
        <f t="shared" si="135"/>
        <v>633.8490160436977</v>
      </c>
      <c r="T246" s="30">
        <f>DataBase!S243/100</f>
        <v>30.295400390625002</v>
      </c>
      <c r="U246" s="50">
        <f t="shared" si="124"/>
        <v>31.563675669548346</v>
      </c>
      <c r="V246" s="50">
        <f t="shared" si="125"/>
        <v>28.953928722272035</v>
      </c>
      <c r="W246" s="30">
        <f t="shared" si="126"/>
        <v>29.350591072602374</v>
      </c>
      <c r="X246" s="30">
        <f t="shared" si="127"/>
        <v>29.728573790082358</v>
      </c>
      <c r="Y246" s="30">
        <f t="shared" si="128"/>
        <v>365.38908705960375</v>
      </c>
      <c r="Z246" s="30">
        <f t="shared" si="129"/>
        <v>365.01746955835199</v>
      </c>
      <c r="AA246" s="55">
        <f t="shared" si="130"/>
        <v>363.01377752452356</v>
      </c>
      <c r="AB246" s="24">
        <f t="shared" si="131"/>
        <v>632.45346075087809</v>
      </c>
      <c r="AC246" s="24">
        <f t="shared" si="132"/>
        <v>29.40625172020696</v>
      </c>
      <c r="AD246" s="63">
        <f t="shared" si="133"/>
        <v>2.9349295898171764E-2</v>
      </c>
      <c r="AE246" s="20"/>
      <c r="AI246" s="20">
        <f t="shared" si="106"/>
        <v>132.29861819159692</v>
      </c>
      <c r="AJ246" s="18">
        <f t="shared" si="107"/>
        <v>129.30918750385302</v>
      </c>
      <c r="AK246" s="20"/>
      <c r="AL246" s="20"/>
      <c r="AM246" s="20">
        <f t="shared" si="134"/>
        <v>0.66116841770432144</v>
      </c>
      <c r="AN246" s="20">
        <f t="shared" si="110"/>
        <v>0.37920110677779501</v>
      </c>
      <c r="AO246" s="10">
        <f t="shared" si="111"/>
        <v>0.22742868035806563</v>
      </c>
      <c r="AP246" s="10">
        <f t="shared" si="136"/>
        <v>0.20379183670379053</v>
      </c>
      <c r="AQ246" s="20">
        <f t="shared" si="112"/>
        <v>7.0070177541348161E-6</v>
      </c>
      <c r="AR246" s="20">
        <f t="shared" si="113"/>
        <v>2.1228040840573224E-4</v>
      </c>
      <c r="AS246" s="20"/>
      <c r="AT246" s="20"/>
      <c r="AU246" s="20"/>
      <c r="AV246" s="20"/>
      <c r="AW246" s="20"/>
      <c r="AX246" s="20"/>
      <c r="AY246" s="20"/>
      <c r="AZ246" s="22"/>
    </row>
    <row r="247" spans="3:52" ht="15" x14ac:dyDescent="0.25">
      <c r="C247" s="27" t="str">
        <f>DataBase!A244</f>
        <v>112-MCC6</v>
      </c>
      <c r="D247" s="27">
        <f>DataBase!E244</f>
        <v>145.22200927734377</v>
      </c>
      <c r="E247" s="27">
        <f t="shared" si="119"/>
        <v>418.37200927734375</v>
      </c>
      <c r="F247" s="27">
        <f t="shared" si="120"/>
        <v>753.06961669921873</v>
      </c>
      <c r="G247" s="17">
        <f>DataBase!D244/1000</f>
        <v>0.80281500244140624</v>
      </c>
      <c r="H247" s="16">
        <f t="shared" si="121"/>
        <v>11.332600059814892</v>
      </c>
      <c r="I247" s="16">
        <f>DataBase!C244</f>
        <v>126.23600006103516</v>
      </c>
      <c r="J247" s="18">
        <f t="shared" si="117"/>
        <v>1.6552990859703358</v>
      </c>
      <c r="K247" s="20">
        <f t="shared" si="114"/>
        <v>-3.1248644202037771E-2</v>
      </c>
      <c r="L247" s="19">
        <f t="shared" si="115"/>
        <v>3.8927999015817715E-4</v>
      </c>
      <c r="M247" s="19">
        <f t="shared" si="118"/>
        <v>0.80281500244140624</v>
      </c>
      <c r="N247" s="20">
        <f t="shared" si="116"/>
        <v>-5.8855304257202148E-8</v>
      </c>
      <c r="O247" s="20">
        <f t="shared" si="122"/>
        <v>536.66999999999996</v>
      </c>
      <c r="P247" s="21">
        <f t="shared" si="123"/>
        <v>1.4050198553277851</v>
      </c>
      <c r="Q247" s="33">
        <f>DataBase!G244+2*DataBase!H244*($O$2+273.15)+3*DataBase!I244*($O$2+273.15)^2+4*DataBase!J244*($O$2+273.15)^3+5*DataBase!K244*($O$2+273.15)^4</f>
        <v>1.3880218146822949</v>
      </c>
      <c r="R247" s="30">
        <f>DataBase!R244+273.15</f>
        <v>622.87200927734375</v>
      </c>
      <c r="S247" s="50">
        <f t="shared" si="135"/>
        <v>609.76604430391217</v>
      </c>
      <c r="T247" s="30">
        <f>DataBase!S244/100</f>
        <v>27.765000000000001</v>
      </c>
      <c r="U247" s="50">
        <f t="shared" si="124"/>
        <v>31.494876348375499</v>
      </c>
      <c r="V247" s="50">
        <f t="shared" si="125"/>
        <v>28.779361124665325</v>
      </c>
      <c r="W247" s="30">
        <f t="shared" si="126"/>
        <v>29.127928950398083</v>
      </c>
      <c r="X247" s="30">
        <f t="shared" si="127"/>
        <v>29.099467366264232</v>
      </c>
      <c r="Y247" s="30">
        <f t="shared" si="128"/>
        <v>341.47844197479458</v>
      </c>
      <c r="Z247" s="30">
        <f t="shared" si="129"/>
        <v>340.96569308686912</v>
      </c>
      <c r="AA247" s="55">
        <f t="shared" si="130"/>
        <v>341.18131574022959</v>
      </c>
      <c r="AB247" s="24">
        <f t="shared" si="131"/>
        <v>609.31265185604502</v>
      </c>
      <c r="AC247" s="24">
        <f t="shared" si="132"/>
        <v>28.122393060042302</v>
      </c>
      <c r="AD247" s="63">
        <f t="shared" si="133"/>
        <v>-1.2872071314327457E-2</v>
      </c>
      <c r="AE247" s="20"/>
      <c r="AI247" s="20">
        <f t="shared" si="106"/>
        <v>125.17008828152552</v>
      </c>
      <c r="AJ247" s="18">
        <f t="shared" si="107"/>
        <v>122.55264151922877</v>
      </c>
      <c r="AK247" s="20"/>
      <c r="AL247" s="20"/>
      <c r="AM247" s="20">
        <f t="shared" si="134"/>
        <v>0.67168214825183592</v>
      </c>
      <c r="AN247" s="20">
        <f t="shared" si="110"/>
        <v>0.3941309435968221</v>
      </c>
      <c r="AO247" s="10">
        <f t="shared" si="111"/>
        <v>0.25523338485748703</v>
      </c>
      <c r="AP247" s="10">
        <f t="shared" si="136"/>
        <v>0.22888456756230124</v>
      </c>
      <c r="AQ247" s="20">
        <f t="shared" si="112"/>
        <v>1.1141039619945974E-5</v>
      </c>
      <c r="AR247" s="20">
        <f t="shared" si="113"/>
        <v>3.0933096504779999E-4</v>
      </c>
      <c r="AS247" s="20"/>
      <c r="AT247" s="20"/>
      <c r="AU247" s="20"/>
      <c r="AV247" s="20"/>
      <c r="AW247" s="20"/>
      <c r="AX247" s="20"/>
      <c r="AY247" s="20"/>
      <c r="AZ247" s="22"/>
    </row>
    <row r="248" spans="3:52" ht="15" x14ac:dyDescent="0.25">
      <c r="C248" s="27" t="str">
        <f>DataBase!A245</f>
        <v>113-MCC6</v>
      </c>
      <c r="D248" s="27">
        <f>DataBase!E245</f>
        <v>136.63900146484377</v>
      </c>
      <c r="E248" s="27">
        <f t="shared" si="119"/>
        <v>409.78900146484375</v>
      </c>
      <c r="F248" s="27">
        <f t="shared" si="120"/>
        <v>737.62020263671877</v>
      </c>
      <c r="G248" s="17">
        <f>DataBase!D245/1000</f>
        <v>0.78148901367187495</v>
      </c>
      <c r="H248" s="16">
        <f t="shared" si="121"/>
        <v>11.561691866172408</v>
      </c>
      <c r="I248" s="16">
        <f>DataBase!C245</f>
        <v>126.23600006103516</v>
      </c>
      <c r="J248" s="18">
        <f t="shared" si="117"/>
        <v>1.4891333887500497</v>
      </c>
      <c r="K248" s="20">
        <f t="shared" si="114"/>
        <v>-3.0731628923879518E-2</v>
      </c>
      <c r="L248" s="19">
        <f t="shared" si="115"/>
        <v>3.9895132761467045E-4</v>
      </c>
      <c r="M248" s="19">
        <f t="shared" si="118"/>
        <v>0.78148901367187495</v>
      </c>
      <c r="N248" s="20">
        <f t="shared" si="116"/>
        <v>-5.8792392590332036E-8</v>
      </c>
      <c r="O248" s="20">
        <f t="shared" si="122"/>
        <v>536.66999999999996</v>
      </c>
      <c r="P248" s="21">
        <f t="shared" si="123"/>
        <v>1.4508540049416658</v>
      </c>
      <c r="Q248" s="33">
        <f>DataBase!G245+2*DataBase!H245*($O$2+273.15)+3*DataBase!I245*($O$2+273.15)^2+4*DataBase!J245*($O$2+273.15)^3+5*DataBase!K245*($O$2+273.15)^4</f>
        <v>1.4513257226819447</v>
      </c>
      <c r="R248" s="30">
        <f>DataBase!R245+273.15</f>
        <v>612.03900146484375</v>
      </c>
      <c r="S248" s="50">
        <f t="shared" si="135"/>
        <v>596.59358842768211</v>
      </c>
      <c r="T248" s="30">
        <f>DataBase!S245/100</f>
        <v>26.951201171874999</v>
      </c>
      <c r="U248" s="50">
        <f t="shared" si="124"/>
        <v>31.332974808046789</v>
      </c>
      <c r="V248" s="50">
        <f t="shared" si="125"/>
        <v>28.364230952301188</v>
      </c>
      <c r="W248" s="30">
        <f t="shared" si="126"/>
        <v>28.711727531529021</v>
      </c>
      <c r="X248" s="30">
        <f t="shared" si="127"/>
        <v>28.620582506191965</v>
      </c>
      <c r="Y248" s="30">
        <f t="shared" si="128"/>
        <v>328.17644907166527</v>
      </c>
      <c r="Z248" s="30">
        <f t="shared" si="129"/>
        <v>327.73420849836964</v>
      </c>
      <c r="AA248" s="55">
        <f t="shared" si="130"/>
        <v>328.74345571645893</v>
      </c>
      <c r="AB248" s="24">
        <f t="shared" si="131"/>
        <v>597.05923538998638</v>
      </c>
      <c r="AC248" s="24">
        <f t="shared" si="132"/>
        <v>27.354758437121745</v>
      </c>
      <c r="AD248" s="63">
        <f t="shared" si="133"/>
        <v>-1.4973628176093309E-2</v>
      </c>
      <c r="AE248" s="20"/>
      <c r="AI248" s="20">
        <f t="shared" si="106"/>
        <v>121.96365514326999</v>
      </c>
      <c r="AJ248" s="18">
        <f t="shared" si="107"/>
        <v>119.09775092116699</v>
      </c>
      <c r="AK248" s="20"/>
      <c r="AL248" s="20"/>
      <c r="AM248" s="20">
        <f t="shared" si="134"/>
        <v>0.66954720284828539</v>
      </c>
      <c r="AN248" s="20">
        <f t="shared" si="110"/>
        <v>0.39895434694239784</v>
      </c>
      <c r="AO248" s="10">
        <f t="shared" si="111"/>
        <v>0.23214532690011855</v>
      </c>
      <c r="AP248" s="10">
        <f t="shared" si="136"/>
        <v>0.20584567548433608</v>
      </c>
      <c r="AQ248" s="20">
        <f t="shared" si="112"/>
        <v>1.8782241580532021E-5</v>
      </c>
      <c r="AR248" s="20">
        <f t="shared" si="113"/>
        <v>5.0620397129567398E-4</v>
      </c>
      <c r="AS248" s="20"/>
      <c r="AT248" s="20"/>
      <c r="AU248" s="20"/>
      <c r="AV248" s="20"/>
      <c r="AW248" s="20"/>
      <c r="AX248" s="20"/>
      <c r="AY248" s="20"/>
      <c r="AZ248" s="22"/>
    </row>
    <row r="249" spans="3:52" ht="15" x14ac:dyDescent="0.25">
      <c r="C249" s="27" t="str">
        <f>DataBase!A246</f>
        <v>1tr2tr4-MCC6</v>
      </c>
      <c r="D249" s="27">
        <f>DataBase!E246</f>
        <v>141.23800048828127</v>
      </c>
      <c r="E249" s="27">
        <f t="shared" si="119"/>
        <v>414.38800048828125</v>
      </c>
      <c r="F249" s="27">
        <f t="shared" si="120"/>
        <v>745.89840087890627</v>
      </c>
      <c r="G249" s="17">
        <f>DataBase!D246/1000</f>
        <v>0.77463000488281253</v>
      </c>
      <c r="H249" s="16">
        <f t="shared" si="121"/>
        <v>11.70753802170621</v>
      </c>
      <c r="I249" s="16">
        <f>DataBase!C246</f>
        <v>126.23600006103516</v>
      </c>
      <c r="J249" s="18">
        <f t="shared" si="117"/>
        <v>1.256666699106846</v>
      </c>
      <c r="K249" s="20">
        <f t="shared" si="114"/>
        <v>-2.8420625954364131E-2</v>
      </c>
      <c r="L249" s="19">
        <f t="shared" si="115"/>
        <v>4.0293193539273997E-4</v>
      </c>
      <c r="M249" s="19">
        <f t="shared" si="118"/>
        <v>0.77463000488281253</v>
      </c>
      <c r="N249" s="20">
        <f t="shared" si="116"/>
        <v>-5.8772158514404296E-8</v>
      </c>
      <c r="O249" s="20">
        <f t="shared" si="122"/>
        <v>536.66999999999996</v>
      </c>
      <c r="P249" s="21">
        <f t="shared" si="123"/>
        <v>1.4784793224190085</v>
      </c>
      <c r="Q249" s="33">
        <f>DataBase!G246+2*DataBase!H246*($O$2+273.15)+3*DataBase!I246*($O$2+273.15)^2+4*DataBase!J246*($O$2+273.15)^3+5*DataBase!K246*($O$2+273.15)^4</f>
        <v>1.4901802864142699</v>
      </c>
      <c r="R249" s="30">
        <f>DataBase!R246+273.15</f>
        <v>613.70501708984375</v>
      </c>
      <c r="S249" s="50">
        <f t="shared" si="135"/>
        <v>598.95046877633945</v>
      </c>
      <c r="T249" s="30">
        <f>DataBase!S246/100</f>
        <v>26.751201171875</v>
      </c>
      <c r="U249" s="50">
        <f t="shared" si="124"/>
        <v>30.828591867960291</v>
      </c>
      <c r="V249" s="50">
        <f t="shared" si="125"/>
        <v>27.081952543570296</v>
      </c>
      <c r="W249" s="30">
        <f t="shared" si="126"/>
        <v>27.495758592857896</v>
      </c>
      <c r="X249" s="30">
        <f t="shared" si="127"/>
        <v>27.513103347597234</v>
      </c>
      <c r="Y249" s="30">
        <f t="shared" si="128"/>
        <v>330.22296001213738</v>
      </c>
      <c r="Z249" s="30">
        <f t="shared" si="129"/>
        <v>330.29465647251186</v>
      </c>
      <c r="AA249" s="55">
        <f t="shared" si="130"/>
        <v>331.14523848990143</v>
      </c>
      <c r="AB249" s="24">
        <f t="shared" si="131"/>
        <v>600.65732600385184</v>
      </c>
      <c r="AC249" s="24">
        <f t="shared" si="132"/>
        <v>26.783147384652551</v>
      </c>
      <c r="AD249" s="63">
        <f t="shared" si="133"/>
        <v>-1.1941973211706998E-3</v>
      </c>
      <c r="AE249" s="20"/>
      <c r="AI249" s="20">
        <f t="shared" si="106"/>
        <v>125.79343316713607</v>
      </c>
      <c r="AJ249" s="18">
        <f t="shared" si="107"/>
        <v>122.24438770027204</v>
      </c>
      <c r="AK249" s="20"/>
      <c r="AL249" s="20"/>
      <c r="AM249" s="20">
        <f t="shared" si="134"/>
        <v>0.67522341996369351</v>
      </c>
      <c r="AN249" s="20">
        <f t="shared" si="110"/>
        <v>0.39820488489633676</v>
      </c>
      <c r="AO249" s="10">
        <f t="shared" si="111"/>
        <v>0.26189082838748318</v>
      </c>
      <c r="AP249" s="10">
        <f t="shared" si="136"/>
        <v>0.23443976258261556</v>
      </c>
      <c r="AQ249" s="20">
        <f t="shared" si="112"/>
        <v>1.2757733857450843E-5</v>
      </c>
      <c r="AR249" s="20">
        <f t="shared" si="113"/>
        <v>3.4128470491790835E-4</v>
      </c>
      <c r="AS249" s="20"/>
      <c r="AT249" s="20"/>
      <c r="AU249" s="20"/>
      <c r="AV249" s="20"/>
      <c r="AW249" s="20"/>
      <c r="AX249" s="20"/>
      <c r="AY249" s="20"/>
      <c r="AZ249" s="22"/>
    </row>
    <row r="250" spans="3:52" ht="15" x14ac:dyDescent="0.25">
      <c r="C250" s="27" t="str">
        <f>DataBase!A247</f>
        <v>n-Bcycpentan</v>
      </c>
      <c r="D250" s="27">
        <f>DataBase!E247</f>
        <v>156.62200317382815</v>
      </c>
      <c r="E250" s="27">
        <f t="shared" si="119"/>
        <v>429.77200317382813</v>
      </c>
      <c r="F250" s="27">
        <f t="shared" si="120"/>
        <v>773.5896057128906</v>
      </c>
      <c r="G250" s="17">
        <f>DataBase!D247/1000</f>
        <v>0.78715301513671876</v>
      </c>
      <c r="H250" s="16">
        <f t="shared" si="121"/>
        <v>11.662125532922721</v>
      </c>
      <c r="I250" s="16">
        <f>DataBase!C247</f>
        <v>126.23600006103516</v>
      </c>
      <c r="J250" s="18">
        <f t="shared" si="117"/>
        <v>1.4062587153485711</v>
      </c>
      <c r="K250" s="20">
        <f t="shared" si="114"/>
        <v>-2.6075746635901963E-2</v>
      </c>
      <c r="L250" s="19">
        <f t="shared" si="115"/>
        <v>3.9857418540961546E-4</v>
      </c>
      <c r="M250" s="19">
        <f t="shared" si="118"/>
        <v>0.78715301513671876</v>
      </c>
      <c r="N250" s="20">
        <f t="shared" si="116"/>
        <v>-5.8809101394653326E-8</v>
      </c>
      <c r="O250" s="20">
        <f t="shared" si="122"/>
        <v>536.66999999999996</v>
      </c>
      <c r="P250" s="21">
        <f t="shared" si="123"/>
        <v>1.4685843572792574</v>
      </c>
      <c r="Q250" s="33">
        <f>DataBase!G247+2*DataBase!H247*($O$2+273.15)+3*DataBase!I247*($O$2+273.15)^2+4*DataBase!J247*($O$2+273.15)^3+5*DataBase!K247*($O$2+273.15)^4</f>
        <v>1.4779727706485948</v>
      </c>
      <c r="R250" s="30">
        <f>DataBase!R247+273.15</f>
        <v>631.48101806640625</v>
      </c>
      <c r="S250" s="50">
        <f t="shared" si="135"/>
        <v>615.71205101616738</v>
      </c>
      <c r="T250" s="30">
        <f>DataBase!S247/100</f>
        <v>27.253701171875001</v>
      </c>
      <c r="U250" s="50">
        <f t="shared" si="124"/>
        <v>30.311870889073141</v>
      </c>
      <c r="V250" s="50">
        <f t="shared" si="125"/>
        <v>25.836283767811505</v>
      </c>
      <c r="W250" s="30">
        <f t="shared" si="126"/>
        <v>26.320877859271455</v>
      </c>
      <c r="X250" s="30">
        <f t="shared" si="127"/>
        <v>26.459058770910609</v>
      </c>
      <c r="Y250" s="30">
        <f t="shared" si="128"/>
        <v>346.87128686560902</v>
      </c>
      <c r="Z250" s="30">
        <f t="shared" si="129"/>
        <v>347.56803048247593</v>
      </c>
      <c r="AA250" s="55">
        <f t="shared" si="130"/>
        <v>347.59573217452441</v>
      </c>
      <c r="AB250" s="24">
        <f t="shared" si="131"/>
        <v>618.3545819193821</v>
      </c>
      <c r="AC250" s="24">
        <f t="shared" si="132"/>
        <v>26.820935594070985</v>
      </c>
      <c r="AD250" s="63">
        <f t="shared" si="133"/>
        <v>1.5879148856692428E-2</v>
      </c>
      <c r="AE250" s="20"/>
      <c r="AI250" s="20">
        <f t="shared" si="106"/>
        <v>134.70817295129768</v>
      </c>
      <c r="AJ250" s="18">
        <f t="shared" si="107"/>
        <v>130.79626141053001</v>
      </c>
      <c r="AK250" s="20"/>
      <c r="AL250" s="20"/>
      <c r="AM250" s="20">
        <f t="shared" si="134"/>
        <v>0.68057786517445806</v>
      </c>
      <c r="AN250" s="20">
        <f t="shared" si="110"/>
        <v>0.39038015826036632</v>
      </c>
      <c r="AO250" s="10">
        <f t="shared" si="111"/>
        <v>0.30108757159921767</v>
      </c>
      <c r="AP250" s="10">
        <f t="shared" si="136"/>
        <v>0.27246578653789788</v>
      </c>
      <c r="AQ250" s="20">
        <f t="shared" si="112"/>
        <v>5.1934674017451469E-6</v>
      </c>
      <c r="AR250" s="20">
        <f t="shared" si="113"/>
        <v>1.4154120861303632E-4</v>
      </c>
      <c r="AS250" s="20"/>
      <c r="AT250" s="20"/>
      <c r="AU250" s="20"/>
      <c r="AV250" s="20"/>
      <c r="AW250" s="20"/>
      <c r="AX250" s="20"/>
      <c r="AY250" s="20"/>
      <c r="AZ250" s="22"/>
    </row>
    <row r="251" spans="3:52" ht="15" x14ac:dyDescent="0.25">
      <c r="C251" s="27" t="str">
        <f>DataBase!A248</f>
        <v>i-Bcycpentan</v>
      </c>
      <c r="D251" s="27">
        <f>DataBase!E248</f>
        <v>147.97100219726565</v>
      </c>
      <c r="E251" s="27">
        <f t="shared" si="119"/>
        <v>421.12100219726563</v>
      </c>
      <c r="F251" s="27">
        <f t="shared" si="120"/>
        <v>758.01780395507819</v>
      </c>
      <c r="G251" s="17">
        <f>DataBase!D248/1000</f>
        <v>0.78365802001953122</v>
      </c>
      <c r="H251" s="16">
        <f t="shared" si="121"/>
        <v>11.635004426799123</v>
      </c>
      <c r="I251" s="16">
        <f>DataBase!C248</f>
        <v>126.23600006103516</v>
      </c>
      <c r="J251" s="18">
        <f t="shared" si="117"/>
        <v>1.4230302693836774</v>
      </c>
      <c r="K251" s="20">
        <f t="shared" si="114"/>
        <v>-2.7912879369368003E-2</v>
      </c>
      <c r="L251" s="19">
        <f t="shared" si="115"/>
        <v>3.9927397796560814E-4</v>
      </c>
      <c r="M251" s="19">
        <f t="shared" si="118"/>
        <v>0.78365802001953122</v>
      </c>
      <c r="N251" s="20">
        <f t="shared" si="116"/>
        <v>-5.8798791159057619E-8</v>
      </c>
      <c r="O251" s="20">
        <f t="shared" si="122"/>
        <v>536.66999999999996</v>
      </c>
      <c r="P251" s="21">
        <f t="shared" si="123"/>
        <v>1.4640766565598593</v>
      </c>
      <c r="Q251" s="33">
        <f>DataBase!G248+2*DataBase!H248*($O$2+273.15)+3*DataBase!I248*($O$2+273.15)^2+4*DataBase!J248*($O$2+273.15)^3+5*DataBase!K248*($O$2+273.15)^4</f>
        <v>1.4708978541134199</v>
      </c>
      <c r="R251" s="30">
        <f>DataBase!R248+273.15</f>
        <v>625.64801025390625</v>
      </c>
      <c r="S251" s="50">
        <f t="shared" si="135"/>
        <v>607.22942054054181</v>
      </c>
      <c r="T251" s="30">
        <f>DataBase!S248/100</f>
        <v>27.358200683593751</v>
      </c>
      <c r="U251" s="50">
        <f t="shared" si="124"/>
        <v>30.717880547728768</v>
      </c>
      <c r="V251" s="50">
        <f t="shared" si="125"/>
        <v>26.802077603518111</v>
      </c>
      <c r="W251" s="30">
        <f t="shared" si="126"/>
        <v>27.242650676616524</v>
      </c>
      <c r="X251" s="30">
        <f t="shared" si="127"/>
        <v>27.295619420545346</v>
      </c>
      <c r="Y251" s="30">
        <f t="shared" si="128"/>
        <v>338.51643314940884</v>
      </c>
      <c r="Z251" s="30">
        <f t="shared" si="129"/>
        <v>338.76766749675778</v>
      </c>
      <c r="AA251" s="55">
        <f t="shared" si="130"/>
        <v>339.23364055339789</v>
      </c>
      <c r="AB251" s="24">
        <f t="shared" si="131"/>
        <v>608.99331905355916</v>
      </c>
      <c r="AC251" s="24">
        <f t="shared" si="132"/>
        <v>26.975266754869306</v>
      </c>
      <c r="AD251" s="63">
        <f t="shared" si="133"/>
        <v>1.3997043634309014E-2</v>
      </c>
      <c r="AE251" s="20"/>
      <c r="AI251" s="20">
        <f t="shared" si="106"/>
        <v>129.25083836229192</v>
      </c>
      <c r="AJ251" s="18">
        <f t="shared" si="107"/>
        <v>125.71033938508047</v>
      </c>
      <c r="AK251" s="20"/>
      <c r="AL251" s="20"/>
      <c r="AM251" s="20">
        <f t="shared" si="134"/>
        <v>0.67309572682307806</v>
      </c>
      <c r="AN251" s="20">
        <f t="shared" si="110"/>
        <v>0.39291364241030835</v>
      </c>
      <c r="AO251" s="10">
        <f t="shared" si="111"/>
        <v>0.25792257935872848</v>
      </c>
      <c r="AP251" s="10">
        <f t="shared" si="136"/>
        <v>0.23113935016598997</v>
      </c>
      <c r="AQ251" s="20">
        <f t="shared" si="112"/>
        <v>1.0108097238651168E-5</v>
      </c>
      <c r="AR251" s="20">
        <f t="shared" si="113"/>
        <v>2.7653935278429848E-4</v>
      </c>
      <c r="AS251" s="20"/>
      <c r="AT251" s="20"/>
      <c r="AU251" s="20"/>
      <c r="AV251" s="20"/>
      <c r="AW251" s="20"/>
      <c r="AX251" s="20"/>
      <c r="AY251" s="20"/>
      <c r="AZ251" s="22"/>
    </row>
    <row r="252" spans="3:52" ht="15" x14ac:dyDescent="0.25">
      <c r="C252" s="27" t="str">
        <f>DataBase!A249</f>
        <v>sec-BCC5</v>
      </c>
      <c r="D252" s="27">
        <f>DataBase!E249</f>
        <v>154.37200317382815</v>
      </c>
      <c r="E252" s="27">
        <f t="shared" si="119"/>
        <v>427.52200317382813</v>
      </c>
      <c r="F252" s="27">
        <f t="shared" si="120"/>
        <v>769.53960571289065</v>
      </c>
      <c r="G252" s="17">
        <f>DataBase!D249/1000</f>
        <v>0.79737499999999994</v>
      </c>
      <c r="H252" s="16">
        <f t="shared" si="121"/>
        <v>11.492496416379355</v>
      </c>
      <c r="I252" s="16">
        <f>DataBase!C249</f>
        <v>126.23600006103516</v>
      </c>
      <c r="J252" s="18">
        <f t="shared" si="117"/>
        <v>1.589299932975639</v>
      </c>
      <c r="K252" s="20">
        <f t="shared" si="114"/>
        <v>-2.8101434005205626E-2</v>
      </c>
      <c r="L252" s="19">
        <f t="shared" si="115"/>
        <v>3.9321404174264089E-4</v>
      </c>
      <c r="M252" s="19">
        <f t="shared" si="118"/>
        <v>0.79737499999999994</v>
      </c>
      <c r="N252" s="20">
        <f t="shared" si="116"/>
        <v>-5.8839256250000005E-8</v>
      </c>
      <c r="O252" s="20">
        <f t="shared" si="122"/>
        <v>536.66999999999996</v>
      </c>
      <c r="P252" s="21">
        <f t="shared" si="123"/>
        <v>1.4359204360597408</v>
      </c>
      <c r="Q252" s="33">
        <f>DataBase!G249+2*DataBase!H249*($O$2+273.15)+3*DataBase!I249*($O$2+273.15)^2+4*DataBase!J249*($O$2+273.15)^3+5*DataBase!K249*($O$2+273.15)^4</f>
        <v>1.4322172949611376</v>
      </c>
      <c r="R252" s="30">
        <f>DataBase!R249+273.15</f>
        <v>633.70501708984375</v>
      </c>
      <c r="S252" s="50">
        <f t="shared" si="135"/>
        <v>616.46670238746572</v>
      </c>
      <c r="T252" s="30">
        <f>DataBase!S249/100</f>
        <v>27.358200683593751</v>
      </c>
      <c r="U252" s="50">
        <f t="shared" si="124"/>
        <v>30.780955836881848</v>
      </c>
      <c r="V252" s="50">
        <f t="shared" si="125"/>
        <v>26.94649624267883</v>
      </c>
      <c r="W252" s="30">
        <f t="shared" si="126"/>
        <v>27.401687277753851</v>
      </c>
      <c r="X252" s="30">
        <f t="shared" si="127"/>
        <v>27.502345327792327</v>
      </c>
      <c r="Y252" s="30">
        <f t="shared" si="128"/>
        <v>347.83351807041527</v>
      </c>
      <c r="Z252" s="30">
        <f t="shared" si="129"/>
        <v>348.11852424004883</v>
      </c>
      <c r="AA252" s="55">
        <f t="shared" si="130"/>
        <v>348.04007230949526</v>
      </c>
      <c r="AB252" s="24">
        <f t="shared" si="131"/>
        <v>617.83140684666432</v>
      </c>
      <c r="AC252" s="24">
        <f t="shared" si="132"/>
        <v>27.463037885929865</v>
      </c>
      <c r="AD252" s="63">
        <f t="shared" si="133"/>
        <v>-3.8320211021400626E-3</v>
      </c>
      <c r="AE252" s="20"/>
      <c r="AI252" s="20">
        <f t="shared" si="106"/>
        <v>131.95321642901581</v>
      </c>
      <c r="AJ252" s="18">
        <f t="shared" si="107"/>
        <v>128.5949006656428</v>
      </c>
      <c r="AK252" s="20"/>
      <c r="AL252" s="20"/>
      <c r="AM252" s="20">
        <f t="shared" si="134"/>
        <v>0.67463881718521423</v>
      </c>
      <c r="AN252" s="20">
        <f t="shared" si="110"/>
        <v>0.38942277800180353</v>
      </c>
      <c r="AO252" s="10">
        <f t="shared" si="111"/>
        <v>0.26692229365320808</v>
      </c>
      <c r="AP252" s="10">
        <f t="shared" si="136"/>
        <v>0.23981408083325606</v>
      </c>
      <c r="AQ252" s="20">
        <f t="shared" si="112"/>
        <v>7.48924044871008E-6</v>
      </c>
      <c r="AR252" s="20">
        <f t="shared" si="113"/>
        <v>2.0489214316349807E-4</v>
      </c>
      <c r="AS252" s="20"/>
      <c r="AT252" s="20"/>
      <c r="AU252" s="20"/>
      <c r="AV252" s="20"/>
      <c r="AW252" s="20"/>
      <c r="AX252" s="20"/>
      <c r="AY252" s="20"/>
      <c r="AZ252" s="22"/>
    </row>
    <row r="253" spans="3:52" ht="15" x14ac:dyDescent="0.25">
      <c r="C253" s="27" t="str">
        <f>DataBase!A250</f>
        <v>tert-BCC5</v>
      </c>
      <c r="D253" s="27">
        <f>DataBase!E250</f>
        <v>144.87200317382815</v>
      </c>
      <c r="E253" s="27">
        <f t="shared" si="119"/>
        <v>418.02200317382813</v>
      </c>
      <c r="F253" s="27">
        <f t="shared" si="120"/>
        <v>752.43960571289063</v>
      </c>
      <c r="G253" s="17">
        <f>DataBase!D250/1000</f>
        <v>0.79378900146484377</v>
      </c>
      <c r="H253" s="16">
        <f t="shared" si="121"/>
        <v>11.458263499180219</v>
      </c>
      <c r="I253" s="16">
        <f>DataBase!C250</f>
        <v>126.23600006103516</v>
      </c>
      <c r="J253" s="18">
        <f t="shared" si="117"/>
        <v>1.6252849114226806</v>
      </c>
      <c r="K253" s="20">
        <f t="shared" si="114"/>
        <v>-3.0176777592205731E-2</v>
      </c>
      <c r="L253" s="19">
        <f t="shared" si="115"/>
        <v>3.9381565568589349E-4</v>
      </c>
      <c r="M253" s="19">
        <f t="shared" si="118"/>
        <v>0.79378900146484377</v>
      </c>
      <c r="N253" s="20">
        <f t="shared" si="116"/>
        <v>-5.8828677554321287E-8</v>
      </c>
      <c r="O253" s="20">
        <f t="shared" si="122"/>
        <v>536.66999999999996</v>
      </c>
      <c r="P253" s="21">
        <f t="shared" si="123"/>
        <v>1.429975782426768</v>
      </c>
      <c r="Q253" s="33">
        <f>DataBase!G250+2*DataBase!H250*($O$2+273.15)+3*DataBase!I250*($O$2+273.15)^2+4*DataBase!J250*($O$2+273.15)^3+5*DataBase!K250*($O$2+273.15)^4</f>
        <v>1.42301740854837</v>
      </c>
      <c r="R253" s="30">
        <f>DataBase!R250+273.15</f>
        <v>622.03900146484375</v>
      </c>
      <c r="S253" s="50">
        <f t="shared" si="135"/>
        <v>607.11561692989142</v>
      </c>
      <c r="T253" s="30">
        <f>DataBase!S250/100</f>
        <v>27.765000000000001</v>
      </c>
      <c r="U253" s="50">
        <f t="shared" si="124"/>
        <v>31.231827347983653</v>
      </c>
      <c r="V253" s="50">
        <f t="shared" si="125"/>
        <v>28.088533703675711</v>
      </c>
      <c r="W253" s="30">
        <f t="shared" si="126"/>
        <v>28.472176161273751</v>
      </c>
      <c r="X253" s="30">
        <f t="shared" si="127"/>
        <v>28.451626167069538</v>
      </c>
      <c r="Y253" s="30">
        <f t="shared" si="128"/>
        <v>338.68310586932228</v>
      </c>
      <c r="Z253" s="30">
        <f t="shared" si="129"/>
        <v>338.4311673823513</v>
      </c>
      <c r="AA253" s="55">
        <f t="shared" si="130"/>
        <v>338.87347073168951</v>
      </c>
      <c r="AB253" s="24">
        <f t="shared" si="131"/>
        <v>607.49405371018486</v>
      </c>
      <c r="AC253" s="24">
        <f t="shared" si="132"/>
        <v>27.649147849153</v>
      </c>
      <c r="AD253" s="63">
        <f t="shared" si="133"/>
        <v>4.1725968250315489E-3</v>
      </c>
      <c r="AE253" s="20"/>
      <c r="AI253" s="20">
        <f t="shared" si="106"/>
        <v>125.99288274371975</v>
      </c>
      <c r="AJ253" s="18">
        <f t="shared" si="107"/>
        <v>123.08875619287608</v>
      </c>
      <c r="AK253" s="20"/>
      <c r="AL253" s="20"/>
      <c r="AM253" s="20">
        <f t="shared" si="134"/>
        <v>0.67201896053048982</v>
      </c>
      <c r="AN253" s="20">
        <f t="shared" si="110"/>
        <v>0.39449769760589382</v>
      </c>
      <c r="AO253" s="10">
        <f t="shared" si="111"/>
        <v>0.25717785089736117</v>
      </c>
      <c r="AP253" s="10">
        <f t="shared" si="136"/>
        <v>0.23076339313192129</v>
      </c>
      <c r="AQ253" s="20">
        <f t="shared" si="112"/>
        <v>1.1098081361259328E-5</v>
      </c>
      <c r="AR253" s="20">
        <f t="shared" si="113"/>
        <v>3.0813822899536521E-4</v>
      </c>
      <c r="AS253" s="20"/>
      <c r="AT253" s="20"/>
      <c r="AU253" s="20"/>
      <c r="AV253" s="20"/>
      <c r="AW253" s="20"/>
      <c r="AX253" s="20"/>
      <c r="AY253" s="20"/>
      <c r="AZ253" s="22"/>
    </row>
    <row r="254" spans="3:52" ht="15" x14ac:dyDescent="0.25">
      <c r="C254" s="27" t="str">
        <f>DataBase!A251</f>
        <v>1Mci2n-PCC5</v>
      </c>
      <c r="D254" s="27">
        <f>DataBase!E251</f>
        <v>152.6</v>
      </c>
      <c r="E254" s="27">
        <f t="shared" si="119"/>
        <v>425.75</v>
      </c>
      <c r="F254" s="27">
        <f t="shared" si="120"/>
        <v>766.35</v>
      </c>
      <c r="G254" s="17">
        <f>DataBase!D251/1000</f>
        <v>0.79513000488281249</v>
      </c>
      <c r="H254" s="16">
        <f t="shared" si="121"/>
        <v>11.508999689692963</v>
      </c>
      <c r="I254" s="16">
        <f>DataBase!C251</f>
        <v>126.23600006103516</v>
      </c>
      <c r="J254" s="18">
        <f t="shared" si="117"/>
        <v>1.5810483638732906</v>
      </c>
      <c r="K254" s="20">
        <f t="shared" si="114"/>
        <v>-2.8273275181797848E-2</v>
      </c>
      <c r="L254" s="19">
        <f t="shared" si="115"/>
        <v>3.9411946110960879E-4</v>
      </c>
      <c r="M254" s="19">
        <f t="shared" si="118"/>
        <v>0.79513000488281249</v>
      </c>
      <c r="N254" s="20">
        <f t="shared" si="116"/>
        <v>-5.88326335144043E-8</v>
      </c>
      <c r="O254" s="20">
        <f t="shared" si="122"/>
        <v>536.66999999999996</v>
      </c>
      <c r="P254" s="21">
        <f t="shared" si="123"/>
        <v>1.4392923072250217</v>
      </c>
      <c r="Q254" s="33">
        <f>DataBase!G251+2*DataBase!H251*($O$2+273.15)+3*DataBase!I251*($O$2+273.15)^2+4*DataBase!J251*($O$2+273.15)^3+5*DataBase!K251*($O$2+273.15)^4</f>
        <v>1.4368182568493948</v>
      </c>
      <c r="R254" s="30">
        <f>DataBase!R251+273.15</f>
        <v>623.427001953125</v>
      </c>
      <c r="S254" s="50">
        <f t="shared" si="135"/>
        <v>614.31457723232597</v>
      </c>
      <c r="T254" s="30">
        <f>DataBase!S251/100</f>
        <v>27.406201171875001</v>
      </c>
      <c r="U254" s="50">
        <f t="shared" si="124"/>
        <v>30.814010383748823</v>
      </c>
      <c r="V254" s="50">
        <f t="shared" si="125"/>
        <v>27.029170969068456</v>
      </c>
      <c r="W254" s="30">
        <f t="shared" si="126"/>
        <v>27.476530285543959</v>
      </c>
      <c r="X254" s="30">
        <f t="shared" si="127"/>
        <v>27.557187946598599</v>
      </c>
      <c r="Y254" s="30">
        <f t="shared" si="128"/>
        <v>345.68980994081051</v>
      </c>
      <c r="Z254" s="30">
        <f t="shared" si="129"/>
        <v>345.92133412399551</v>
      </c>
      <c r="AA254" s="55">
        <f t="shared" si="130"/>
        <v>345.97619970616699</v>
      </c>
      <c r="AB254" s="24">
        <f t="shared" si="131"/>
        <v>615.64028224195226</v>
      </c>
      <c r="AC254" s="24">
        <f t="shared" si="132"/>
        <v>27.409002932509125</v>
      </c>
      <c r="AD254" s="63">
        <f t="shared" si="133"/>
        <v>-1.02230900829833E-4</v>
      </c>
      <c r="AE254" s="20"/>
      <c r="AI254" s="20">
        <f t="shared" si="106"/>
        <v>131.02005115901329</v>
      </c>
      <c r="AJ254" s="18">
        <f t="shared" si="107"/>
        <v>127.68370391194001</v>
      </c>
      <c r="AK254" s="20"/>
      <c r="AL254" s="20"/>
      <c r="AM254" s="20">
        <f t="shared" si="134"/>
        <v>0.68291876782073002</v>
      </c>
      <c r="AN254" s="20">
        <f t="shared" si="110"/>
        <v>0.39388697148230378</v>
      </c>
      <c r="AO254" s="10">
        <f t="shared" si="111"/>
        <v>0.31777631958221192</v>
      </c>
      <c r="AP254" s="10">
        <f t="shared" si="136"/>
        <v>0.28850588540693312</v>
      </c>
      <c r="AQ254" s="20">
        <f t="shared" si="112"/>
        <v>5.18507773985193E-6</v>
      </c>
      <c r="AR254" s="20">
        <f t="shared" si="113"/>
        <v>1.4210328363019293E-4</v>
      </c>
      <c r="AS254" s="20"/>
      <c r="AT254" s="20"/>
      <c r="AU254" s="20"/>
      <c r="AV254" s="20"/>
      <c r="AW254" s="20"/>
      <c r="AX254" s="20"/>
      <c r="AY254" s="20"/>
      <c r="AZ254" s="22"/>
    </row>
    <row r="255" spans="3:52" ht="15" x14ac:dyDescent="0.25">
      <c r="C255" s="27" t="str">
        <f>DataBase!A252</f>
        <v>1Mtr2n-PCC5</v>
      </c>
      <c r="D255" s="27">
        <f>DataBase!E252</f>
        <v>146.38900146484377</v>
      </c>
      <c r="E255" s="27">
        <f t="shared" si="119"/>
        <v>419.53900146484375</v>
      </c>
      <c r="F255" s="27">
        <f t="shared" si="120"/>
        <v>755.17020263671873</v>
      </c>
      <c r="G255" s="17">
        <f>DataBase!D252/1000</f>
        <v>0.78019201660156245</v>
      </c>
      <c r="H255" s="16">
        <f t="shared" si="121"/>
        <v>11.672040336674348</v>
      </c>
      <c r="I255" s="16">
        <f>DataBase!C252</f>
        <v>126.23600006103516</v>
      </c>
      <c r="J255" s="18">
        <f t="shared" si="117"/>
        <v>1.3537688581816441</v>
      </c>
      <c r="K255" s="20">
        <f t="shared" si="114"/>
        <v>-2.7834712456245431E-2</v>
      </c>
      <c r="L255" s="19">
        <f t="shared" si="115"/>
        <v>4.008006442673383E-4</v>
      </c>
      <c r="M255" s="19">
        <f t="shared" si="118"/>
        <v>0.78019201660156245</v>
      </c>
      <c r="N255" s="20">
        <f t="shared" si="116"/>
        <v>-5.8788566448974616E-8</v>
      </c>
      <c r="O255" s="20">
        <f t="shared" si="122"/>
        <v>536.66999999999996</v>
      </c>
      <c r="P255" s="21">
        <f t="shared" si="123"/>
        <v>1.4712984328473475</v>
      </c>
      <c r="Q255" s="33">
        <f>DataBase!G252+2*DataBase!H252*($O$2+273.15)+3*DataBase!I252*($O$2+273.15)^2+4*DataBase!J252*($O$2+273.15)^3+5*DataBase!K252*($O$2+273.15)^4</f>
        <v>1.4806212813809199</v>
      </c>
      <c r="R255" s="30">
        <f>DataBase!R252+273.15</f>
        <v>616.48101806640625</v>
      </c>
      <c r="S255" s="50">
        <f t="shared" si="135"/>
        <v>604.93430826279666</v>
      </c>
      <c r="T255" s="30">
        <f>DataBase!S252/100</f>
        <v>26.951201171874999</v>
      </c>
      <c r="U255" s="50">
        <f t="shared" si="124"/>
        <v>30.699268825077247</v>
      </c>
      <c r="V255" s="50">
        <f t="shared" si="125"/>
        <v>26.759747004982774</v>
      </c>
      <c r="W255" s="30">
        <f t="shared" si="126"/>
        <v>27.19711219217843</v>
      </c>
      <c r="X255" s="30">
        <f t="shared" si="127"/>
        <v>27.246240554043489</v>
      </c>
      <c r="Y255" s="30">
        <f t="shared" si="128"/>
        <v>336.1911146747251</v>
      </c>
      <c r="Z255" s="30">
        <f t="shared" si="129"/>
        <v>336.43707316809957</v>
      </c>
      <c r="AA255" s="55">
        <f t="shared" si="130"/>
        <v>337.01390120083863</v>
      </c>
      <c r="AB255" s="24">
        <f t="shared" si="131"/>
        <v>606.80711140537869</v>
      </c>
      <c r="AC255" s="24">
        <f t="shared" si="132"/>
        <v>26.855785385025051</v>
      </c>
      <c r="AD255" s="63">
        <f t="shared" si="133"/>
        <v>3.5403166723982343E-3</v>
      </c>
      <c r="AE255" s="20"/>
      <c r="AI255" s="20">
        <f t="shared" si="106"/>
        <v>128.59268501900897</v>
      </c>
      <c r="AJ255" s="18">
        <f t="shared" si="107"/>
        <v>124.98476847519481</v>
      </c>
      <c r="AK255" s="20"/>
      <c r="AL255" s="20"/>
      <c r="AM255" s="20">
        <f t="shared" si="134"/>
        <v>0.68053839318642528</v>
      </c>
      <c r="AN255" s="20">
        <f t="shared" si="110"/>
        <v>0.39696232800826109</v>
      </c>
      <c r="AO255" s="10">
        <f t="shared" si="111"/>
        <v>0.29650503481931068</v>
      </c>
      <c r="AP255" s="10">
        <f t="shared" si="136"/>
        <v>0.26780926770454694</v>
      </c>
      <c r="AQ255" s="20">
        <f t="shared" si="112"/>
        <v>7.9396736013126083E-6</v>
      </c>
      <c r="AR255" s="20">
        <f t="shared" si="113"/>
        <v>2.1398374046800137E-4</v>
      </c>
      <c r="AS255" s="20"/>
      <c r="AT255" s="20"/>
      <c r="AU255" s="20"/>
      <c r="AV255" s="20"/>
      <c r="AW255" s="20"/>
      <c r="AX255" s="20"/>
      <c r="AY255" s="20"/>
      <c r="AZ255" s="22"/>
    </row>
    <row r="256" spans="3:52" ht="15" x14ac:dyDescent="0.25">
      <c r="C256" s="27" t="str">
        <f>DataBase!A253</f>
        <v>1Mci3i-PCC5</v>
      </c>
      <c r="D256" s="27">
        <f>DataBase!E253</f>
        <v>142.22100219726565</v>
      </c>
      <c r="E256" s="27">
        <f t="shared" si="119"/>
        <v>415.37100219726563</v>
      </c>
      <c r="F256" s="27">
        <f t="shared" si="120"/>
        <v>747.66780395507817</v>
      </c>
      <c r="G256" s="17">
        <f>DataBase!D253/1000</f>
        <v>0.7823560180664062</v>
      </c>
      <c r="H256" s="16">
        <f t="shared" si="121"/>
        <v>11.601081172466538</v>
      </c>
      <c r="I256" s="16">
        <f>DataBase!C253</f>
        <v>126.23600006103516</v>
      </c>
      <c r="J256" s="18">
        <f t="shared" si="117"/>
        <v>1.453684176367827</v>
      </c>
      <c r="K256" s="20">
        <f t="shared" si="114"/>
        <v>-2.9305195104343349E-2</v>
      </c>
      <c r="L256" s="19">
        <f t="shared" si="115"/>
        <v>3.9921831576719973E-4</v>
      </c>
      <c r="M256" s="19">
        <f t="shared" si="118"/>
        <v>0.7823560180664062</v>
      </c>
      <c r="N256" s="20">
        <f t="shared" si="116"/>
        <v>-5.8794950253295901E-8</v>
      </c>
      <c r="O256" s="20">
        <f t="shared" si="122"/>
        <v>536.66999999999996</v>
      </c>
      <c r="P256" s="21">
        <f t="shared" si="123"/>
        <v>1.458013673436007</v>
      </c>
      <c r="Q256" s="33">
        <f>DataBase!G253+2*DataBase!H253*($O$2+273.15)+3*DataBase!I253*($O$2+273.15)^2+4*DataBase!J253*($O$2+273.15)^3+5*DataBase!K253*($O$2+273.15)^4</f>
        <v>1.461925905812395</v>
      </c>
      <c r="R256" s="30">
        <f>DataBase!R253+273.15</f>
        <v>609.260009765625</v>
      </c>
      <c r="S256" s="50">
        <f t="shared" si="135"/>
        <v>601.80543342636679</v>
      </c>
      <c r="T256" s="30">
        <f>DataBase!S253/100</f>
        <v>26.648100585937499</v>
      </c>
      <c r="U256" s="50">
        <f t="shared" si="124"/>
        <v>31.023006681651879</v>
      </c>
      <c r="V256" s="50">
        <f t="shared" si="125"/>
        <v>27.561337820630115</v>
      </c>
      <c r="W256" s="30">
        <f t="shared" si="126"/>
        <v>27.96048478973665</v>
      </c>
      <c r="X256" s="30">
        <f t="shared" si="127"/>
        <v>27.945449867351229</v>
      </c>
      <c r="Y256" s="30">
        <f t="shared" si="128"/>
        <v>333.22502823267678</v>
      </c>
      <c r="Z256" s="30">
        <f t="shared" si="129"/>
        <v>333.13749693068746</v>
      </c>
      <c r="AA256" s="55">
        <f t="shared" si="130"/>
        <v>333.88030355418493</v>
      </c>
      <c r="AB256" s="24">
        <f t="shared" si="131"/>
        <v>602.91848550528698</v>
      </c>
      <c r="AC256" s="24">
        <f t="shared" si="132"/>
        <v>27.15025286583144</v>
      </c>
      <c r="AD256" s="63">
        <f t="shared" si="133"/>
        <v>-1.8843830098680011E-2</v>
      </c>
      <c r="AE256" s="20"/>
      <c r="AI256" s="20">
        <f t="shared" ref="AI256:AI319" si="137">-12272.6+9486.4*G256+(8.3741-5.9917*G256)*E256+(1-0.77084*G256-0.02058*G256^2)*(0.7465-222.4666/E256)*10^7/E256+(1-0.80882*G256+0.02226*G256^2)*(0.3228-17.335/E256)*10^12/E256^3</f>
        <v>125.55674781271637</v>
      </c>
      <c r="AJ256" s="18">
        <f t="shared" ref="AJ256:AJ319" si="138">20.486 * (EXP(1.165 / 10000 * F256 - 7.78712 * G256 + 1.1582
                / 1000 *  F256 * G256)) *  F256^(1.26007) * G256^(4.98308)</f>
        <v>122.33735258140845</v>
      </c>
      <c r="AK256" s="20"/>
      <c r="AL256" s="20"/>
      <c r="AM256" s="20">
        <f t="shared" si="134"/>
        <v>0.68176311515514343</v>
      </c>
      <c r="AN256" s="20">
        <f t="shared" si="110"/>
        <v>0.4002107819400183</v>
      </c>
      <c r="AO256" s="10">
        <f t="shared" si="111"/>
        <v>0.29959195304967401</v>
      </c>
      <c r="AP256" s="10">
        <f t="shared" si="136"/>
        <v>0.27046900478846747</v>
      </c>
      <c r="AQ256" s="20">
        <f t="shared" si="112"/>
        <v>9.1413617493715496E-6</v>
      </c>
      <c r="AR256" s="20">
        <f t="shared" si="113"/>
        <v>2.4359992738969463E-4</v>
      </c>
      <c r="AS256" s="20"/>
      <c r="AT256" s="20"/>
      <c r="AU256" s="20"/>
      <c r="AV256" s="20"/>
      <c r="AW256" s="20"/>
      <c r="AX256" s="20"/>
      <c r="AY256" s="20"/>
      <c r="AZ256" s="22"/>
    </row>
    <row r="257" spans="3:52" ht="15" x14ac:dyDescent="0.25">
      <c r="C257" s="27" t="str">
        <f>DataBase!A254</f>
        <v>1Mtr3i-PCC5</v>
      </c>
      <c r="D257" s="27">
        <f>DataBase!E254</f>
        <v>142.22100219726565</v>
      </c>
      <c r="E257" s="27">
        <f t="shared" si="119"/>
        <v>415.37100219726563</v>
      </c>
      <c r="F257" s="27">
        <f t="shared" si="120"/>
        <v>747.66780395507817</v>
      </c>
      <c r="G257" s="17">
        <f>DataBase!D254/1000</f>
        <v>0.7823560180664062</v>
      </c>
      <c r="H257" s="16">
        <f t="shared" si="121"/>
        <v>11.601081172466538</v>
      </c>
      <c r="I257" s="16">
        <f>DataBase!C254</f>
        <v>126.23600006103516</v>
      </c>
      <c r="J257" s="18">
        <f t="shared" si="117"/>
        <v>1.453684176367827</v>
      </c>
      <c r="K257" s="20">
        <f t="shared" si="114"/>
        <v>-2.9305195104343349E-2</v>
      </c>
      <c r="L257" s="19">
        <f t="shared" si="115"/>
        <v>3.9921831576719973E-4</v>
      </c>
      <c r="M257" s="19">
        <f t="shared" si="118"/>
        <v>0.7823560180664062</v>
      </c>
      <c r="N257" s="20">
        <f t="shared" si="116"/>
        <v>-5.8794950253295901E-8</v>
      </c>
      <c r="O257" s="20">
        <f t="shared" si="122"/>
        <v>536.66999999999996</v>
      </c>
      <c r="P257" s="21">
        <f t="shared" si="123"/>
        <v>1.458013673436007</v>
      </c>
      <c r="Q257" s="33">
        <f>DataBase!G254+2*DataBase!H254*($O$2+273.15)+3*DataBase!I254*($O$2+273.15)^2+4*DataBase!J254*($O$2+273.15)^3+5*DataBase!K254*($O$2+273.15)^4</f>
        <v>1.461925905812395</v>
      </c>
      <c r="R257" s="30">
        <f>DataBase!R254+273.15</f>
        <v>609.260009765625</v>
      </c>
      <c r="S257" s="50">
        <f t="shared" si="135"/>
        <v>601.80543342636679</v>
      </c>
      <c r="T257" s="30">
        <f>DataBase!S254/100</f>
        <v>26.648100585937499</v>
      </c>
      <c r="U257" s="50">
        <f t="shared" si="124"/>
        <v>31.023006681651879</v>
      </c>
      <c r="V257" s="50">
        <f t="shared" si="125"/>
        <v>27.561337820630115</v>
      </c>
      <c r="W257" s="30">
        <f t="shared" si="126"/>
        <v>27.96048478973665</v>
      </c>
      <c r="X257" s="30">
        <f t="shared" si="127"/>
        <v>27.945449867351229</v>
      </c>
      <c r="Y257" s="30">
        <f t="shared" si="128"/>
        <v>333.22502823267678</v>
      </c>
      <c r="Z257" s="30">
        <f t="shared" si="129"/>
        <v>333.13749693068746</v>
      </c>
      <c r="AA257" s="55">
        <f t="shared" si="130"/>
        <v>333.88030355418493</v>
      </c>
      <c r="AB257" s="24">
        <f t="shared" si="131"/>
        <v>602.91848550528698</v>
      </c>
      <c r="AC257" s="24">
        <f t="shared" si="132"/>
        <v>27.15025286583144</v>
      </c>
      <c r="AD257" s="63">
        <f t="shared" si="133"/>
        <v>-1.8843830098680011E-2</v>
      </c>
      <c r="AE257" s="20"/>
      <c r="AI257" s="20">
        <f t="shared" si="137"/>
        <v>125.55674781271637</v>
      </c>
      <c r="AJ257" s="18">
        <f t="shared" si="138"/>
        <v>122.33735258140845</v>
      </c>
      <c r="AK257" s="20"/>
      <c r="AL257" s="20"/>
      <c r="AM257" s="20">
        <f t="shared" si="134"/>
        <v>0.68176311515514343</v>
      </c>
      <c r="AN257" s="20">
        <f t="shared" ref="AN257:AN320" si="139">($AL$2+273.15)/(R257+273.15)</f>
        <v>0.4002107819400183</v>
      </c>
      <c r="AO257" s="10">
        <f t="shared" ref="AO257:AO320" si="140">(-LN(T257/1.01325)-5.92714+6.09648/AM257+1.28862*LN(AM257)-0.16934*AM257^6)/(15.2518-15.6875/AM257-13.4721*LN(AM257)+0.43577*AM257^6)</f>
        <v>0.29959195304967401</v>
      </c>
      <c r="AP257" s="10">
        <f t="shared" si="136"/>
        <v>0.27046900478846747</v>
      </c>
      <c r="AQ257" s="20">
        <f t="shared" ref="AQ257:AQ320" si="141">EXP(5.92714-6.09648/AN257-1.28862*LN(AN257)+0.169347*AN257^6+AO257*(15.2518-15.6875/AN257-13.4721*LN(AN257)+0.43577*AN257^6))</f>
        <v>9.1413617493715496E-6</v>
      </c>
      <c r="AR257" s="20">
        <f t="shared" ref="AR257:AR320" si="142">AQ257*T257</f>
        <v>2.4359992738969463E-4</v>
      </c>
      <c r="AS257" s="20"/>
      <c r="AT257" s="20"/>
      <c r="AU257" s="20"/>
      <c r="AV257" s="20"/>
      <c r="AW257" s="20"/>
      <c r="AX257" s="20"/>
      <c r="AY257" s="20"/>
      <c r="AZ257" s="22"/>
    </row>
    <row r="258" spans="3:52" ht="15" x14ac:dyDescent="0.25">
      <c r="C258" s="27" t="str">
        <f>DataBase!A255</f>
        <v>n-Pcychexane</v>
      </c>
      <c r="D258" s="27">
        <f>DataBase!E255</f>
        <v>156.7440124511719</v>
      </c>
      <c r="E258" s="27">
        <f t="shared" si="119"/>
        <v>429.89401245117188</v>
      </c>
      <c r="F258" s="27">
        <f t="shared" si="120"/>
        <v>773.80922241210942</v>
      </c>
      <c r="G258" s="17">
        <f>DataBase!D255/1000</f>
        <v>0.79602600097656251</v>
      </c>
      <c r="H258" s="16">
        <f t="shared" si="121"/>
        <v>11.533223643139232</v>
      </c>
      <c r="I258" s="16">
        <f>DataBase!C255</f>
        <v>126.23600006103516</v>
      </c>
      <c r="J258" s="18">
        <f t="shared" si="117"/>
        <v>1.5563668310940377</v>
      </c>
      <c r="K258" s="20">
        <f t="shared" si="114"/>
        <v>-2.7289002517796566E-2</v>
      </c>
      <c r="L258" s="19">
        <f t="shared" si="115"/>
        <v>3.9418239561152225E-4</v>
      </c>
      <c r="M258" s="19">
        <f t="shared" si="118"/>
        <v>0.79602600097656251</v>
      </c>
      <c r="N258" s="20">
        <f t="shared" si="116"/>
        <v>-5.8835276702880863E-8</v>
      </c>
      <c r="O258" s="20">
        <f t="shared" si="122"/>
        <v>536.66999999999996</v>
      </c>
      <c r="P258" s="21">
        <f t="shared" si="123"/>
        <v>1.443684627734809</v>
      </c>
      <c r="Q258" s="33">
        <f>DataBase!G255+2*DataBase!H255*($O$2+273.15)+3*DataBase!I255*($O$2+273.15)^2+4*DataBase!J255*($O$2+273.15)^3+5*DataBase!K255*($O$2+273.15)^4</f>
        <v>1.4433637804627872</v>
      </c>
      <c r="R258" s="30">
        <f>DataBase!R255+273.15</f>
        <v>639.260009765625</v>
      </c>
      <c r="S258" s="50">
        <f t="shared" si="135"/>
        <v>618.1856791097938</v>
      </c>
      <c r="T258" s="30">
        <f>DataBase!S255/100</f>
        <v>28.06840087890625</v>
      </c>
      <c r="U258" s="50">
        <f t="shared" si="124"/>
        <v>30.596278477774419</v>
      </c>
      <c r="V258" s="50">
        <f t="shared" si="125"/>
        <v>26.499606619122947</v>
      </c>
      <c r="W258" s="30">
        <f t="shared" si="126"/>
        <v>26.973393458080473</v>
      </c>
      <c r="X258" s="30">
        <f t="shared" si="127"/>
        <v>27.10213606660923</v>
      </c>
      <c r="Y258" s="30">
        <f t="shared" si="128"/>
        <v>349.47952450718378</v>
      </c>
      <c r="Z258" s="30">
        <f t="shared" si="129"/>
        <v>349.95468321660849</v>
      </c>
      <c r="AA258" s="55">
        <f t="shared" si="130"/>
        <v>349.79941319492286</v>
      </c>
      <c r="AB258" s="24">
        <f t="shared" si="131"/>
        <v>620.01896969834104</v>
      </c>
      <c r="AC258" s="24">
        <f t="shared" si="132"/>
        <v>27.299808900251023</v>
      </c>
      <c r="AD258" s="63">
        <f t="shared" si="133"/>
        <v>2.7382820345594867E-2</v>
      </c>
      <c r="AE258" s="20"/>
      <c r="AI258" s="20">
        <f t="shared" si="137"/>
        <v>133.72935899363301</v>
      </c>
      <c r="AJ258" s="18">
        <f t="shared" si="138"/>
        <v>130.18256742080206</v>
      </c>
      <c r="AK258" s="20"/>
      <c r="AL258" s="20"/>
      <c r="AM258" s="20">
        <f t="shared" si="134"/>
        <v>0.67248694722635005</v>
      </c>
      <c r="AN258" s="20">
        <f t="shared" si="139"/>
        <v>0.38705186946679299</v>
      </c>
      <c r="AO258" s="10">
        <f t="shared" si="140"/>
        <v>0.26392797886834912</v>
      </c>
      <c r="AP258" s="10">
        <f t="shared" si="136"/>
        <v>0.23753391164144255</v>
      </c>
      <c r="AQ258" s="20">
        <f t="shared" si="141"/>
        <v>6.8134380157766202E-6</v>
      </c>
      <c r="AR258" s="20">
        <f t="shared" si="142"/>
        <v>1.9124230959039775E-4</v>
      </c>
      <c r="AS258" s="20"/>
      <c r="AT258" s="20"/>
      <c r="AU258" s="20"/>
      <c r="AV258" s="20"/>
      <c r="AW258" s="20"/>
      <c r="AX258" s="20"/>
      <c r="AY258" s="20"/>
      <c r="AZ258" s="22"/>
    </row>
    <row r="259" spans="3:52" ht="15" x14ac:dyDescent="0.25">
      <c r="C259" s="27" t="str">
        <f>DataBase!A256</f>
        <v>i-Pcychexane</v>
      </c>
      <c r="D259" s="27">
        <f>DataBase!E256</f>
        <v>154.78200683593752</v>
      </c>
      <c r="E259" s="27">
        <f t="shared" si="119"/>
        <v>427.9320068359375</v>
      </c>
      <c r="F259" s="27">
        <f t="shared" si="120"/>
        <v>770.27761230468752</v>
      </c>
      <c r="G259" s="17">
        <f>DataBase!D256/1000</f>
        <v>0.80464501953125001</v>
      </c>
      <c r="H259" s="16">
        <f t="shared" si="121"/>
        <v>11.392300473123441</v>
      </c>
      <c r="I259" s="16">
        <f>DataBase!C256</f>
        <v>126.23600006103516</v>
      </c>
      <c r="J259" s="18">
        <f t="shared" si="117"/>
        <v>1.6125116953398726</v>
      </c>
      <c r="K259" s="20">
        <f t="shared" si="114"/>
        <v>-2.8934456276662027E-2</v>
      </c>
      <c r="L259" s="19">
        <f t="shared" si="115"/>
        <v>3.896015990228901E-4</v>
      </c>
      <c r="M259" s="19">
        <f t="shared" si="118"/>
        <v>0.80464501953125001</v>
      </c>
      <c r="N259" s="20">
        <f t="shared" si="116"/>
        <v>-5.8860702807617187E-8</v>
      </c>
      <c r="O259" s="20">
        <f t="shared" si="122"/>
        <v>536.66999999999996</v>
      </c>
      <c r="P259" s="21">
        <f t="shared" si="123"/>
        <v>1.4161298543376453</v>
      </c>
      <c r="Q259" s="33">
        <f>DataBase!G256+2*DataBase!H256*($O$2+273.15)+3*DataBase!I256*($O$2+273.15)^2+4*DataBase!J256*($O$2+273.15)^3+5*DataBase!K256*($O$2+273.15)^4</f>
        <v>1.4046519213512196</v>
      </c>
      <c r="R259" s="30">
        <f>DataBase!R256+273.15</f>
        <v>639.8170166015625</v>
      </c>
      <c r="S259" s="50">
        <f t="shared" si="135"/>
        <v>618.75724142096522</v>
      </c>
      <c r="T259" s="30">
        <f>DataBase!S256/100</f>
        <v>28.371201171875001</v>
      </c>
      <c r="U259" s="50">
        <f t="shared" si="124"/>
        <v>30.988703653508949</v>
      </c>
      <c r="V259" s="50">
        <f t="shared" si="125"/>
        <v>27.459003895400542</v>
      </c>
      <c r="W259" s="30">
        <f t="shared" si="126"/>
        <v>27.898818172728586</v>
      </c>
      <c r="X259" s="30">
        <f t="shared" si="127"/>
        <v>28.007560907291612</v>
      </c>
      <c r="Y259" s="30">
        <f t="shared" si="128"/>
        <v>350.21511842680979</v>
      </c>
      <c r="Z259" s="30">
        <f t="shared" si="129"/>
        <v>350.32026360627799</v>
      </c>
      <c r="AA259" s="55">
        <f t="shared" si="130"/>
        <v>350.0285701405154</v>
      </c>
      <c r="AB259" s="24">
        <f t="shared" si="131"/>
        <v>619.48410882073222</v>
      </c>
      <c r="AC259" s="24">
        <f t="shared" si="132"/>
        <v>27.845626289969253</v>
      </c>
      <c r="AD259" s="63">
        <f t="shared" si="133"/>
        <v>1.8524942906779758E-2</v>
      </c>
      <c r="AE259" s="20"/>
      <c r="AI259" s="20">
        <f t="shared" si="137"/>
        <v>131.36082344993179</v>
      </c>
      <c r="AJ259" s="18">
        <f t="shared" si="138"/>
        <v>128.21941267835217</v>
      </c>
      <c r="AK259" s="20"/>
      <c r="AL259" s="20"/>
      <c r="AM259" s="20">
        <f t="shared" si="134"/>
        <v>0.66883498833608923</v>
      </c>
      <c r="AN259" s="20">
        <f t="shared" si="139"/>
        <v>0.38681572672205516</v>
      </c>
      <c r="AO259" s="10">
        <f t="shared" si="140"/>
        <v>0.24686203194604989</v>
      </c>
      <c r="AP259" s="10">
        <f t="shared" si="136"/>
        <v>0.2212740783315803</v>
      </c>
      <c r="AQ259" s="20">
        <f t="shared" si="141"/>
        <v>8.323943362596974E-6</v>
      </c>
      <c r="AR259" s="20">
        <f t="shared" si="142"/>
        <v>2.361602716835324E-4</v>
      </c>
      <c r="AS259" s="20"/>
      <c r="AT259" s="20"/>
      <c r="AU259" s="20"/>
      <c r="AV259" s="20"/>
      <c r="AW259" s="20"/>
      <c r="AX259" s="20"/>
      <c r="AY259" s="20"/>
      <c r="AZ259" s="22"/>
    </row>
    <row r="260" spans="3:52" ht="15" x14ac:dyDescent="0.25">
      <c r="C260" s="27" t="str">
        <f>DataBase!A257</f>
        <v>1-Nonene</v>
      </c>
      <c r="D260" s="27">
        <f>DataBase!E257</f>
        <v>146.88900146484377</v>
      </c>
      <c r="E260" s="27">
        <f t="shared" si="119"/>
        <v>420.03900146484375</v>
      </c>
      <c r="F260" s="27">
        <f t="shared" si="120"/>
        <v>756.07020263671882</v>
      </c>
      <c r="G260" s="17">
        <f>DataBase!D257/1000</f>
        <v>0.73206402587890629</v>
      </c>
      <c r="H260" s="16">
        <f t="shared" si="121"/>
        <v>12.444333506934051</v>
      </c>
      <c r="I260" s="16">
        <f>DataBase!C257</f>
        <v>126.23600006103516</v>
      </c>
      <c r="J260" s="18">
        <f t="shared" si="117"/>
        <v>7.5783676283942322E-2</v>
      </c>
      <c r="K260" s="20">
        <f t="shared" ref="K260:K323" si="143">(-$AG$19 + $AG$20 * H260 + M260*($AG$21-$AG$22/G260)) / 1000</f>
        <v>-1.9080879259125126E-2</v>
      </c>
      <c r="L260" s="19">
        <f t="shared" ref="L260:L323" si="144">((-$AG$23 + ($AG$24 - $AG$25 *H260) *H260 - M260 * ($AG$26 - $AG$27 / G260)) / 1000000)</f>
        <v>4.2362452633884739E-4</v>
      </c>
      <c r="M260" s="19">
        <f t="shared" si="118"/>
        <v>0.73206402587890629</v>
      </c>
      <c r="N260" s="20">
        <f t="shared" ref="N260:N323" si="145">(-$AG$28 - $AG$29 * M260) / 1000000000</f>
        <v>-5.8646588876342779E-8</v>
      </c>
      <c r="O260" s="20">
        <f t="shared" si="122"/>
        <v>536.66999999999996</v>
      </c>
      <c r="P260" s="21">
        <f t="shared" si="123"/>
        <v>1.6109698518102242</v>
      </c>
      <c r="Q260" s="33">
        <f>DataBase!G257+2*DataBase!H257*($O$2+273.15)+3*DataBase!I257*($O$2+273.15)^2+4*DataBase!J257*($O$2+273.15)^3+5*DataBase!K257*($O$2+273.15)^4</f>
        <v>1.6675628291425948</v>
      </c>
      <c r="R260" s="30">
        <f>DataBase!R257+273.15</f>
        <v>592.03900146484375</v>
      </c>
      <c r="S260" s="50">
        <f t="shared" si="135"/>
        <v>592.85156603477571</v>
      </c>
      <c r="T260" s="30">
        <f>DataBase!S257/100</f>
        <v>23.441201171875001</v>
      </c>
      <c r="U260" s="50">
        <f t="shared" si="124"/>
        <v>28.962384692374663</v>
      </c>
      <c r="V260" s="50">
        <f t="shared" si="125"/>
        <v>23.021275518996671</v>
      </c>
      <c r="W260" s="30">
        <f t="shared" si="126"/>
        <v>23.46033341741316</v>
      </c>
      <c r="X260" s="30">
        <f t="shared" si="127"/>
        <v>23.938684993603392</v>
      </c>
      <c r="Y260" s="30">
        <f t="shared" si="128"/>
        <v>322.81543746471039</v>
      </c>
      <c r="Z260" s="30">
        <f t="shared" si="129"/>
        <v>324.17014299123548</v>
      </c>
      <c r="AA260" s="55">
        <f t="shared" si="130"/>
        <v>324.3221937537453</v>
      </c>
      <c r="AB260" s="24">
        <f t="shared" si="131"/>
        <v>598.9797452720004</v>
      </c>
      <c r="AC260" s="24">
        <f t="shared" si="132"/>
        <v>24.307429902741468</v>
      </c>
      <c r="AD260" s="63">
        <f t="shared" si="133"/>
        <v>-3.6953256981804232E-2</v>
      </c>
      <c r="AE260" s="20"/>
      <c r="AI260" s="20">
        <f t="shared" si="137"/>
        <v>134.4931747306639</v>
      </c>
      <c r="AJ260" s="18">
        <f t="shared" si="138"/>
        <v>127.22553943807192</v>
      </c>
      <c r="AK260" s="20"/>
      <c r="AL260" s="20"/>
      <c r="AM260" s="20">
        <f t="shared" si="134"/>
        <v>0.70947859925709023</v>
      </c>
      <c r="AN260" s="20">
        <f t="shared" si="139"/>
        <v>0.40817670983112925</v>
      </c>
      <c r="AO260" s="10">
        <f t="shared" si="140"/>
        <v>0.4309479718091247</v>
      </c>
      <c r="AP260" s="10">
        <f t="shared" si="136"/>
        <v>0.38996386068472799</v>
      </c>
      <c r="AQ260" s="20">
        <f t="shared" si="141"/>
        <v>3.2395942352002062E-6</v>
      </c>
      <c r="AR260" s="20">
        <f t="shared" si="142"/>
        <v>7.593998018257457E-5</v>
      </c>
      <c r="AS260" s="20"/>
      <c r="AT260" s="20"/>
      <c r="AU260" s="20"/>
      <c r="AV260" s="20"/>
      <c r="AW260" s="20"/>
      <c r="AX260" s="20"/>
      <c r="AY260" s="20"/>
      <c r="AZ260" s="22"/>
    </row>
    <row r="261" spans="3:52" ht="15" x14ac:dyDescent="0.25">
      <c r="C261" s="27" t="str">
        <f>DataBase!A258</f>
        <v>23M2-heptene</v>
      </c>
      <c r="D261" s="27">
        <f>DataBase!E258</f>
        <v>145.11000976562502</v>
      </c>
      <c r="E261" s="27">
        <f t="shared" si="119"/>
        <v>418.260009765625</v>
      </c>
      <c r="F261" s="27">
        <f t="shared" si="120"/>
        <v>752.86801757812498</v>
      </c>
      <c r="G261" s="17">
        <f>DataBase!D258/1000</f>
        <v>0.73741601562500003</v>
      </c>
      <c r="H261" s="16">
        <f t="shared" si="121"/>
        <v>12.336549826241727</v>
      </c>
      <c r="I261" s="16">
        <f>DataBase!C258</f>
        <v>126.23600006103516</v>
      </c>
      <c r="J261" s="18">
        <f t="shared" ref="J261:J302" si="146">((12.8 /H261 - 1) * (1 - 10 / H261) * (G261 - 0.885) * (G261 - 0.7) * 10000)^2</f>
        <v>0.15437425039841043</v>
      </c>
      <c r="K261" s="20">
        <f t="shared" si="143"/>
        <v>-2.070526623440843E-2</v>
      </c>
      <c r="L261" s="19">
        <f t="shared" si="144"/>
        <v>4.2104910248545963E-4</v>
      </c>
      <c r="M261" s="19">
        <f t="shared" ref="M261:M324" si="147">IF(OR(OR(H261&gt;12.5,H261&lt;11),OR(G261&lt;0.7,G261&gt;0.885)),0,G261)</f>
        <v>0.73741601562500003</v>
      </c>
      <c r="N261" s="20">
        <f t="shared" si="145"/>
        <v>-5.8662377246093753E-8</v>
      </c>
      <c r="O261" s="20">
        <f t="shared" si="122"/>
        <v>536.66999999999996</v>
      </c>
      <c r="P261" s="21">
        <f t="shared" si="123"/>
        <v>1.5925460829267475</v>
      </c>
      <c r="Q261" s="33">
        <f>DataBase!G258+2*DataBase!H258*($O$2+273.15)+3*DataBase!I258*($O$2+273.15)^2+4*DataBase!J258*($O$2+273.15)^3+5*DataBase!K258*($O$2+273.15)^4</f>
        <v>1.641701405477145</v>
      </c>
      <c r="R261" s="30">
        <f>DataBase!R258+273.15</f>
        <v>600.927001953125</v>
      </c>
      <c r="S261" s="50">
        <f t="shared" si="135"/>
        <v>592.7291761216469</v>
      </c>
      <c r="T261" s="30">
        <f>DataBase!S258/100</f>
        <v>24.923701171874999</v>
      </c>
      <c r="U261" s="50">
        <f t="shared" si="124"/>
        <v>29.278004045124671</v>
      </c>
      <c r="V261" s="50">
        <f t="shared" si="125"/>
        <v>23.64457922386563</v>
      </c>
      <c r="W261" s="30">
        <f t="shared" si="126"/>
        <v>24.093342798757902</v>
      </c>
      <c r="X261" s="30">
        <f t="shared" si="127"/>
        <v>24.497851718699245</v>
      </c>
      <c r="Y261" s="30">
        <f t="shared" si="128"/>
        <v>322.88798586465816</v>
      </c>
      <c r="Z261" s="30">
        <f t="shared" si="129"/>
        <v>324.06258820817027</v>
      </c>
      <c r="AA261" s="55">
        <f t="shared" si="130"/>
        <v>324.4208749402103</v>
      </c>
      <c r="AB261" s="24">
        <f t="shared" si="131"/>
        <v>598.19818274917839</v>
      </c>
      <c r="AC261" s="24">
        <f t="shared" si="132"/>
        <v>24.662469084909691</v>
      </c>
      <c r="AD261" s="63">
        <f t="shared" si="133"/>
        <v>1.0481271828924563E-2</v>
      </c>
      <c r="AE261" s="20"/>
      <c r="AI261" s="20">
        <f t="shared" si="137"/>
        <v>132.67006034593123</v>
      </c>
      <c r="AJ261" s="18">
        <f t="shared" si="138"/>
        <v>126.06697032426865</v>
      </c>
      <c r="AK261" s="20"/>
      <c r="AL261" s="20"/>
      <c r="AM261" s="20">
        <f t="shared" si="134"/>
        <v>0.69602465591694473</v>
      </c>
      <c r="AN261" s="20">
        <f t="shared" si="139"/>
        <v>0.40402618900953385</v>
      </c>
      <c r="AO261" s="10">
        <f t="shared" si="140"/>
        <v>0.36383541722186241</v>
      </c>
      <c r="AP261" s="10">
        <f t="shared" si="136"/>
        <v>0.32938771599615024</v>
      </c>
      <c r="AQ261" s="20">
        <f t="shared" si="141"/>
        <v>5.4032312281110312E-6</v>
      </c>
      <c r="AR261" s="20">
        <f t="shared" si="142"/>
        <v>1.346685204919825E-4</v>
      </c>
      <c r="AS261" s="20"/>
      <c r="AT261" s="20"/>
      <c r="AU261" s="20"/>
      <c r="AV261" s="20"/>
      <c r="AW261" s="20"/>
      <c r="AX261" s="20"/>
      <c r="AY261" s="20"/>
      <c r="AZ261" s="22"/>
    </row>
    <row r="262" spans="3:52" ht="15" x14ac:dyDescent="0.25">
      <c r="C262" s="27" t="str">
        <f>DataBase!A259</f>
        <v>nBCC5</v>
      </c>
      <c r="D262" s="27">
        <f>DataBase!E259</f>
        <v>156.6</v>
      </c>
      <c r="E262" s="27">
        <f t="shared" ref="E262:E325" si="148">(D262+273.15)</f>
        <v>429.75</v>
      </c>
      <c r="F262" s="27">
        <f t="shared" ref="F262:F325" si="149">E262*1.8</f>
        <v>773.55000000000007</v>
      </c>
      <c r="G262" s="17">
        <f>DataBase!D259/1000</f>
        <v>0.7885050048828125</v>
      </c>
      <c r="H262" s="16">
        <f t="shared" ref="H262:H325" si="150">((D262+273.15)*9/5)^(1/3)/(G262)</f>
        <v>11.641930685190264</v>
      </c>
      <c r="I262" s="16">
        <f>DataBase!C259</f>
        <v>126.23799896240234</v>
      </c>
      <c r="J262" s="18">
        <f t="shared" si="146"/>
        <v>1.4355685917400416</v>
      </c>
      <c r="K262" s="20">
        <f t="shared" si="143"/>
        <v>-2.6277073495618069E-2</v>
      </c>
      <c r="L262" s="19">
        <f t="shared" si="144"/>
        <v>3.979037083943277E-4</v>
      </c>
      <c r="M262" s="19">
        <f t="shared" si="147"/>
        <v>0.7885050048828125</v>
      </c>
      <c r="N262" s="20">
        <f t="shared" si="145"/>
        <v>-5.8813089764404298E-8</v>
      </c>
      <c r="O262" s="20">
        <f t="shared" ref="O262:O325" si="151">($O$2+273.15)*1.8</f>
        <v>536.66999999999996</v>
      </c>
      <c r="P262" s="21">
        <f t="shared" ref="P262:P325" si="152">4.185*(K262+2*L262*O262+3*N262*O262^2)</f>
        <v>1.4647156479176535</v>
      </c>
      <c r="Q262" s="33">
        <f>DataBase!G259+2*DataBase!H259*($O$2+273.15)+3*DataBase!I259*($O$2+273.15)^2+4*DataBase!J259*($O$2+273.15)^3+5*DataBase!K259*($O$2+273.15)^4</f>
        <v>1.4365591824077697</v>
      </c>
      <c r="R262" s="30">
        <f>DataBase!R259+273.15</f>
        <v>621</v>
      </c>
      <c r="S262" s="50">
        <f t="shared" si="135"/>
        <v>616.05360212624373</v>
      </c>
      <c r="T262" s="30">
        <f>DataBase!S259/100</f>
        <v>27.2</v>
      </c>
      <c r="U262" s="50">
        <f t="shared" ref="U262:U325" si="153">(5.689 - 0.0566 / G262 - (0.43639 + 4.1216 / G262 + 0.21343 / G262^2) * 0.001 *E262 + (0.47579 + 1.182 / G262 + 0.15302 / G262^2)* 0.000001 * G262^2 - (2.4505 + 9.9099 / G262 ^2) * 10^-10 * G262^3)*10</f>
        <v>30.358082331027099</v>
      </c>
      <c r="V262" s="50">
        <f t="shared" ref="V262:V325" si="154">55302700*E262^-2.3125*G262^2.3201</f>
        <v>25.942427667220979</v>
      </c>
      <c r="W262" s="30">
        <f t="shared" ref="W262:W325" si="155">319580*(EXP(-0.008505*E262-4.8014*G262+0.005749*E262*G262))*E262^-0.4844*G262^4.0846</f>
        <v>26.425599451781039</v>
      </c>
      <c r="X262" s="30">
        <f t="shared" ref="X262:X325" si="156">6.9575*(EXP(-0.0135*E262-0.3129*G262+0.009174*E262*G262))*E262^0.6791*G262^-0.6807</f>
        <v>26.560922032416229</v>
      </c>
      <c r="Y262" s="30">
        <f t="shared" ref="Y262:Y325" si="157">19.06232*E262^0.58848*G262^0.3596-273.15</f>
        <v>347.23533298228256</v>
      </c>
      <c r="Z262" s="30">
        <f t="shared" ref="Z262:Z325" si="158">9.5233*(EXP(-0.0009314*E262-0.544442*G262+0.00064791*E262*G262))*E262^0.81067*G262^0.53691-273.15</f>
        <v>347.89680197557129</v>
      </c>
      <c r="AA262" s="55">
        <f t="shared" ref="AA262:AA325" si="159">35.9413*EXP(-0.00069*E262-1.4442*G262+0.000491*E262*G262)*E262^0.7293*G262^1.2771-273.15</f>
        <v>347.90227063035877</v>
      </c>
      <c r="AB262" s="24">
        <f t="shared" ref="AB262:AB325" si="160">EXP($AF$7+$AF$8*$I262+$AF$9*$E262+$AF$10*$G262+$AF$11*$E262*$G262)*$I262^$AF$12*$E262^($AF$13+$AF$14*$I262)*$G262^$AF$15</f>
        <v>618.5680967046535</v>
      </c>
      <c r="AC262" s="24">
        <f t="shared" ref="AC262:AC325" si="161">EXP($AG$7+$AG$8*$I262+$AG$9*$E262+$AG$10*$G262+$AG$11*$E262*$G262)*$I262^$AG$12*$E262^($AG$13+$AG$14*$I262)*$G262^$AG$15*10</f>
        <v>26.894937373016585</v>
      </c>
      <c r="AD262" s="63">
        <f t="shared" ref="AD262:AD325" si="162">(T262-AC262)/T262</f>
        <v>1.1215537756743162E-2</v>
      </c>
      <c r="AE262" s="20"/>
      <c r="AI262" s="20">
        <f t="shared" si="137"/>
        <v>134.53158742465257</v>
      </c>
      <c r="AJ262" s="18">
        <f t="shared" si="138"/>
        <v>130.68243751316373</v>
      </c>
      <c r="AK262" s="20"/>
      <c r="AL262" s="20"/>
      <c r="AM262" s="20">
        <f t="shared" ref="AM262:AM325" si="163">E262/R262</f>
        <v>0.69202898550724634</v>
      </c>
      <c r="AN262" s="20">
        <f t="shared" si="139"/>
        <v>0.39495610356204214</v>
      </c>
      <c r="AO262" s="10">
        <f t="shared" si="140"/>
        <v>0.37373270477254644</v>
      </c>
      <c r="AP262" s="10">
        <f t="shared" si="136"/>
        <v>0.34116033912283195</v>
      </c>
      <c r="AQ262" s="20">
        <f t="shared" si="141"/>
        <v>2.8239554324568211E-6</v>
      </c>
      <c r="AR262" s="20">
        <f t="shared" si="142"/>
        <v>7.6811587762825532E-5</v>
      </c>
      <c r="AS262" s="20"/>
      <c r="AT262" s="20"/>
      <c r="AU262" s="20"/>
      <c r="AV262" s="20"/>
      <c r="AW262" s="20"/>
      <c r="AX262" s="20"/>
      <c r="AY262" s="20"/>
      <c r="AZ262" s="22"/>
    </row>
    <row r="263" spans="3:52" ht="15" x14ac:dyDescent="0.25">
      <c r="C263" s="27" t="str">
        <f>DataBase!A260</f>
        <v>iPCC6</v>
      </c>
      <c r="D263" s="27">
        <f>DataBase!E260</f>
        <v>154.7600036621094</v>
      </c>
      <c r="E263" s="27">
        <f t="shared" si="148"/>
        <v>427.91000366210938</v>
      </c>
      <c r="F263" s="27">
        <f t="shared" si="149"/>
        <v>770.23800659179688</v>
      </c>
      <c r="G263" s="17">
        <f>DataBase!D260/1000</f>
        <v>0.8055750122070312</v>
      </c>
      <c r="H263" s="16">
        <f t="shared" si="150"/>
        <v>11.378953647592871</v>
      </c>
      <c r="I263" s="16">
        <f>DataBase!C260</f>
        <v>126.23799896240234</v>
      </c>
      <c r="J263" s="18">
        <f t="shared" si="146"/>
        <v>1.6104346460770218</v>
      </c>
      <c r="K263" s="20">
        <f t="shared" si="143"/>
        <v>-2.9056757492221572E-2</v>
      </c>
      <c r="L263" s="19">
        <f t="shared" si="144"/>
        <v>3.8912777723852144E-4</v>
      </c>
      <c r="M263" s="19">
        <f t="shared" si="147"/>
        <v>0.8055750122070312</v>
      </c>
      <c r="N263" s="20">
        <f t="shared" si="145"/>
        <v>-5.8863446286010739E-8</v>
      </c>
      <c r="O263" s="20">
        <f t="shared" si="151"/>
        <v>536.66999999999996</v>
      </c>
      <c r="P263" s="21">
        <f t="shared" si="152"/>
        <v>1.4134797299728308</v>
      </c>
      <c r="Q263" s="33">
        <f>DataBase!G260+2*DataBase!H260*($O$2+273.15)+3*DataBase!I260*($O$2+273.15)^2+4*DataBase!J260*($O$2+273.15)^3+5*DataBase!K260*($O$2+273.15)^4</f>
        <v>1.417848963012655</v>
      </c>
      <c r="R263" s="30">
        <f>DataBase!R260+273.15</f>
        <v>627</v>
      </c>
      <c r="S263" s="50">
        <f t="shared" ref="S263:S326" si="164">189.8 + 450.6 * G263 + (0.4244 + 0.1174 * G263) *  E263  + (0.1441 - 1.0069 * G263) * 100000 / (E263)</f>
        <v>618.98476203948132</v>
      </c>
      <c r="T263" s="30">
        <f>DataBase!S260/100</f>
        <v>28.5</v>
      </c>
      <c r="U263" s="50">
        <f t="shared" si="153"/>
        <v>31.019370248210624</v>
      </c>
      <c r="V263" s="50">
        <f t="shared" si="154"/>
        <v>27.535966083489111</v>
      </c>
      <c r="W263" s="30">
        <f t="shared" si="155"/>
        <v>27.972876026985364</v>
      </c>
      <c r="X263" s="30">
        <f t="shared" si="156"/>
        <v>28.08253210109423</v>
      </c>
      <c r="Y263" s="30">
        <f t="shared" si="157"/>
        <v>350.45523478260566</v>
      </c>
      <c r="Z263" s="30">
        <f t="shared" si="158"/>
        <v>350.53168162864029</v>
      </c>
      <c r="AA263" s="55">
        <f t="shared" si="159"/>
        <v>350.21335964717969</v>
      </c>
      <c r="AB263" s="24">
        <f t="shared" si="160"/>
        <v>619.61835836484534</v>
      </c>
      <c r="AC263" s="24">
        <f t="shared" si="161"/>
        <v>27.897271244183294</v>
      </c>
      <c r="AD263" s="63">
        <f t="shared" si="162"/>
        <v>2.1148377397077405E-2</v>
      </c>
      <c r="AE263" s="20"/>
      <c r="AI263" s="20">
        <f t="shared" si="137"/>
        <v>131.23431551788781</v>
      </c>
      <c r="AJ263" s="18">
        <f t="shared" si="138"/>
        <v>128.1216667096088</v>
      </c>
      <c r="AK263" s="20"/>
      <c r="AL263" s="20"/>
      <c r="AM263" s="20">
        <f t="shared" si="163"/>
        <v>0.68247209515487939</v>
      </c>
      <c r="AN263" s="20">
        <f t="shared" si="139"/>
        <v>0.39232350163861579</v>
      </c>
      <c r="AO263" s="10">
        <f t="shared" si="140"/>
        <v>0.33037087374302854</v>
      </c>
      <c r="AP263" s="10">
        <f t="shared" si="136"/>
        <v>0.3015074726059781</v>
      </c>
      <c r="AQ263" s="20">
        <f t="shared" si="141"/>
        <v>4.0676013643802891E-6</v>
      </c>
      <c r="AR263" s="20">
        <f t="shared" si="142"/>
        <v>1.1592663888483824E-4</v>
      </c>
      <c r="AS263" s="20"/>
      <c r="AT263" s="20"/>
      <c r="AU263" s="20"/>
      <c r="AV263" s="20"/>
      <c r="AW263" s="20"/>
      <c r="AX263" s="20"/>
      <c r="AY263" s="20"/>
      <c r="AZ263" s="22"/>
    </row>
    <row r="264" spans="3:52" ht="15" x14ac:dyDescent="0.25">
      <c r="C264" s="27" t="str">
        <f>DataBase!A261</f>
        <v>Naphthalene</v>
      </c>
      <c r="D264" s="27">
        <f>DataBase!E261</f>
        <v>217.9890075683594</v>
      </c>
      <c r="E264" s="27">
        <f t="shared" si="148"/>
        <v>491.13900756835938</v>
      </c>
      <c r="F264" s="27">
        <f t="shared" si="149"/>
        <v>884.05021362304694</v>
      </c>
      <c r="G264" s="17">
        <f>DataBase!D261/1000</f>
        <v>0.96904602050781252</v>
      </c>
      <c r="H264" s="16">
        <f t="shared" si="150"/>
        <v>9.9040899361355503</v>
      </c>
      <c r="I264" s="16">
        <f>DataBase!C261</f>
        <v>128.17300415039063</v>
      </c>
      <c r="J264" s="18">
        <f t="shared" si="146"/>
        <v>0.40994694499610085</v>
      </c>
      <c r="K264" s="20">
        <f t="shared" si="143"/>
        <v>-6.209044709805147E-2</v>
      </c>
      <c r="L264" s="19">
        <f t="shared" si="144"/>
        <v>3.5060721587523502E-4</v>
      </c>
      <c r="M264" s="19">
        <f t="shared" si="147"/>
        <v>0</v>
      </c>
      <c r="N264" s="20">
        <f t="shared" si="145"/>
        <v>-5.6487000000000001E-8</v>
      </c>
      <c r="O264" s="20">
        <f t="shared" si="151"/>
        <v>536.66999999999996</v>
      </c>
      <c r="P264" s="21">
        <f t="shared" si="152"/>
        <v>1.1107954424620126</v>
      </c>
      <c r="Q264" s="33">
        <f>DataBase!G261+2*DataBase!H261*($O$2+273.15)+3*DataBase!I261*($O$2+273.15)^2+4*DataBase!J261*($O$2+273.15)^3+5*DataBase!K261*($O$2+273.15)^4</f>
        <v>1.0300426940641538</v>
      </c>
      <c r="R264" s="30">
        <f>DataBase!R261+273.15</f>
        <v>748.3480224609375</v>
      </c>
      <c r="S264" s="50">
        <f t="shared" si="164"/>
        <v>721.43914984700336</v>
      </c>
      <c r="T264" s="30">
        <f>DataBase!S261/100</f>
        <v>40.508701171875003</v>
      </c>
      <c r="U264" s="50">
        <f t="shared" si="153"/>
        <v>32.156986373799008</v>
      </c>
      <c r="V264" s="50">
        <f t="shared" si="154"/>
        <v>30.736452596140808</v>
      </c>
      <c r="W264" s="30">
        <f t="shared" si="155"/>
        <v>31.52807548932028</v>
      </c>
      <c r="X264" s="30">
        <f t="shared" si="156"/>
        <v>36.674054611645872</v>
      </c>
      <c r="Y264" s="30">
        <f t="shared" si="157"/>
        <v>449.59514812636826</v>
      </c>
      <c r="Z264" s="30">
        <f t="shared" si="158"/>
        <v>450.05142094490816</v>
      </c>
      <c r="AA264" s="55">
        <f t="shared" si="159"/>
        <v>430.51800740216083</v>
      </c>
      <c r="AB264" s="24">
        <f t="shared" si="160"/>
        <v>717.34903016518319</v>
      </c>
      <c r="AC264" s="24">
        <f t="shared" si="161"/>
        <v>36.55887127271707</v>
      </c>
      <c r="AD264" s="63">
        <f t="shared" si="162"/>
        <v>9.7505715683135291E-2</v>
      </c>
      <c r="AE264" s="20"/>
      <c r="AI264" s="20">
        <f t="shared" si="137"/>
        <v>153.50203750901107</v>
      </c>
      <c r="AJ264" s="18">
        <f t="shared" si="138"/>
        <v>142.75750431823857</v>
      </c>
      <c r="AK264" s="20"/>
      <c r="AL264" s="20"/>
      <c r="AM264" s="20">
        <f t="shared" si="163"/>
        <v>0.65629759527292131</v>
      </c>
      <c r="AN264" s="20">
        <f t="shared" si="139"/>
        <v>0.34571775200230953</v>
      </c>
      <c r="AO264" s="10">
        <f t="shared" si="140"/>
        <v>0.29989469841411326</v>
      </c>
      <c r="AP264" s="10">
        <f t="shared" si="136"/>
        <v>0.28124261147912666</v>
      </c>
      <c r="AQ264" s="20">
        <f t="shared" si="141"/>
        <v>2.8211164599537469E-7</v>
      </c>
      <c r="AR264" s="20">
        <f t="shared" si="142"/>
        <v>1.142797636473242E-5</v>
      </c>
      <c r="AS264" s="20"/>
      <c r="AT264" s="20"/>
      <c r="AU264" s="20"/>
      <c r="AV264" s="20"/>
      <c r="AW264" s="20"/>
      <c r="AX264" s="20"/>
      <c r="AY264" s="20"/>
      <c r="AZ264" s="22"/>
    </row>
    <row r="265" spans="3:52" ht="15" x14ac:dyDescent="0.25">
      <c r="C265" s="27" t="str">
        <f>DataBase!A262</f>
        <v>n-Nonane</v>
      </c>
      <c r="D265" s="27">
        <f>DataBase!E262</f>
        <v>150.8170104980469</v>
      </c>
      <c r="E265" s="27">
        <f t="shared" si="148"/>
        <v>423.96701049804688</v>
      </c>
      <c r="F265" s="27">
        <f t="shared" si="149"/>
        <v>763.1406188964844</v>
      </c>
      <c r="G265" s="17">
        <f>DataBase!D262/1000</f>
        <v>0.72024700927734375</v>
      </c>
      <c r="H265" s="16">
        <f t="shared" si="150"/>
        <v>12.687811749954477</v>
      </c>
      <c r="I265" s="16">
        <f>DataBase!C262</f>
        <v>128.25900268554688</v>
      </c>
      <c r="J265" s="18">
        <f t="shared" si="146"/>
        <v>3.9042167120522924E-3</v>
      </c>
      <c r="K265" s="20">
        <f t="shared" si="143"/>
        <v>2.064176520864703E-2</v>
      </c>
      <c r="L265" s="19">
        <f t="shared" si="144"/>
        <v>3.923498163011384E-4</v>
      </c>
      <c r="M265" s="19">
        <f t="shared" si="147"/>
        <v>0</v>
      </c>
      <c r="N265" s="20">
        <f t="shared" si="145"/>
        <v>-5.6487000000000001E-8</v>
      </c>
      <c r="O265" s="20">
        <f t="shared" si="151"/>
        <v>536.66999999999996</v>
      </c>
      <c r="P265" s="21">
        <f t="shared" si="152"/>
        <v>1.6445345024372131</v>
      </c>
      <c r="Q265" s="33">
        <f>DataBase!G262+2*DataBase!H262*($O$2+273.15)+3*DataBase!I262*($O$2+273.15)^2+4*DataBase!J262*($O$2+273.15)^3+5*DataBase!K262*($O$2+273.15)^4</f>
        <v>1.6508815654883091</v>
      </c>
      <c r="R265" s="30">
        <f>DataBase!R262+273.15</f>
        <v>594.5980224609375</v>
      </c>
      <c r="S265" s="50">
        <f t="shared" si="164"/>
        <v>593.05778646514295</v>
      </c>
      <c r="T265" s="30">
        <f>DataBase!S262/100</f>
        <v>23.000700683593749</v>
      </c>
      <c r="U265" s="50">
        <f t="shared" si="153"/>
        <v>28.248274965123883</v>
      </c>
      <c r="V265" s="50">
        <f t="shared" si="154"/>
        <v>21.69620016327989</v>
      </c>
      <c r="W265" s="30">
        <f t="shared" si="155"/>
        <v>22.095851414519824</v>
      </c>
      <c r="X265" s="30">
        <f t="shared" si="156"/>
        <v>22.736742222378844</v>
      </c>
      <c r="Y265" s="30">
        <f t="shared" si="157"/>
        <v>322.59233543193318</v>
      </c>
      <c r="Z265" s="30">
        <f t="shared" si="158"/>
        <v>324.28987336774117</v>
      </c>
      <c r="AA265" s="55">
        <f t="shared" si="159"/>
        <v>323.91184310454719</v>
      </c>
      <c r="AB265" s="24">
        <f t="shared" si="160"/>
        <v>600.52351150020536</v>
      </c>
      <c r="AC265" s="24">
        <f t="shared" si="161"/>
        <v>23.301673002080655</v>
      </c>
      <c r="AD265" s="63">
        <f t="shared" si="162"/>
        <v>-1.3085354338860971E-2</v>
      </c>
      <c r="AE265" s="20"/>
      <c r="AI265" s="20">
        <f t="shared" si="137"/>
        <v>138.53948844721231</v>
      </c>
      <c r="AJ265" s="18">
        <f t="shared" si="138"/>
        <v>129.66979592899833</v>
      </c>
      <c r="AK265" s="20"/>
      <c r="AL265" s="20"/>
      <c r="AM265" s="20">
        <f t="shared" si="163"/>
        <v>0.71303131608699499</v>
      </c>
      <c r="AN265" s="20">
        <f t="shared" si="139"/>
        <v>0.40697298162485568</v>
      </c>
      <c r="AO265" s="10">
        <f t="shared" si="140"/>
        <v>0.44840188036947681</v>
      </c>
      <c r="AP265" s="10">
        <f t="shared" si="136"/>
        <v>0.405444986460062</v>
      </c>
      <c r="AQ265" s="20">
        <f t="shared" si="141"/>
        <v>2.4794730607285079E-6</v>
      </c>
      <c r="AR265" s="20">
        <f t="shared" si="142"/>
        <v>5.7029617722850477E-5</v>
      </c>
      <c r="AS265" s="20"/>
      <c r="AT265" s="20"/>
      <c r="AU265" s="20"/>
      <c r="AV265" s="20"/>
      <c r="AW265" s="20"/>
      <c r="AX265" s="20"/>
      <c r="AY265" s="20"/>
      <c r="AZ265" s="22"/>
    </row>
    <row r="266" spans="3:52" ht="15" x14ac:dyDescent="0.25">
      <c r="C266" s="27" t="str">
        <f>DataBase!A263</f>
        <v>33-Epentane</v>
      </c>
      <c r="D266" s="27">
        <f>DataBase!E263</f>
        <v>146.18401489257815</v>
      </c>
      <c r="E266" s="27">
        <f t="shared" si="148"/>
        <v>419.33401489257813</v>
      </c>
      <c r="F266" s="27">
        <f t="shared" si="149"/>
        <v>754.80122680664067</v>
      </c>
      <c r="G266" s="17">
        <f>DataBase!D263/1000</f>
        <v>0.75596801757812504</v>
      </c>
      <c r="H266" s="16">
        <f t="shared" si="150"/>
        <v>12.044093270861893</v>
      </c>
      <c r="I266" s="16">
        <f>DataBase!C263</f>
        <v>128.25900268554688</v>
      </c>
      <c r="J266" s="18">
        <f t="shared" si="146"/>
        <v>0.59171964440184177</v>
      </c>
      <c r="K266" s="20">
        <f t="shared" si="143"/>
        <v>-2.3923863444086112E-2</v>
      </c>
      <c r="L266" s="19">
        <f t="shared" si="144"/>
        <v>4.125218133337659E-4</v>
      </c>
      <c r="M266" s="19">
        <f t="shared" si="147"/>
        <v>0.75596801757812504</v>
      </c>
      <c r="N266" s="20">
        <f t="shared" si="145"/>
        <v>-5.8717105651855472E-8</v>
      </c>
      <c r="O266" s="20">
        <f t="shared" si="151"/>
        <v>536.66999999999996</v>
      </c>
      <c r="P266" s="21">
        <f t="shared" si="152"/>
        <v>1.5405743863007311</v>
      </c>
      <c r="Q266" s="33">
        <f>DataBase!G263+2*DataBase!H263*($O$2+273.15)+3*DataBase!I263*($O$2+273.15)^2+4*DataBase!J263*($O$2+273.15)^3+5*DataBase!K263*($O$2+273.15)^4</f>
        <v>1.5751272759122699</v>
      </c>
      <c r="R266" s="30">
        <f>DataBase!R263+273.15</f>
        <v>610.04901123046875</v>
      </c>
      <c r="S266" s="50">
        <f t="shared" si="164"/>
        <v>598.46255468865093</v>
      </c>
      <c r="T266" s="30">
        <f>DataBase!S263/100</f>
        <v>26.748701171874998</v>
      </c>
      <c r="U266" s="50">
        <f t="shared" si="153"/>
        <v>29.882874963708055</v>
      </c>
      <c r="V266" s="50">
        <f t="shared" si="154"/>
        <v>24.899573713010735</v>
      </c>
      <c r="W266" s="30">
        <f t="shared" si="155"/>
        <v>25.361955649391685</v>
      </c>
      <c r="X266" s="30">
        <f t="shared" si="156"/>
        <v>25.578302477237706</v>
      </c>
      <c r="Y266" s="30">
        <f t="shared" si="157"/>
        <v>329.14568193459615</v>
      </c>
      <c r="Z266" s="30">
        <f t="shared" si="158"/>
        <v>329.98760174748111</v>
      </c>
      <c r="AA266" s="55">
        <f t="shared" si="159"/>
        <v>330.59374733878406</v>
      </c>
      <c r="AB266" s="24">
        <f t="shared" si="160"/>
        <v>602.42321695946487</v>
      </c>
      <c r="AC266" s="24">
        <f t="shared" si="161"/>
        <v>25.340298147646582</v>
      </c>
      <c r="AD266" s="63">
        <f t="shared" si="162"/>
        <v>5.2653136882372664E-2</v>
      </c>
      <c r="AE266" s="20"/>
      <c r="AI266" s="20">
        <f t="shared" si="137"/>
        <v>131.2646287323812</v>
      </c>
      <c r="AJ266" s="18">
        <f t="shared" si="138"/>
        <v>126.15189139710427</v>
      </c>
      <c r="AK266" s="20"/>
      <c r="AL266" s="20"/>
      <c r="AM266" s="20">
        <f t="shared" si="163"/>
        <v>0.68737758306792673</v>
      </c>
      <c r="AN266" s="20">
        <f t="shared" si="139"/>
        <v>0.39985325561901736</v>
      </c>
      <c r="AO266" s="10">
        <f t="shared" si="140"/>
        <v>0.33635691637493831</v>
      </c>
      <c r="AP266" s="10">
        <f t="shared" si="136"/>
        <v>0.30547823058493129</v>
      </c>
      <c r="AQ266" s="20">
        <f t="shared" si="141"/>
        <v>5.8465675626439898E-6</v>
      </c>
      <c r="AR266" s="20">
        <f t="shared" si="142"/>
        <v>1.5638808861434165E-4</v>
      </c>
      <c r="AS266" s="20"/>
      <c r="AT266" s="20"/>
      <c r="AU266" s="20"/>
      <c r="AV266" s="20"/>
      <c r="AW266" s="20"/>
      <c r="AX266" s="20"/>
      <c r="AY266" s="20"/>
      <c r="AZ266" s="22"/>
    </row>
    <row r="267" spans="3:52" ht="15" x14ac:dyDescent="0.25">
      <c r="C267" s="27" t="str">
        <f>DataBase!A264</f>
        <v>2-Moctane</v>
      </c>
      <c r="D267" s="27">
        <f>DataBase!E264</f>
        <v>143.27800903320315</v>
      </c>
      <c r="E267" s="27">
        <f t="shared" si="148"/>
        <v>416.42800903320313</v>
      </c>
      <c r="F267" s="27">
        <f t="shared" si="149"/>
        <v>749.57041625976569</v>
      </c>
      <c r="G267" s="17">
        <f>DataBase!D264/1000</f>
        <v>0.71610101318359376</v>
      </c>
      <c r="H267" s="16">
        <f t="shared" si="150"/>
        <v>12.68517679324839</v>
      </c>
      <c r="I267" s="16">
        <f>DataBase!C264</f>
        <v>128.25900268554688</v>
      </c>
      <c r="J267" s="18">
        <f t="shared" si="146"/>
        <v>2.7150605273903927E-3</v>
      </c>
      <c r="K267" s="20">
        <f t="shared" si="143"/>
        <v>2.0563454295342128E-2</v>
      </c>
      <c r="L267" s="19">
        <f t="shared" si="144"/>
        <v>3.9233061780695824E-4</v>
      </c>
      <c r="M267" s="19">
        <f t="shared" si="147"/>
        <v>0</v>
      </c>
      <c r="N267" s="20">
        <f t="shared" si="145"/>
        <v>-5.6487000000000001E-8</v>
      </c>
      <c r="O267" s="20">
        <f t="shared" si="151"/>
        <v>536.66999999999996</v>
      </c>
      <c r="P267" s="21">
        <f t="shared" si="152"/>
        <v>1.6441205330133861</v>
      </c>
      <c r="Q267" s="33">
        <f>DataBase!G264+2*DataBase!H264*($O$2+273.15)+3*DataBase!I264*($O$2+273.15)^2+4*DataBase!J264*($O$2+273.15)^3+5*DataBase!K264*($O$2+273.15)^4</f>
        <v>1.7183138055737199</v>
      </c>
      <c r="R267" s="30">
        <f>DataBase!R264+273.15</f>
        <v>586.75</v>
      </c>
      <c r="S267" s="50">
        <f t="shared" si="164"/>
        <v>585.67091184767207</v>
      </c>
      <c r="T267" s="30">
        <f>DataBase!S264/100</f>
        <v>22.898701171875</v>
      </c>
      <c r="U267" s="50">
        <f t="shared" si="153"/>
        <v>28.581195500568505</v>
      </c>
      <c r="V267" s="50">
        <f t="shared" si="154"/>
        <v>22.314444866659052</v>
      </c>
      <c r="W267" s="30">
        <f t="shared" si="155"/>
        <v>22.72314517168072</v>
      </c>
      <c r="X267" s="30">
        <f t="shared" si="156"/>
        <v>23.409641142543364</v>
      </c>
      <c r="Y267" s="30">
        <f t="shared" si="157"/>
        <v>315.11277775982046</v>
      </c>
      <c r="Z267" s="30">
        <f t="shared" si="158"/>
        <v>316.57205867303446</v>
      </c>
      <c r="AA267" s="55">
        <f t="shared" si="159"/>
        <v>316.3287219665275</v>
      </c>
      <c r="AB267" s="24">
        <f t="shared" si="160"/>
        <v>592.56358527985401</v>
      </c>
      <c r="AC267" s="24">
        <f t="shared" si="161"/>
        <v>23.432757961406875</v>
      </c>
      <c r="AD267" s="63">
        <f t="shared" si="162"/>
        <v>-2.3322579980554606E-2</v>
      </c>
      <c r="AE267" s="20"/>
      <c r="AI267" s="20">
        <f t="shared" si="137"/>
        <v>133.85476036838145</v>
      </c>
      <c r="AJ267" s="18">
        <f t="shared" si="138"/>
        <v>125.13593950193321</v>
      </c>
      <c r="AK267" s="20"/>
      <c r="AL267" s="20"/>
      <c r="AM267" s="20">
        <f t="shared" si="163"/>
        <v>0.70971965749161159</v>
      </c>
      <c r="AN267" s="20">
        <f t="shared" si="139"/>
        <v>0.41068728921967668</v>
      </c>
      <c r="AO267" s="10">
        <f t="shared" si="140"/>
        <v>0.42195499294946448</v>
      </c>
      <c r="AP267" s="10">
        <f t="shared" si="136"/>
        <v>0.38093535414230884</v>
      </c>
      <c r="AQ267" s="20">
        <f t="shared" si="141"/>
        <v>4.1498894193311176E-6</v>
      </c>
      <c r="AR267" s="20">
        <f t="shared" si="142"/>
        <v>9.5027077709589126E-5</v>
      </c>
      <c r="AS267" s="20"/>
      <c r="AT267" s="20"/>
      <c r="AU267" s="20"/>
      <c r="AV267" s="20"/>
      <c r="AW267" s="20"/>
      <c r="AX267" s="20"/>
      <c r="AY267" s="20"/>
      <c r="AZ267" s="22"/>
    </row>
    <row r="268" spans="3:52" ht="15" x14ac:dyDescent="0.25">
      <c r="C268" s="27" t="str">
        <f>DataBase!A265</f>
        <v>3-Moctane</v>
      </c>
      <c r="D268" s="27">
        <f>DataBase!E265</f>
        <v>144.23000488281252</v>
      </c>
      <c r="E268" s="27">
        <f t="shared" si="148"/>
        <v>417.3800048828125</v>
      </c>
      <c r="F268" s="27">
        <f t="shared" si="149"/>
        <v>751.28400878906257</v>
      </c>
      <c r="G268" s="17">
        <f>DataBase!D265/1000</f>
        <v>0.72306701660156247</v>
      </c>
      <c r="H268" s="16">
        <f t="shared" si="150"/>
        <v>12.57253433725346</v>
      </c>
      <c r="I268" s="16">
        <f>DataBase!C265</f>
        <v>128.25900268554688</v>
      </c>
      <c r="J268" s="18">
        <f t="shared" si="146"/>
        <v>1.9121247510685169E-2</v>
      </c>
      <c r="K268" s="20">
        <f t="shared" si="143"/>
        <v>1.7215720503172802E-2</v>
      </c>
      <c r="L268" s="19">
        <f t="shared" si="144"/>
        <v>3.9147390155616483E-4</v>
      </c>
      <c r="M268" s="19">
        <f t="shared" si="147"/>
        <v>0</v>
      </c>
      <c r="N268" s="20">
        <f t="shared" si="145"/>
        <v>-5.6487000000000001E-8</v>
      </c>
      <c r="O268" s="20">
        <f t="shared" si="151"/>
        <v>536.66999999999996</v>
      </c>
      <c r="P268" s="21">
        <f t="shared" si="152"/>
        <v>1.6262619594638352</v>
      </c>
      <c r="Q268" s="33">
        <f>DataBase!G265+2*DataBase!H265*($O$2+273.15)+3*DataBase!I265*($O$2+273.15)^2+4*DataBase!J265*($O$2+273.15)^3+5*DataBase!K265*($O$2+273.15)^4</f>
        <v>1.695259376339745</v>
      </c>
      <c r="R268" s="30">
        <f>DataBase!R265+273.15</f>
        <v>590.1500244140625</v>
      </c>
      <c r="S268" s="50">
        <f t="shared" si="164"/>
        <v>588.27069840399486</v>
      </c>
      <c r="T268" s="30">
        <f>DataBase!S265/100</f>
        <v>23.406000976562499</v>
      </c>
      <c r="U268" s="50">
        <f t="shared" si="153"/>
        <v>28.790645147205836</v>
      </c>
      <c r="V268" s="50">
        <f t="shared" si="154"/>
        <v>22.701109037911209</v>
      </c>
      <c r="W268" s="30">
        <f t="shared" si="155"/>
        <v>23.124914004599336</v>
      </c>
      <c r="X268" s="30">
        <f t="shared" si="156"/>
        <v>23.712556341091371</v>
      </c>
      <c r="Y268" s="30">
        <f t="shared" si="157"/>
        <v>317.95797973865342</v>
      </c>
      <c r="Z268" s="30">
        <f t="shared" si="158"/>
        <v>319.34731916947965</v>
      </c>
      <c r="AA268" s="55">
        <f t="shared" si="159"/>
        <v>319.32713264461552</v>
      </c>
      <c r="AB268" s="24">
        <f t="shared" si="160"/>
        <v>594.73004545009042</v>
      </c>
      <c r="AC268" s="24">
        <f t="shared" si="161"/>
        <v>23.740463098493475</v>
      </c>
      <c r="AD268" s="63">
        <f t="shared" si="162"/>
        <v>-1.4289588480573339E-2</v>
      </c>
      <c r="AE268" s="20"/>
      <c r="AI268" s="20">
        <f t="shared" si="137"/>
        <v>133.71036135375289</v>
      </c>
      <c r="AJ268" s="18">
        <f t="shared" si="138"/>
        <v>125.70711671446412</v>
      </c>
      <c r="AK268" s="20"/>
      <c r="AL268" s="20"/>
      <c r="AM268" s="20">
        <f t="shared" si="163"/>
        <v>0.70724390005272508</v>
      </c>
      <c r="AN268" s="20">
        <f t="shared" si="139"/>
        <v>0.40906983668822361</v>
      </c>
      <c r="AO268" s="10">
        <f t="shared" si="140"/>
        <v>0.41408693692837645</v>
      </c>
      <c r="AP268" s="10">
        <f t="shared" si="136"/>
        <v>0.37433346059785166</v>
      </c>
      <c r="AQ268" s="20">
        <f t="shared" si="141"/>
        <v>4.1169015629171045E-6</v>
      </c>
      <c r="AR268" s="20">
        <f t="shared" si="142"/>
        <v>9.6360202002049425E-5</v>
      </c>
      <c r="AS268" s="20"/>
      <c r="AT268" s="20"/>
      <c r="AU268" s="20"/>
      <c r="AV268" s="20"/>
      <c r="AW268" s="20"/>
      <c r="AX268" s="20"/>
      <c r="AY268" s="20"/>
      <c r="AZ268" s="22"/>
    </row>
    <row r="269" spans="3:52" ht="15" x14ac:dyDescent="0.25">
      <c r="C269" s="27" t="str">
        <f>DataBase!A266</f>
        <v>4-Moctane</v>
      </c>
      <c r="D269" s="27">
        <f>DataBase!E266</f>
        <v>142.43801269531252</v>
      </c>
      <c r="E269" s="27">
        <f t="shared" si="148"/>
        <v>415.5880126953125</v>
      </c>
      <c r="F269" s="27">
        <f t="shared" si="149"/>
        <v>748.05842285156257</v>
      </c>
      <c r="G269" s="17">
        <f>DataBase!D266/1000</f>
        <v>0.72306701660156247</v>
      </c>
      <c r="H269" s="16">
        <f t="shared" si="150"/>
        <v>12.554515422696435</v>
      </c>
      <c r="I269" s="16">
        <f>DataBase!C266</f>
        <v>128.25900268554688</v>
      </c>
      <c r="J269" s="18">
        <f t="shared" si="146"/>
        <v>2.2086106188150243E-2</v>
      </c>
      <c r="K269" s="20">
        <f t="shared" si="143"/>
        <v>1.6680198362538021E-2</v>
      </c>
      <c r="L269" s="19">
        <f t="shared" si="144"/>
        <v>3.9133033012323811E-4</v>
      </c>
      <c r="M269" s="19">
        <f t="shared" si="147"/>
        <v>0</v>
      </c>
      <c r="N269" s="20">
        <f t="shared" si="145"/>
        <v>-5.6487000000000001E-8</v>
      </c>
      <c r="O269" s="20">
        <f t="shared" si="151"/>
        <v>536.66999999999996</v>
      </c>
      <c r="P269" s="21">
        <f t="shared" si="152"/>
        <v>1.6233758867800723</v>
      </c>
      <c r="Q269" s="33">
        <f>DataBase!G266+2*DataBase!H266*($O$2+273.15)+3*DataBase!I266*($O$2+273.15)^2+4*DataBase!J266*($O$2+273.15)^3+5*DataBase!K266*($O$2+273.15)^4</f>
        <v>1.691359376339745</v>
      </c>
      <c r="R269" s="30">
        <f>DataBase!R266+273.15</f>
        <v>587.6500244140625</v>
      </c>
      <c r="S269" s="50">
        <f t="shared" si="164"/>
        <v>586.75477428926547</v>
      </c>
      <c r="T269" s="30">
        <f>DataBase!S266/100</f>
        <v>23.406000976562499</v>
      </c>
      <c r="U269" s="50">
        <f t="shared" si="153"/>
        <v>28.90792704044399</v>
      </c>
      <c r="V269" s="50">
        <f t="shared" si="154"/>
        <v>22.928111025188056</v>
      </c>
      <c r="W269" s="30">
        <f t="shared" si="155"/>
        <v>23.354426064294085</v>
      </c>
      <c r="X269" s="30">
        <f t="shared" si="156"/>
        <v>23.936096388859198</v>
      </c>
      <c r="Y269" s="30">
        <f t="shared" si="157"/>
        <v>316.46316534261643</v>
      </c>
      <c r="Z269" s="30">
        <f t="shared" si="158"/>
        <v>317.77425460761253</v>
      </c>
      <c r="AA269" s="55">
        <f t="shared" si="159"/>
        <v>317.82552773768953</v>
      </c>
      <c r="AB269" s="24">
        <f t="shared" si="160"/>
        <v>593.00200874394</v>
      </c>
      <c r="AC269" s="24">
        <f t="shared" si="161"/>
        <v>23.823733090599873</v>
      </c>
      <c r="AD269" s="63">
        <f t="shared" si="162"/>
        <v>-1.7847222789389289E-2</v>
      </c>
      <c r="AE269" s="20"/>
      <c r="AI269" s="20">
        <f t="shared" si="137"/>
        <v>132.49429567182347</v>
      </c>
      <c r="AJ269" s="18">
        <f t="shared" si="138"/>
        <v>124.64329181496186</v>
      </c>
      <c r="AK269" s="20"/>
      <c r="AL269" s="20"/>
      <c r="AM269" s="20">
        <f t="shared" si="163"/>
        <v>0.70720325947350959</v>
      </c>
      <c r="AN269" s="20">
        <f t="shared" si="139"/>
        <v>0.41025788799249335</v>
      </c>
      <c r="AO269" s="10">
        <f t="shared" si="140"/>
        <v>0.41379554396978235</v>
      </c>
      <c r="AP269" s="10">
        <f t="shared" si="136"/>
        <v>0.37406373847998386</v>
      </c>
      <c r="AQ269" s="20">
        <f t="shared" si="141"/>
        <v>4.4262727360110331E-6</v>
      </c>
      <c r="AR269" s="20">
        <f t="shared" si="142"/>
        <v>1.0360134398160621E-4</v>
      </c>
      <c r="AS269" s="20"/>
      <c r="AT269" s="20"/>
      <c r="AU269" s="20"/>
      <c r="AV269" s="20"/>
      <c r="AW269" s="20"/>
      <c r="AX269" s="20"/>
      <c r="AY269" s="20"/>
      <c r="AZ269" s="22"/>
    </row>
    <row r="270" spans="3:52" ht="15" x14ac:dyDescent="0.25">
      <c r="C270" s="27" t="str">
        <f>DataBase!A267</f>
        <v>3-Eheptane</v>
      </c>
      <c r="D270" s="27">
        <f>DataBase!E267</f>
        <v>142.99801025390627</v>
      </c>
      <c r="E270" s="27">
        <f t="shared" si="148"/>
        <v>416.14801025390625</v>
      </c>
      <c r="F270" s="27">
        <f t="shared" si="149"/>
        <v>749.06641845703132</v>
      </c>
      <c r="G270" s="17">
        <f>DataBase!D267/1000</f>
        <v>0.72941601562500002</v>
      </c>
      <c r="H270" s="16">
        <f t="shared" si="150"/>
        <v>12.4508255362339</v>
      </c>
      <c r="I270" s="16">
        <f>DataBase!C267</f>
        <v>128.25900268554688</v>
      </c>
      <c r="J270" s="18">
        <f t="shared" si="146"/>
        <v>6.3828498158629204E-2</v>
      </c>
      <c r="K270" s="20">
        <f t="shared" si="143"/>
        <v>-1.9669152133441045E-2</v>
      </c>
      <c r="L270" s="19">
        <f t="shared" si="144"/>
        <v>4.2447858998127672E-4</v>
      </c>
      <c r="M270" s="19">
        <f t="shared" si="147"/>
        <v>0.72941601562500002</v>
      </c>
      <c r="N270" s="20">
        <f t="shared" si="145"/>
        <v>-5.8638777246093755E-8</v>
      </c>
      <c r="O270" s="20">
        <f t="shared" si="151"/>
        <v>536.66999999999996</v>
      </c>
      <c r="P270" s="21">
        <f t="shared" si="152"/>
        <v>1.6123725691807496</v>
      </c>
      <c r="Q270" s="33">
        <f>DataBase!G267+2*DataBase!H267*($O$2+273.15)+3*DataBase!I267*($O$2+273.15)^2+4*DataBase!J267*($O$2+273.15)^3+5*DataBase!K267*($O$2+273.15)^4</f>
        <v>1.6690088076555876</v>
      </c>
      <c r="R270" s="30">
        <f>DataBase!R267+273.15</f>
        <v>590.54901123046875</v>
      </c>
      <c r="S270" s="50">
        <f t="shared" si="164"/>
        <v>588.86391702394053</v>
      </c>
      <c r="T270" s="30">
        <f>DataBase!S267/100</f>
        <v>24.013701171874999</v>
      </c>
      <c r="U270" s="50">
        <f t="shared" si="153"/>
        <v>29.114008914984847</v>
      </c>
      <c r="V270" s="50">
        <f t="shared" si="154"/>
        <v>23.325165131379642</v>
      </c>
      <c r="W270" s="30">
        <f t="shared" si="155"/>
        <v>23.762618718147177</v>
      </c>
      <c r="X270" s="30">
        <f t="shared" si="156"/>
        <v>24.258283701981423</v>
      </c>
      <c r="Y270" s="30">
        <f t="shared" si="157"/>
        <v>318.78855823194283</v>
      </c>
      <c r="Z270" s="30">
        <f t="shared" si="158"/>
        <v>320.01302572471593</v>
      </c>
      <c r="AA270" s="55">
        <f t="shared" si="159"/>
        <v>320.24599743000715</v>
      </c>
      <c r="AB270" s="24">
        <f t="shared" si="160"/>
        <v>594.6678512603138</v>
      </c>
      <c r="AC270" s="24">
        <f t="shared" si="161"/>
        <v>24.119777269643045</v>
      </c>
      <c r="AD270" s="63">
        <f t="shared" si="162"/>
        <v>-4.4173156403013352E-3</v>
      </c>
      <c r="AE270" s="20"/>
      <c r="AI270" s="20">
        <f t="shared" si="137"/>
        <v>132.15174391293522</v>
      </c>
      <c r="AJ270" s="18">
        <f t="shared" si="138"/>
        <v>124.9290325622713</v>
      </c>
      <c r="AK270" s="20"/>
      <c r="AL270" s="20"/>
      <c r="AM270" s="20">
        <f t="shared" si="163"/>
        <v>0.70467988658014968</v>
      </c>
      <c r="AN270" s="20">
        <f t="shared" si="139"/>
        <v>0.40888086637599003</v>
      </c>
      <c r="AO270" s="10">
        <f t="shared" si="140"/>
        <v>0.40732560367088577</v>
      </c>
      <c r="AP270" s="10">
        <f t="shared" si="136"/>
        <v>0.36884598725275275</v>
      </c>
      <c r="AQ270" s="20">
        <f t="shared" si="141"/>
        <v>4.3879127260668366E-6</v>
      </c>
      <c r="AR270" s="20">
        <f t="shared" si="142"/>
        <v>1.0537002497203642E-4</v>
      </c>
      <c r="AS270" s="20"/>
      <c r="AT270" s="20"/>
      <c r="AU270" s="20"/>
      <c r="AV270" s="20"/>
      <c r="AW270" s="20"/>
      <c r="AX270" s="20"/>
      <c r="AY270" s="20"/>
      <c r="AZ270" s="22"/>
    </row>
    <row r="271" spans="3:52" ht="15" x14ac:dyDescent="0.25">
      <c r="C271" s="27" t="str">
        <f>DataBase!A268</f>
        <v>4-Eheptane</v>
      </c>
      <c r="D271" s="27">
        <f>DataBase!E268</f>
        <v>141.19600830078127</v>
      </c>
      <c r="E271" s="27">
        <f t="shared" si="148"/>
        <v>414.34600830078125</v>
      </c>
      <c r="F271" s="27">
        <f t="shared" si="149"/>
        <v>745.82281494140625</v>
      </c>
      <c r="G271" s="17">
        <f>DataBase!D268/1000</f>
        <v>0.73092700195312499</v>
      </c>
      <c r="H271" s="16">
        <f t="shared" si="150"/>
        <v>12.407126652838327</v>
      </c>
      <c r="I271" s="16">
        <f>DataBase!C268</f>
        <v>128.25900268554688</v>
      </c>
      <c r="J271" s="18">
        <f t="shared" si="146"/>
        <v>8.5693299536358611E-2</v>
      </c>
      <c r="K271" s="20">
        <f t="shared" si="143"/>
        <v>-2.0522111761434033E-2</v>
      </c>
      <c r="L271" s="19">
        <f t="shared" si="144"/>
        <v>4.2364236705162874E-4</v>
      </c>
      <c r="M271" s="19">
        <f t="shared" si="147"/>
        <v>0.73092700195312499</v>
      </c>
      <c r="N271" s="20">
        <f t="shared" si="145"/>
        <v>-5.8643234655761724E-8</v>
      </c>
      <c r="O271" s="20">
        <f t="shared" si="151"/>
        <v>536.66999999999996</v>
      </c>
      <c r="P271" s="21">
        <f t="shared" si="152"/>
        <v>1.6050305619270879</v>
      </c>
      <c r="Q271" s="33">
        <f>DataBase!G268+2*DataBase!H268*($O$2+273.15)+3*DataBase!I268*($O$2+273.15)^2+4*DataBase!J268*($O$2+273.15)^3+5*DataBase!K268*($O$2+273.15)^4</f>
        <v>1.65927335084157</v>
      </c>
      <c r="R271" s="30">
        <f>DataBase!R268+273.15</f>
        <v>587.95001220703125</v>
      </c>
      <c r="S271" s="50">
        <f t="shared" si="164"/>
        <v>587.71504854410091</v>
      </c>
      <c r="T271" s="30">
        <f>DataBase!S268/100</f>
        <v>23.912600097656249</v>
      </c>
      <c r="U271" s="50">
        <f t="shared" si="153"/>
        <v>29.287792812649478</v>
      </c>
      <c r="V271" s="50">
        <f t="shared" si="154"/>
        <v>23.673807409502608</v>
      </c>
      <c r="W271" s="30">
        <f t="shared" si="155"/>
        <v>24.113750307049433</v>
      </c>
      <c r="X271" s="30">
        <f t="shared" si="156"/>
        <v>24.580217395811321</v>
      </c>
      <c r="Y271" s="30">
        <f t="shared" si="157"/>
        <v>317.71834020353936</v>
      </c>
      <c r="Z271" s="30">
        <f t="shared" si="158"/>
        <v>318.82956484277918</v>
      </c>
      <c r="AA271" s="55">
        <f t="shared" si="159"/>
        <v>319.1795270519616</v>
      </c>
      <c r="AB271" s="24">
        <f t="shared" si="160"/>
        <v>593.18075674625254</v>
      </c>
      <c r="AC271" s="24">
        <f t="shared" si="161"/>
        <v>24.280951983974841</v>
      </c>
      <c r="AD271" s="63">
        <f t="shared" si="162"/>
        <v>-1.5404091768117502E-2</v>
      </c>
      <c r="AE271" s="20"/>
      <c r="AI271" s="20">
        <f t="shared" si="137"/>
        <v>130.76174595390239</v>
      </c>
      <c r="AJ271" s="18">
        <f t="shared" si="138"/>
        <v>123.84246196697002</v>
      </c>
      <c r="AK271" s="20"/>
      <c r="AL271" s="20"/>
      <c r="AM271" s="20">
        <f t="shared" si="163"/>
        <v>0.70472999353366816</v>
      </c>
      <c r="AN271" s="20">
        <f t="shared" si="139"/>
        <v>0.41011496341158266</v>
      </c>
      <c r="AO271" s="10">
        <f t="shared" si="140"/>
        <v>0.40579800716014541</v>
      </c>
      <c r="AP271" s="10">
        <f t="shared" si="136"/>
        <v>0.36730139595519073</v>
      </c>
      <c r="AQ271" s="20">
        <f t="shared" si="141"/>
        <v>4.7929361150987642E-6</v>
      </c>
      <c r="AR271" s="20">
        <f t="shared" si="142"/>
        <v>1.1461156461397087E-4</v>
      </c>
      <c r="AS271" s="20"/>
      <c r="AT271" s="20"/>
      <c r="AU271" s="20"/>
      <c r="AV271" s="20"/>
      <c r="AW271" s="20"/>
      <c r="AX271" s="20"/>
      <c r="AY271" s="20"/>
      <c r="AZ271" s="22"/>
    </row>
    <row r="272" spans="3:52" ht="15" x14ac:dyDescent="0.25">
      <c r="C272" s="27" t="str">
        <f>DataBase!A269</f>
        <v>22-Mheptane</v>
      </c>
      <c r="D272" s="27">
        <f>DataBase!E269</f>
        <v>132.69600830078127</v>
      </c>
      <c r="E272" s="27">
        <f t="shared" si="148"/>
        <v>405.84600830078125</v>
      </c>
      <c r="F272" s="27">
        <f t="shared" si="149"/>
        <v>730.5228149414063</v>
      </c>
      <c r="G272" s="17">
        <f>DataBase!D269/1000</f>
        <v>0.71320800781250004</v>
      </c>
      <c r="H272" s="16">
        <f t="shared" si="150"/>
        <v>12.627820034286691</v>
      </c>
      <c r="I272" s="16">
        <f>DataBase!C269</f>
        <v>128.25900268554688</v>
      </c>
      <c r="J272" s="18">
        <f t="shared" si="146"/>
        <v>4.1449892005217146E-3</v>
      </c>
      <c r="K272" s="20">
        <f t="shared" si="143"/>
        <v>1.8858811419000459E-2</v>
      </c>
      <c r="L272" s="19">
        <f t="shared" si="144"/>
        <v>3.9190317385691582E-4</v>
      </c>
      <c r="M272" s="19">
        <f t="shared" si="147"/>
        <v>0</v>
      </c>
      <c r="N272" s="20">
        <f t="shared" si="145"/>
        <v>-5.6487000000000001E-8</v>
      </c>
      <c r="O272" s="20">
        <f t="shared" si="151"/>
        <v>536.66999999999996</v>
      </c>
      <c r="P272" s="21">
        <f t="shared" si="152"/>
        <v>1.6350665551710146</v>
      </c>
      <c r="Q272" s="33">
        <f>DataBase!G269+2*DataBase!H269*($O$2+273.15)+3*DataBase!I269*($O$2+273.15)^2+4*DataBase!J269*($O$2+273.15)^3+5*DataBase!K269*($O$2+273.15)^4</f>
        <v>1.7067921488412199</v>
      </c>
      <c r="R272" s="30">
        <f>DataBase!R269+273.15</f>
        <v>577.75</v>
      </c>
      <c r="S272" s="50">
        <f t="shared" si="164"/>
        <v>575.95417693557852</v>
      </c>
      <c r="T272" s="30">
        <f>DataBase!S269/100</f>
        <v>23.203400878906251</v>
      </c>
      <c r="U272" s="50">
        <f t="shared" si="153"/>
        <v>29.168787161842125</v>
      </c>
      <c r="V272" s="50">
        <f t="shared" si="154"/>
        <v>23.461609838811725</v>
      </c>
      <c r="W272" s="30">
        <f t="shared" si="155"/>
        <v>23.876462817813657</v>
      </c>
      <c r="X272" s="30">
        <f t="shared" si="156"/>
        <v>24.579086681250892</v>
      </c>
      <c r="Y272" s="30">
        <f t="shared" si="157"/>
        <v>305.42644747128691</v>
      </c>
      <c r="Z272" s="30">
        <f t="shared" si="158"/>
        <v>306.46963371390507</v>
      </c>
      <c r="AA272" s="55">
        <f t="shared" si="159"/>
        <v>306.53172743530149</v>
      </c>
      <c r="AB272" s="24">
        <f t="shared" si="160"/>
        <v>581.85790452614435</v>
      </c>
      <c r="AC272" s="24">
        <f t="shared" si="161"/>
        <v>23.803268921422053</v>
      </c>
      <c r="AD272" s="63">
        <f t="shared" si="162"/>
        <v>-2.585259142167946E-2</v>
      </c>
      <c r="AE272" s="20"/>
      <c r="AI272" s="20">
        <f t="shared" si="137"/>
        <v>127.05255194941697</v>
      </c>
      <c r="AJ272" s="18">
        <f t="shared" si="138"/>
        <v>118.96842499854253</v>
      </c>
      <c r="AK272" s="20"/>
      <c r="AL272" s="20"/>
      <c r="AM272" s="20">
        <f t="shared" si="163"/>
        <v>0.70245955569152962</v>
      </c>
      <c r="AN272" s="20">
        <f t="shared" si="139"/>
        <v>0.41503114349512282</v>
      </c>
      <c r="AO272" s="10">
        <f t="shared" si="140"/>
        <v>0.37660339939628851</v>
      </c>
      <c r="AP272" s="10">
        <f t="shared" si="136"/>
        <v>0.33926694641198218</v>
      </c>
      <c r="AQ272" s="20">
        <f t="shared" si="141"/>
        <v>8.6625645224747422E-6</v>
      </c>
      <c r="AR272" s="20">
        <f t="shared" si="142"/>
        <v>2.0100095725437254E-4</v>
      </c>
      <c r="AS272" s="20"/>
      <c r="AT272" s="20"/>
      <c r="AU272" s="20"/>
      <c r="AV272" s="20"/>
      <c r="AW272" s="20"/>
      <c r="AX272" s="20"/>
      <c r="AY272" s="20"/>
      <c r="AZ272" s="22"/>
    </row>
    <row r="273" spans="3:52" ht="15" x14ac:dyDescent="0.25">
      <c r="C273" s="27" t="str">
        <f>DataBase!A270</f>
        <v>23-Mheptane</v>
      </c>
      <c r="D273" s="27">
        <f>DataBase!E270</f>
        <v>140.49801025390627</v>
      </c>
      <c r="E273" s="27">
        <f t="shared" si="148"/>
        <v>413.64801025390625</v>
      </c>
      <c r="F273" s="27">
        <f t="shared" si="149"/>
        <v>744.56641845703132</v>
      </c>
      <c r="G273" s="17">
        <f>DataBase!D270/1000</f>
        <v>0.72866400146484378</v>
      </c>
      <c r="H273" s="16">
        <f t="shared" si="150"/>
        <v>12.438666785687159</v>
      </c>
      <c r="I273" s="16">
        <f>DataBase!C270</f>
        <v>128.25900268554688</v>
      </c>
      <c r="J273" s="18">
        <f t="shared" si="146"/>
        <v>6.5135384101111596E-2</v>
      </c>
      <c r="K273" s="20">
        <f t="shared" si="143"/>
        <v>-2.0252369417219428E-2</v>
      </c>
      <c r="L273" s="19">
        <f t="shared" si="144"/>
        <v>4.2460037672785472E-4</v>
      </c>
      <c r="M273" s="19">
        <f t="shared" si="147"/>
        <v>0.72866400146484378</v>
      </c>
      <c r="N273" s="20">
        <f t="shared" si="145"/>
        <v>-5.8636558804321287E-8</v>
      </c>
      <c r="O273" s="20">
        <f t="shared" si="151"/>
        <v>536.66999999999996</v>
      </c>
      <c r="P273" s="21">
        <f t="shared" si="152"/>
        <v>1.6104868840725628</v>
      </c>
      <c r="Q273" s="33">
        <f>DataBase!G270+2*DataBase!H270*($O$2+273.15)+3*DataBase!I270*($O$2+273.15)^2+4*DataBase!J270*($O$2+273.15)^3+5*DataBase!K270*($O$2+273.15)^4</f>
        <v>1.6665055810421947</v>
      </c>
      <c r="R273" s="30">
        <f>DataBase!R270+273.15</f>
        <v>589.6500244140625</v>
      </c>
      <c r="S273" s="50">
        <f t="shared" si="164"/>
        <v>586.53913772478279</v>
      </c>
      <c r="T273" s="30">
        <f>DataBase!S270/100</f>
        <v>24.013701171874999</v>
      </c>
      <c r="U273" s="50">
        <f t="shared" si="153"/>
        <v>29.247861039866887</v>
      </c>
      <c r="V273" s="50">
        <f t="shared" si="154"/>
        <v>23.595919688585958</v>
      </c>
      <c r="W273" s="30">
        <f t="shared" si="155"/>
        <v>24.03282338151957</v>
      </c>
      <c r="X273" s="30">
        <f t="shared" si="156"/>
        <v>24.526906132475144</v>
      </c>
      <c r="Y273" s="30">
        <f t="shared" si="157"/>
        <v>316.47454401104233</v>
      </c>
      <c r="Z273" s="30">
        <f t="shared" si="158"/>
        <v>317.5956617860694</v>
      </c>
      <c r="AA273" s="55">
        <f t="shared" si="159"/>
        <v>317.90738831402689</v>
      </c>
      <c r="AB273" s="24">
        <f t="shared" si="160"/>
        <v>592.1066179165507</v>
      </c>
      <c r="AC273" s="24">
        <f t="shared" si="161"/>
        <v>24.198927401661223</v>
      </c>
      <c r="AD273" s="63">
        <f t="shared" si="162"/>
        <v>-7.7133561569909968E-3</v>
      </c>
      <c r="AE273" s="20"/>
      <c r="AI273" s="20">
        <f t="shared" si="137"/>
        <v>130.54782115569128</v>
      </c>
      <c r="AJ273" s="18">
        <f t="shared" si="138"/>
        <v>123.45721755296468</v>
      </c>
      <c r="AK273" s="20"/>
      <c r="AL273" s="20"/>
      <c r="AM273" s="20">
        <f t="shared" si="163"/>
        <v>0.70151444607324465</v>
      </c>
      <c r="AN273" s="20">
        <f t="shared" si="139"/>
        <v>0.40930689616035681</v>
      </c>
      <c r="AO273" s="10">
        <f t="shared" si="140"/>
        <v>0.3851665583374218</v>
      </c>
      <c r="AP273" s="10">
        <f t="shared" si="136"/>
        <v>0.34824568701872871</v>
      </c>
      <c r="AQ273" s="20">
        <f t="shared" si="141"/>
        <v>5.7442458936414101E-6</v>
      </c>
      <c r="AR273" s="20">
        <f t="shared" si="142"/>
        <v>1.3794060434767487E-4</v>
      </c>
      <c r="AS273" s="20"/>
      <c r="AT273" s="20"/>
      <c r="AU273" s="20"/>
      <c r="AV273" s="20"/>
      <c r="AW273" s="20"/>
      <c r="AX273" s="20"/>
      <c r="AY273" s="20"/>
      <c r="AZ273" s="22"/>
    </row>
    <row r="274" spans="3:52" ht="15" x14ac:dyDescent="0.25">
      <c r="C274" s="27" t="str">
        <f>DataBase!A271</f>
        <v>24-Mheptane</v>
      </c>
      <c r="D274" s="27">
        <f>DataBase!E271</f>
        <v>132.89901123046877</v>
      </c>
      <c r="E274" s="27">
        <f t="shared" si="148"/>
        <v>406.04901123046875</v>
      </c>
      <c r="F274" s="27">
        <f t="shared" si="149"/>
        <v>730.88822021484373</v>
      </c>
      <c r="G274" s="17">
        <f>DataBase!D271/1000</f>
        <v>0.71792102050781248</v>
      </c>
      <c r="H274" s="16">
        <f t="shared" si="150"/>
        <v>12.547012132255983</v>
      </c>
      <c r="I274" s="16">
        <f>DataBase!C271</f>
        <v>128.25900268554688</v>
      </c>
      <c r="J274" s="18">
        <f t="shared" si="146"/>
        <v>1.5019976270227109E-2</v>
      </c>
      <c r="K274" s="20">
        <f t="shared" si="143"/>
        <v>1.6457200570647784E-2</v>
      </c>
      <c r="L274" s="19">
        <f t="shared" si="144"/>
        <v>3.9127001443068412E-4</v>
      </c>
      <c r="M274" s="19">
        <f t="shared" si="147"/>
        <v>0</v>
      </c>
      <c r="N274" s="20">
        <f t="shared" si="145"/>
        <v>-5.6487000000000001E-8</v>
      </c>
      <c r="O274" s="20">
        <f t="shared" si="151"/>
        <v>536.66999999999996</v>
      </c>
      <c r="P274" s="21">
        <f t="shared" si="152"/>
        <v>1.6221717072788202</v>
      </c>
      <c r="Q274" s="33">
        <f>DataBase!G271+2*DataBase!H271*($O$2+273.15)+3*DataBase!I271*($O$2+273.15)^2+4*DataBase!J271*($O$2+273.15)^3+5*DataBase!K271*($O$2+273.15)^4</f>
        <v>1.6896334668078699</v>
      </c>
      <c r="R274" s="30">
        <f>DataBase!R271+273.15</f>
        <v>576.8480224609375</v>
      </c>
      <c r="S274" s="50">
        <f t="shared" si="164"/>
        <v>577.30768577146546</v>
      </c>
      <c r="T274" s="30">
        <f>DataBase!S271/100</f>
        <v>23.406000976562499</v>
      </c>
      <c r="U274" s="50">
        <f t="shared" si="153"/>
        <v>29.336869733269335</v>
      </c>
      <c r="V274" s="50">
        <f t="shared" si="154"/>
        <v>23.795351996841156</v>
      </c>
      <c r="W274" s="30">
        <f t="shared" si="155"/>
        <v>24.216461643320507</v>
      </c>
      <c r="X274" s="30">
        <f t="shared" si="156"/>
        <v>24.839163063088769</v>
      </c>
      <c r="Y274" s="30">
        <f t="shared" si="157"/>
        <v>306.96911624337793</v>
      </c>
      <c r="Z274" s="30">
        <f t="shared" si="158"/>
        <v>307.93235313599916</v>
      </c>
      <c r="AA274" s="55">
        <f t="shared" si="159"/>
        <v>308.18058133583463</v>
      </c>
      <c r="AB274" s="24">
        <f t="shared" si="160"/>
        <v>582.8607799889013</v>
      </c>
      <c r="AC274" s="24">
        <f t="shared" si="161"/>
        <v>24.029408436392266</v>
      </c>
      <c r="AD274" s="63">
        <f t="shared" si="162"/>
        <v>-2.6634513963065022E-2</v>
      </c>
      <c r="AE274" s="20"/>
      <c r="AI274" s="20">
        <f t="shared" si="137"/>
        <v>126.66054596935328</v>
      </c>
      <c r="AJ274" s="18">
        <f t="shared" si="138"/>
        <v>119.09747803326751</v>
      </c>
      <c r="AK274" s="20"/>
      <c r="AL274" s="20"/>
      <c r="AM274" s="20">
        <f t="shared" si="163"/>
        <v>0.70390986086454899</v>
      </c>
      <c r="AN274" s="20">
        <f t="shared" si="139"/>
        <v>0.41547155483674003</v>
      </c>
      <c r="AO274" s="10">
        <f t="shared" si="140"/>
        <v>0.39049765880823528</v>
      </c>
      <c r="AP274" s="10">
        <f t="shared" ref="AP274:AP337" si="165">3 / 7 * (AM274 / (1 - AM274)) *LOG10(T274 / 1.101325) - 1</f>
        <v>0.35245233464390258</v>
      </c>
      <c r="AQ274" s="20">
        <f t="shared" si="141"/>
        <v>7.6497007979508174E-6</v>
      </c>
      <c r="AR274" s="20">
        <f t="shared" si="142"/>
        <v>1.7904890434724776E-4</v>
      </c>
      <c r="AS274" s="20"/>
      <c r="AT274" s="20"/>
      <c r="AU274" s="20"/>
      <c r="AV274" s="20"/>
      <c r="AW274" s="20"/>
      <c r="AX274" s="20"/>
      <c r="AY274" s="20"/>
      <c r="AZ274" s="22"/>
    </row>
    <row r="275" spans="3:52" ht="15" x14ac:dyDescent="0.25">
      <c r="C275" s="27" t="str">
        <f>DataBase!A272</f>
        <v>25-Mheptane</v>
      </c>
      <c r="D275" s="27">
        <f>DataBase!E272</f>
        <v>135.99801025390627</v>
      </c>
      <c r="E275" s="27">
        <f t="shared" si="148"/>
        <v>409.14801025390625</v>
      </c>
      <c r="F275" s="27">
        <f t="shared" si="149"/>
        <v>736.4664184570313</v>
      </c>
      <c r="G275" s="17">
        <f>DataBase!D272/1000</f>
        <v>0.71975</v>
      </c>
      <c r="H275" s="16">
        <f t="shared" si="150"/>
        <v>12.546886691395349</v>
      </c>
      <c r="I275" s="16">
        <f>DataBase!C272</f>
        <v>128.25900268554688</v>
      </c>
      <c r="J275" s="18">
        <f t="shared" si="146"/>
        <v>1.7861685654772991E-2</v>
      </c>
      <c r="K275" s="20">
        <f t="shared" si="143"/>
        <v>1.6453472468269753E-2</v>
      </c>
      <c r="L275" s="19">
        <f t="shared" si="144"/>
        <v>3.912690034134166E-4</v>
      </c>
      <c r="M275" s="19">
        <f t="shared" si="147"/>
        <v>0</v>
      </c>
      <c r="N275" s="20">
        <f t="shared" si="145"/>
        <v>-5.6487000000000001E-8</v>
      </c>
      <c r="O275" s="20">
        <f t="shared" si="151"/>
        <v>536.66999999999996</v>
      </c>
      <c r="P275" s="21">
        <f t="shared" si="152"/>
        <v>1.622151563753697</v>
      </c>
      <c r="Q275" s="33">
        <f>DataBase!G272+2*DataBase!H272*($O$2+273.15)+3*DataBase!I272*($O$2+273.15)^2+4*DataBase!J272*($O$2+273.15)^3+5*DataBase!K272*($O$2+273.15)^4</f>
        <v>1.6891865682393448</v>
      </c>
      <c r="R275" s="30">
        <f>DataBase!R272+273.15</f>
        <v>581.1500244140625</v>
      </c>
      <c r="S275" s="50">
        <f t="shared" si="164"/>
        <v>580.42560498319187</v>
      </c>
      <c r="T275" s="30">
        <f>DataBase!S272/100</f>
        <v>23.506201171874999</v>
      </c>
      <c r="U275" s="50">
        <f t="shared" si="153"/>
        <v>29.202891504045994</v>
      </c>
      <c r="V275" s="50">
        <f t="shared" si="154"/>
        <v>23.519062720955468</v>
      </c>
      <c r="W275" s="30">
        <f t="shared" si="155"/>
        <v>23.94348962914512</v>
      </c>
      <c r="X275" s="30">
        <f t="shared" si="156"/>
        <v>24.550196928386345</v>
      </c>
      <c r="Y275" s="30">
        <f t="shared" si="157"/>
        <v>310.10395041666698</v>
      </c>
      <c r="Z275" s="30">
        <f t="shared" si="158"/>
        <v>311.18026986836605</v>
      </c>
      <c r="AA275" s="55">
        <f t="shared" si="159"/>
        <v>311.37177558230303</v>
      </c>
      <c r="AB275" s="24">
        <f t="shared" si="160"/>
        <v>586.18660191785273</v>
      </c>
      <c r="AC275" s="24">
        <f t="shared" si="161"/>
        <v>23.966154715110601</v>
      </c>
      <c r="AD275" s="63">
        <f t="shared" si="162"/>
        <v>-1.9567327781825246E-2</v>
      </c>
      <c r="AE275" s="20"/>
      <c r="AI275" s="20">
        <f t="shared" si="137"/>
        <v>128.52879854951061</v>
      </c>
      <c r="AJ275" s="18">
        <f t="shared" si="138"/>
        <v>120.88107666117406</v>
      </c>
      <c r="AK275" s="20"/>
      <c r="AL275" s="20"/>
      <c r="AM275" s="20">
        <f t="shared" si="163"/>
        <v>0.70403164942894869</v>
      </c>
      <c r="AN275" s="20">
        <f t="shared" si="139"/>
        <v>0.41337936311334472</v>
      </c>
      <c r="AO275" s="10">
        <f t="shared" si="140"/>
        <v>0.39324703347909995</v>
      </c>
      <c r="AP275" s="10">
        <f t="shared" si="165"/>
        <v>0.35513428396790547</v>
      </c>
      <c r="AQ275" s="20">
        <f t="shared" si="141"/>
        <v>6.613481652820887E-6</v>
      </c>
      <c r="AR275" s="20">
        <f t="shared" si="142"/>
        <v>1.5545783017771212E-4</v>
      </c>
      <c r="AS275" s="20"/>
      <c r="AT275" s="20"/>
      <c r="AU275" s="20"/>
      <c r="AV275" s="20"/>
      <c r="AW275" s="20"/>
      <c r="AX275" s="20"/>
      <c r="AY275" s="20"/>
      <c r="AZ275" s="22"/>
    </row>
    <row r="276" spans="3:52" ht="15" x14ac:dyDescent="0.25">
      <c r="C276" s="27" t="str">
        <f>DataBase!A273</f>
        <v>26-Mheptane</v>
      </c>
      <c r="D276" s="27">
        <f>DataBase!E273</f>
        <v>135.2180114746094</v>
      </c>
      <c r="E276" s="27">
        <f t="shared" si="148"/>
        <v>408.36801147460938</v>
      </c>
      <c r="F276" s="27">
        <f t="shared" si="149"/>
        <v>735.06242065429694</v>
      </c>
      <c r="G276" s="17">
        <f>DataBase!D273/1000</f>
        <v>0.71177001953124996</v>
      </c>
      <c r="H276" s="16">
        <f t="shared" si="150"/>
        <v>12.679487961137461</v>
      </c>
      <c r="I276" s="16">
        <f>DataBase!C273</f>
        <v>128.25900268554688</v>
      </c>
      <c r="J276" s="18">
        <f t="shared" si="146"/>
        <v>1.6770967042053985E-3</v>
      </c>
      <c r="K276" s="20">
        <f t="shared" si="143"/>
        <v>2.0394382205005342E-2</v>
      </c>
      <c r="L276" s="19">
        <f t="shared" si="144"/>
        <v>3.9228903728371202E-4</v>
      </c>
      <c r="M276" s="19">
        <f t="shared" si="147"/>
        <v>0</v>
      </c>
      <c r="N276" s="20">
        <f t="shared" si="145"/>
        <v>-5.6487000000000001E-8</v>
      </c>
      <c r="O276" s="20">
        <f t="shared" si="151"/>
        <v>536.66999999999996</v>
      </c>
      <c r="P276" s="21">
        <f t="shared" si="152"/>
        <v>1.6432261896028604</v>
      </c>
      <c r="Q276" s="33">
        <f>DataBase!G273+2*DataBase!H273*($O$2+273.15)+3*DataBase!I273*($O$2+273.15)^2+4*DataBase!J273*($O$2+273.15)^3+5*DataBase!K273*($O$2+273.15)^4</f>
        <v>1.7168273721722949</v>
      </c>
      <c r="R276" s="30">
        <f>DataBase!R273+273.15</f>
        <v>577.95001220703125</v>
      </c>
      <c r="S276" s="50">
        <f t="shared" si="164"/>
        <v>577.74685340321503</v>
      </c>
      <c r="T276" s="30">
        <f>DataBase!S273/100</f>
        <v>23.000700683593749</v>
      </c>
      <c r="U276" s="50">
        <f t="shared" si="153"/>
        <v>28.945242207394504</v>
      </c>
      <c r="V276" s="50">
        <f t="shared" si="154"/>
        <v>23.019853781158087</v>
      </c>
      <c r="W276" s="30">
        <f t="shared" si="155"/>
        <v>23.431190717671562</v>
      </c>
      <c r="X276" s="30">
        <f t="shared" si="156"/>
        <v>24.167139423374337</v>
      </c>
      <c r="Y276" s="30">
        <f t="shared" si="157"/>
        <v>307.11826848880833</v>
      </c>
      <c r="Z276" s="30">
        <f t="shared" si="158"/>
        <v>308.30254907988024</v>
      </c>
      <c r="AA276" s="55">
        <f t="shared" si="159"/>
        <v>308.19888606242694</v>
      </c>
      <c r="AB276" s="24">
        <f t="shared" si="160"/>
        <v>584.04796205688774</v>
      </c>
      <c r="AC276" s="24">
        <f t="shared" si="161"/>
        <v>23.604129234377762</v>
      </c>
      <c r="AD276" s="63">
        <f t="shared" si="162"/>
        <v>-2.6235224704021076E-2</v>
      </c>
      <c r="AE276" s="20"/>
      <c r="AI276" s="20">
        <f t="shared" si="137"/>
        <v>128.90219435333165</v>
      </c>
      <c r="AJ276" s="18">
        <f t="shared" si="138"/>
        <v>120.40479450523071</v>
      </c>
      <c r="AK276" s="20"/>
      <c r="AL276" s="20"/>
      <c r="AM276" s="20">
        <f t="shared" si="163"/>
        <v>0.70658015892268067</v>
      </c>
      <c r="AN276" s="20">
        <f t="shared" si="139"/>
        <v>0.41493360937010038</v>
      </c>
      <c r="AO276" s="10">
        <f t="shared" si="140"/>
        <v>0.40146044226101202</v>
      </c>
      <c r="AP276" s="10">
        <f t="shared" si="165"/>
        <v>0.36210853058423798</v>
      </c>
      <c r="AQ276" s="20">
        <f t="shared" si="141"/>
        <v>6.6039501974327926E-6</v>
      </c>
      <c r="AR276" s="20">
        <f t="shared" si="142"/>
        <v>1.518954818205115E-4</v>
      </c>
      <c r="AS276" s="20"/>
      <c r="AT276" s="20"/>
      <c r="AU276" s="20"/>
      <c r="AV276" s="20"/>
      <c r="AW276" s="20"/>
      <c r="AX276" s="20"/>
      <c r="AY276" s="20"/>
      <c r="AZ276" s="22"/>
    </row>
    <row r="277" spans="3:52" ht="15" x14ac:dyDescent="0.25">
      <c r="C277" s="27" t="str">
        <f>DataBase!A274</f>
        <v>33-Mheptane</v>
      </c>
      <c r="D277" s="27">
        <f>DataBase!E274</f>
        <v>137.01900634765627</v>
      </c>
      <c r="E277" s="27">
        <f t="shared" si="148"/>
        <v>410.16900634765625</v>
      </c>
      <c r="F277" s="27">
        <f t="shared" si="149"/>
        <v>738.30421142578132</v>
      </c>
      <c r="G277" s="17">
        <f>DataBase!D274/1000</f>
        <v>0.72828900146484377</v>
      </c>
      <c r="H277" s="16">
        <f t="shared" si="150"/>
        <v>12.410083317713108</v>
      </c>
      <c r="I277" s="16">
        <f>DataBase!C274</f>
        <v>128.25900268554688</v>
      </c>
      <c r="J277" s="18">
        <f t="shared" si="146"/>
        <v>7.3171700717848259E-2</v>
      </c>
      <c r="K277" s="20">
        <f t="shared" si="143"/>
        <v>-2.1212502585408244E-2</v>
      </c>
      <c r="L277" s="19">
        <f t="shared" si="144"/>
        <v>4.2446361073480331E-4</v>
      </c>
      <c r="M277" s="19">
        <f t="shared" si="147"/>
        <v>0.72828900146484377</v>
      </c>
      <c r="N277" s="20">
        <f t="shared" si="145"/>
        <v>-5.8635452554321291E-8</v>
      </c>
      <c r="O277" s="20">
        <f t="shared" si="151"/>
        <v>536.66999999999996</v>
      </c>
      <c r="P277" s="21">
        <f t="shared" si="152"/>
        <v>1.6058583840107472</v>
      </c>
      <c r="Q277" s="33">
        <f>DataBase!G274+2*DataBase!H274*($O$2+273.15)+3*DataBase!I274*($O$2+273.15)^2+4*DataBase!J274*($O$2+273.15)^3+5*DataBase!K274*($O$2+273.15)^4</f>
        <v>1.6599090626742949</v>
      </c>
      <c r="R277" s="30">
        <f>DataBase!R274+273.15</f>
        <v>588.54901123046875</v>
      </c>
      <c r="S277" s="50">
        <f t="shared" si="164"/>
        <v>583.46109867374275</v>
      </c>
      <c r="T277" s="30">
        <f>DataBase!S274/100</f>
        <v>24.31800048828125</v>
      </c>
      <c r="U277" s="50">
        <f t="shared" si="153"/>
        <v>29.459768991627225</v>
      </c>
      <c r="V277" s="50">
        <f t="shared" si="154"/>
        <v>24.032596761990234</v>
      </c>
      <c r="W277" s="30">
        <f t="shared" si="155"/>
        <v>24.467372929195719</v>
      </c>
      <c r="X277" s="30">
        <f t="shared" si="156"/>
        <v>24.948204729671541</v>
      </c>
      <c r="Y277" s="30">
        <f t="shared" si="157"/>
        <v>313.44256929834398</v>
      </c>
      <c r="Z277" s="30">
        <f t="shared" si="158"/>
        <v>314.40188820420087</v>
      </c>
      <c r="AA277" s="55">
        <f t="shared" si="159"/>
        <v>314.84463277865973</v>
      </c>
      <c r="AB277" s="24">
        <f t="shared" si="160"/>
        <v>588.64966062269082</v>
      </c>
      <c r="AC277" s="24">
        <f t="shared" si="161"/>
        <v>24.347420338382008</v>
      </c>
      <c r="AD277" s="63">
        <f t="shared" si="162"/>
        <v>-1.2097972493641429E-3</v>
      </c>
      <c r="AE277" s="20"/>
      <c r="AI277" s="20">
        <f t="shared" si="137"/>
        <v>128.25126938700168</v>
      </c>
      <c r="AJ277" s="18">
        <f t="shared" si="138"/>
        <v>121.42197496200977</v>
      </c>
      <c r="AK277" s="20"/>
      <c r="AL277" s="20"/>
      <c r="AM277" s="20">
        <f t="shared" si="163"/>
        <v>0.69691563237889631</v>
      </c>
      <c r="AN277" s="20">
        <f t="shared" si="139"/>
        <v>0.40982987725112641</v>
      </c>
      <c r="AO277" s="10">
        <f t="shared" si="140"/>
        <v>0.35933265227607103</v>
      </c>
      <c r="AP277" s="10">
        <f t="shared" si="165"/>
        <v>0.32447311807188917</v>
      </c>
      <c r="AQ277" s="20">
        <f t="shared" si="141"/>
        <v>7.8627491247772154E-6</v>
      </c>
      <c r="AR277" s="20">
        <f t="shared" si="142"/>
        <v>1.9120633705556529E-4</v>
      </c>
      <c r="AS277" s="20"/>
      <c r="AT277" s="20"/>
      <c r="AU277" s="20"/>
      <c r="AV277" s="20"/>
      <c r="AW277" s="20"/>
      <c r="AX277" s="20"/>
      <c r="AY277" s="20"/>
      <c r="AZ277" s="22"/>
    </row>
    <row r="278" spans="3:52" ht="15" x14ac:dyDescent="0.25">
      <c r="C278" s="27" t="str">
        <f>DataBase!A275</f>
        <v>34-Mheptane</v>
      </c>
      <c r="D278" s="27">
        <f>DataBase!E275</f>
        <v>140.59700927734377</v>
      </c>
      <c r="E278" s="27">
        <f t="shared" si="148"/>
        <v>413.74700927734375</v>
      </c>
      <c r="F278" s="27">
        <f t="shared" si="149"/>
        <v>744.7446166992188</v>
      </c>
      <c r="G278" s="17">
        <f>DataBase!D275/1000</f>
        <v>0.7339660034179688</v>
      </c>
      <c r="H278" s="16">
        <f t="shared" si="150"/>
        <v>12.349797786630116</v>
      </c>
      <c r="I278" s="16">
        <f>DataBase!C275</f>
        <v>128.25900268554688</v>
      </c>
      <c r="J278" s="18">
        <f t="shared" si="146"/>
        <v>0.12661208867172044</v>
      </c>
      <c r="K278" s="20">
        <f t="shared" si="143"/>
        <v>-2.132935945298382E-2</v>
      </c>
      <c r="L278" s="19">
        <f t="shared" si="144"/>
        <v>4.2221074656053232E-4</v>
      </c>
      <c r="M278" s="19">
        <f t="shared" si="147"/>
        <v>0.7339660034179688</v>
      </c>
      <c r="N278" s="20">
        <f t="shared" si="145"/>
        <v>-5.8652199710083008E-8</v>
      </c>
      <c r="O278" s="20">
        <f t="shared" si="151"/>
        <v>536.66999999999996</v>
      </c>
      <c r="P278" s="21">
        <f t="shared" si="152"/>
        <v>1.5951890764564398</v>
      </c>
      <c r="Q278" s="33">
        <f>DataBase!G275+2*DataBase!H275*($O$2+273.15)+3*DataBase!I275*($O$2+273.15)^2+4*DataBase!J275*($O$2+273.15)^3+5*DataBase!K275*($O$2+273.15)^4</f>
        <v>1.6467845273767447</v>
      </c>
      <c r="R278" s="30">
        <f>DataBase!R275+273.15</f>
        <v>591.95001220703125</v>
      </c>
      <c r="S278" s="50">
        <f t="shared" si="164"/>
        <v>587.98004570472415</v>
      </c>
      <c r="T278" s="30">
        <f>DataBase!S275/100</f>
        <v>24.621201171875001</v>
      </c>
      <c r="U278" s="50">
        <f t="shared" si="153"/>
        <v>29.440043070872434</v>
      </c>
      <c r="V278" s="50">
        <f t="shared" si="154"/>
        <v>23.982900860168204</v>
      </c>
      <c r="W278" s="30">
        <f t="shared" si="155"/>
        <v>24.425926425278121</v>
      </c>
      <c r="X278" s="30">
        <f t="shared" si="156"/>
        <v>24.848300468014692</v>
      </c>
      <c r="Y278" s="30">
        <f t="shared" si="157"/>
        <v>318.09701372471648</v>
      </c>
      <c r="Z278" s="30">
        <f t="shared" si="158"/>
        <v>319.11926408803549</v>
      </c>
      <c r="AA278" s="55">
        <f t="shared" si="159"/>
        <v>319.57684430837696</v>
      </c>
      <c r="AB278" s="24">
        <f t="shared" si="160"/>
        <v>593.12412103842587</v>
      </c>
      <c r="AC278" s="24">
        <f t="shared" si="161"/>
        <v>24.463998291773983</v>
      </c>
      <c r="AD278" s="63">
        <f t="shared" si="162"/>
        <v>6.384858277369173E-3</v>
      </c>
      <c r="AE278" s="20"/>
      <c r="AI278" s="20">
        <f t="shared" si="137"/>
        <v>130.012649754221</v>
      </c>
      <c r="AJ278" s="18">
        <f t="shared" si="138"/>
        <v>123.44313741579241</v>
      </c>
      <c r="AK278" s="20"/>
      <c r="AL278" s="20"/>
      <c r="AM278" s="20">
        <f t="shared" si="163"/>
        <v>0.69895599416363896</v>
      </c>
      <c r="AN278" s="20">
        <f t="shared" si="139"/>
        <v>0.40821869727992321</v>
      </c>
      <c r="AO278" s="10">
        <f t="shared" si="140"/>
        <v>0.3784494374284027</v>
      </c>
      <c r="AP278" s="10">
        <f t="shared" si="165"/>
        <v>0.34270855134004763</v>
      </c>
      <c r="AQ278" s="20">
        <f t="shared" si="141"/>
        <v>5.8179875207866891E-6</v>
      </c>
      <c r="AR278" s="20">
        <f t="shared" si="142"/>
        <v>1.4324584116474735E-4</v>
      </c>
      <c r="AS278" s="20"/>
      <c r="AT278" s="20"/>
      <c r="AU278" s="20"/>
      <c r="AV278" s="20"/>
      <c r="AW278" s="20"/>
      <c r="AX278" s="20"/>
      <c r="AY278" s="20"/>
      <c r="AZ278" s="22"/>
    </row>
    <row r="279" spans="3:52" ht="15" x14ac:dyDescent="0.25">
      <c r="C279" s="27" t="str">
        <f>DataBase!A276</f>
        <v>35-Mheptane</v>
      </c>
      <c r="D279" s="27">
        <f>DataBase!E276</f>
        <v>135.99801025390627</v>
      </c>
      <c r="E279" s="27">
        <f t="shared" si="148"/>
        <v>409.14801025390625</v>
      </c>
      <c r="F279" s="27">
        <f t="shared" si="149"/>
        <v>736.4664184570313</v>
      </c>
      <c r="G279" s="17">
        <f>DataBase!D276/1000</f>
        <v>0.72492401123046879</v>
      </c>
      <c r="H279" s="16">
        <f t="shared" si="150"/>
        <v>12.457335605153208</v>
      </c>
      <c r="I279" s="16">
        <f>DataBase!C276</f>
        <v>128.25900268554688</v>
      </c>
      <c r="J279" s="18">
        <f t="shared" si="146"/>
        <v>4.6865635669583232E-2</v>
      </c>
      <c r="K279" s="20">
        <f t="shared" si="143"/>
        <v>-2.0800904021633784E-2</v>
      </c>
      <c r="L279" s="19">
        <f t="shared" si="144"/>
        <v>4.2588839103515795E-4</v>
      </c>
      <c r="M279" s="19">
        <f t="shared" si="147"/>
        <v>0.72492401123046879</v>
      </c>
      <c r="N279" s="20">
        <f t="shared" si="145"/>
        <v>-5.8625525833129883E-8</v>
      </c>
      <c r="O279" s="20">
        <f t="shared" si="151"/>
        <v>536.66999999999996</v>
      </c>
      <c r="P279" s="21">
        <f t="shared" si="152"/>
        <v>1.614016829648907</v>
      </c>
      <c r="Q279" s="33">
        <f>DataBase!G276+2*DataBase!H276*($O$2+273.15)+3*DataBase!I276*($O$2+273.15)^2+4*DataBase!J276*($O$2+273.15)^3+5*DataBase!K276*($O$2+273.15)^4</f>
        <v>1.6700091815738949</v>
      </c>
      <c r="R279" s="30">
        <f>DataBase!R276+273.15</f>
        <v>583.25</v>
      </c>
      <c r="S279" s="50">
        <f t="shared" si="164"/>
        <v>581.73223537297963</v>
      </c>
      <c r="T279" s="30">
        <f>DataBase!S276/100</f>
        <v>24.013701171874999</v>
      </c>
      <c r="U279" s="50">
        <f t="shared" si="153"/>
        <v>29.399705060038947</v>
      </c>
      <c r="V279" s="50">
        <f t="shared" si="154"/>
        <v>23.913183895212313</v>
      </c>
      <c r="W279" s="30">
        <f t="shared" si="155"/>
        <v>24.343912981875196</v>
      </c>
      <c r="X279" s="30">
        <f t="shared" si="156"/>
        <v>24.869593453781011</v>
      </c>
      <c r="Y279" s="30">
        <f t="shared" si="157"/>
        <v>311.60822173638371</v>
      </c>
      <c r="Z279" s="30">
        <f t="shared" si="158"/>
        <v>312.58462323213553</v>
      </c>
      <c r="AA279" s="55">
        <f t="shared" si="159"/>
        <v>312.96082540564021</v>
      </c>
      <c r="AB279" s="24">
        <f t="shared" si="160"/>
        <v>587.07647607010415</v>
      </c>
      <c r="AC279" s="24">
        <f t="shared" si="161"/>
        <v>24.227226690865994</v>
      </c>
      <c r="AD279" s="63">
        <f t="shared" si="162"/>
        <v>-8.8918204429510126E-3</v>
      </c>
      <c r="AE279" s="20"/>
      <c r="AI279" s="20">
        <f t="shared" si="137"/>
        <v>127.94645513236446</v>
      </c>
      <c r="AJ279" s="18">
        <f t="shared" si="138"/>
        <v>120.85883664520551</v>
      </c>
      <c r="AK279" s="20"/>
      <c r="AL279" s="20"/>
      <c r="AM279" s="20">
        <f t="shared" si="163"/>
        <v>0.70149680283567295</v>
      </c>
      <c r="AN279" s="20">
        <f t="shared" si="139"/>
        <v>0.41236571695469404</v>
      </c>
      <c r="AO279" s="10">
        <f t="shared" si="140"/>
        <v>0.38504462364386882</v>
      </c>
      <c r="AP279" s="10">
        <f t="shared" si="165"/>
        <v>0.3481320913648096</v>
      </c>
      <c r="AQ279" s="20">
        <f t="shared" si="141"/>
        <v>6.8301965662679435E-6</v>
      </c>
      <c r="AR279" s="20">
        <f t="shared" si="142"/>
        <v>1.6401829928752512E-4</v>
      </c>
      <c r="AS279" s="20"/>
      <c r="AT279" s="20"/>
      <c r="AU279" s="20"/>
      <c r="AV279" s="20"/>
      <c r="AW279" s="20"/>
      <c r="AX279" s="20"/>
      <c r="AY279" s="20"/>
      <c r="AZ279" s="22"/>
    </row>
    <row r="280" spans="3:52" ht="15" x14ac:dyDescent="0.25">
      <c r="C280" s="27" t="str">
        <f>DataBase!A277</f>
        <v>44-Mheptane</v>
      </c>
      <c r="D280" s="27">
        <f>DataBase!E277</f>
        <v>135.19600830078127</v>
      </c>
      <c r="E280" s="27">
        <f t="shared" si="148"/>
        <v>408.34600830078125</v>
      </c>
      <c r="F280" s="27">
        <f t="shared" si="149"/>
        <v>735.0228149414063</v>
      </c>
      <c r="G280" s="17">
        <f>DataBase!D277/1000</f>
        <v>0.72828900146484377</v>
      </c>
      <c r="H280" s="16">
        <f t="shared" si="150"/>
        <v>12.391670454446647</v>
      </c>
      <c r="I280" s="16">
        <f>DataBase!C277</f>
        <v>128.25900268554688</v>
      </c>
      <c r="J280" s="18">
        <f t="shared" si="146"/>
        <v>7.9494861834911501E-2</v>
      </c>
      <c r="K280" s="20">
        <f t="shared" si="143"/>
        <v>-2.175973288168747E-2</v>
      </c>
      <c r="L280" s="19">
        <f t="shared" si="144"/>
        <v>4.2430029713436384E-4</v>
      </c>
      <c r="M280" s="19">
        <f t="shared" si="147"/>
        <v>0.72828900146484377</v>
      </c>
      <c r="N280" s="20">
        <f t="shared" si="145"/>
        <v>-5.8635452554321291E-8</v>
      </c>
      <c r="O280" s="20">
        <f t="shared" si="151"/>
        <v>536.66999999999996</v>
      </c>
      <c r="P280" s="21">
        <f t="shared" si="152"/>
        <v>1.6028346323025551</v>
      </c>
      <c r="Q280" s="33">
        <f>DataBase!G277+2*DataBase!H277*($O$2+273.15)+3*DataBase!I277*($O$2+273.15)^2+4*DataBase!J277*($O$2+273.15)^3+5*DataBase!K277*($O$2+273.15)^4</f>
        <v>1.655906062674295</v>
      </c>
      <c r="R280" s="30">
        <f>DataBase!R277+273.15</f>
        <v>585.447021484375</v>
      </c>
      <c r="S280" s="50">
        <f t="shared" si="164"/>
        <v>581.89023956093001</v>
      </c>
      <c r="T280" s="30">
        <f>DataBase!S277/100</f>
        <v>24.31800048828125</v>
      </c>
      <c r="U280" s="50">
        <f t="shared" si="153"/>
        <v>29.578228727491297</v>
      </c>
      <c r="V280" s="50">
        <f t="shared" si="154"/>
        <v>24.281431737515028</v>
      </c>
      <c r="W280" s="30">
        <f t="shared" si="155"/>
        <v>24.71400424125255</v>
      </c>
      <c r="X280" s="30">
        <f t="shared" si="156"/>
        <v>25.183960626943872</v>
      </c>
      <c r="Y280" s="30">
        <f t="shared" si="157"/>
        <v>311.90692921032712</v>
      </c>
      <c r="Z280" s="30">
        <f t="shared" si="158"/>
        <v>312.77467206129938</v>
      </c>
      <c r="AA280" s="55">
        <f t="shared" si="159"/>
        <v>313.29283839147445</v>
      </c>
      <c r="AB280" s="24">
        <f t="shared" si="160"/>
        <v>586.86630189194398</v>
      </c>
      <c r="AC280" s="24">
        <f t="shared" si="161"/>
        <v>24.437174259810593</v>
      </c>
      <c r="AD280" s="63">
        <f t="shared" si="162"/>
        <v>-4.9006402309586632E-3</v>
      </c>
      <c r="AE280" s="20"/>
      <c r="AI280" s="20">
        <f t="shared" si="137"/>
        <v>127.03102883089582</v>
      </c>
      <c r="AJ280" s="18">
        <f t="shared" si="138"/>
        <v>120.36259969879808</v>
      </c>
      <c r="AK280" s="20"/>
      <c r="AL280" s="20"/>
      <c r="AM280" s="20">
        <f t="shared" si="163"/>
        <v>0.69749438175539447</v>
      </c>
      <c r="AN280" s="20">
        <f t="shared" si="139"/>
        <v>0.41131053470167056</v>
      </c>
      <c r="AO280" s="10">
        <f t="shared" si="140"/>
        <v>0.36321501580369608</v>
      </c>
      <c r="AP280" s="10">
        <f t="shared" si="165"/>
        <v>0.32810908591106602</v>
      </c>
      <c r="AQ280" s="20">
        <f t="shared" si="141"/>
        <v>8.1722381861335454E-6</v>
      </c>
      <c r="AR280" s="20">
        <f t="shared" si="142"/>
        <v>1.9873249220074625E-4</v>
      </c>
      <c r="AS280" s="20"/>
      <c r="AT280" s="20"/>
      <c r="AU280" s="20"/>
      <c r="AV280" s="20"/>
      <c r="AW280" s="20"/>
      <c r="AX280" s="20"/>
      <c r="AY280" s="20"/>
      <c r="AZ280" s="22"/>
    </row>
    <row r="281" spans="3:52" ht="15" x14ac:dyDescent="0.25">
      <c r="C281" s="27" t="str">
        <f>DataBase!A278</f>
        <v>2M-3Ehexane</v>
      </c>
      <c r="D281" s="27">
        <f>DataBase!E278</f>
        <v>137.99801025390627</v>
      </c>
      <c r="E281" s="27">
        <f t="shared" si="148"/>
        <v>411.14801025390625</v>
      </c>
      <c r="F281" s="27">
        <f t="shared" si="149"/>
        <v>740.06641845703132</v>
      </c>
      <c r="G281" s="17">
        <f>DataBase!D278/1000</f>
        <v>0.73626300048828131</v>
      </c>
      <c r="H281" s="16">
        <f t="shared" si="150"/>
        <v>12.285436445941546</v>
      </c>
      <c r="I281" s="16">
        <f>DataBase!C278</f>
        <v>128.25900268554688</v>
      </c>
      <c r="J281" s="18">
        <f t="shared" si="146"/>
        <v>0.17661170692692249</v>
      </c>
      <c r="K281" s="20">
        <f t="shared" si="143"/>
        <v>-2.2564518422564545E-2</v>
      </c>
      <c r="L281" s="19">
        <f t="shared" si="144"/>
        <v>4.2091782162113591E-4</v>
      </c>
      <c r="M281" s="19">
        <f t="shared" si="147"/>
        <v>0.73626300048828131</v>
      </c>
      <c r="N281" s="20">
        <f t="shared" si="145"/>
        <v>-5.8658975851440428E-8</v>
      </c>
      <c r="O281" s="20">
        <f t="shared" si="151"/>
        <v>536.66999999999996</v>
      </c>
      <c r="P281" s="21">
        <f t="shared" si="152"/>
        <v>1.584187707868248</v>
      </c>
      <c r="Q281" s="33">
        <f>DataBase!G278+2*DataBase!H278*($O$2+273.15)+3*DataBase!I278*($O$2+273.15)^2+4*DataBase!J278*($O$2+273.15)^3+5*DataBase!K278*($O$2+273.15)^4</f>
        <v>1.6319999271761201</v>
      </c>
      <c r="R281" s="30">
        <f>DataBase!R278+273.15</f>
        <v>588.25</v>
      </c>
      <c r="S281" s="50">
        <f t="shared" si="164"/>
        <v>586.32749902201886</v>
      </c>
      <c r="T281" s="30">
        <f>DataBase!S278/100</f>
        <v>24.520600585937501</v>
      </c>
      <c r="U281" s="50">
        <f t="shared" si="153"/>
        <v>29.69221336431486</v>
      </c>
      <c r="V281" s="50">
        <f t="shared" si="154"/>
        <v>24.511998568278688</v>
      </c>
      <c r="W281" s="30">
        <f t="shared" si="155"/>
        <v>24.953124055986212</v>
      </c>
      <c r="X281" s="30">
        <f t="shared" si="156"/>
        <v>25.328106634473169</v>
      </c>
      <c r="Y281" s="30">
        <f t="shared" si="157"/>
        <v>316.57083340326892</v>
      </c>
      <c r="Z281" s="30">
        <f t="shared" si="158"/>
        <v>317.41325019664077</v>
      </c>
      <c r="AA281" s="55">
        <f t="shared" si="159"/>
        <v>318.03655610847534</v>
      </c>
      <c r="AB281" s="24">
        <f t="shared" si="160"/>
        <v>590.9703890503306</v>
      </c>
      <c r="AC281" s="24">
        <f t="shared" si="161"/>
        <v>24.705272359790857</v>
      </c>
      <c r="AD281" s="63">
        <f t="shared" si="162"/>
        <v>-7.5312908101959411E-3</v>
      </c>
      <c r="AE281" s="20"/>
      <c r="AI281" s="20">
        <f t="shared" si="137"/>
        <v>128.0061032671922</v>
      </c>
      <c r="AJ281" s="18">
        <f t="shared" si="138"/>
        <v>121.87195481916673</v>
      </c>
      <c r="AK281" s="20"/>
      <c r="AL281" s="20"/>
      <c r="AM281" s="20">
        <f t="shared" si="163"/>
        <v>0.69893414407803867</v>
      </c>
      <c r="AN281" s="20">
        <f t="shared" si="139"/>
        <v>0.4099721383793824</v>
      </c>
      <c r="AO281" s="10">
        <f t="shared" si="140"/>
        <v>0.3765327672804214</v>
      </c>
      <c r="AP281" s="10">
        <f t="shared" si="165"/>
        <v>0.34079999136607064</v>
      </c>
      <c r="AQ281" s="20">
        <f t="shared" si="141"/>
        <v>6.5585837414029119E-6</v>
      </c>
      <c r="AR281" s="20">
        <f t="shared" si="142"/>
        <v>1.608204123323644E-4</v>
      </c>
      <c r="AS281" s="20"/>
      <c r="AT281" s="20"/>
      <c r="AU281" s="20"/>
      <c r="AV281" s="20"/>
      <c r="AW281" s="20"/>
      <c r="AX281" s="20"/>
      <c r="AY281" s="20"/>
      <c r="AZ281" s="22"/>
    </row>
    <row r="282" spans="3:52" ht="15" x14ac:dyDescent="0.25">
      <c r="C282" s="27" t="str">
        <f>DataBase!A279</f>
        <v>2M-4Ehexane</v>
      </c>
      <c r="D282" s="27">
        <f>DataBase!E279</f>
        <v>133.80001220703127</v>
      </c>
      <c r="E282" s="27">
        <f t="shared" si="148"/>
        <v>406.95001220703125</v>
      </c>
      <c r="F282" s="27">
        <f t="shared" si="149"/>
        <v>732.51002197265632</v>
      </c>
      <c r="G282" s="17">
        <f>DataBase!D279/1000</f>
        <v>0.72641601562500002</v>
      </c>
      <c r="H282" s="16">
        <f t="shared" si="150"/>
        <v>12.409447506732768</v>
      </c>
      <c r="I282" s="16">
        <f>DataBase!C279</f>
        <v>128.25900268554688</v>
      </c>
      <c r="J282" s="18">
        <f t="shared" si="146"/>
        <v>6.5529560952829358E-2</v>
      </c>
      <c r="K282" s="20">
        <f t="shared" si="143"/>
        <v>-2.178396717021466E-2</v>
      </c>
      <c r="L282" s="19">
        <f t="shared" si="144"/>
        <v>4.2502255810813891E-4</v>
      </c>
      <c r="M282" s="19">
        <f t="shared" si="147"/>
        <v>0.72641601562500002</v>
      </c>
      <c r="N282" s="20">
        <f t="shared" si="145"/>
        <v>-5.8629927246093752E-8</v>
      </c>
      <c r="O282" s="20">
        <f t="shared" si="151"/>
        <v>536.66999999999996</v>
      </c>
      <c r="P282" s="21">
        <f t="shared" si="152"/>
        <v>1.6059975356737246</v>
      </c>
      <c r="Q282" s="33">
        <f>DataBase!G279+2*DataBase!H279*($O$2+273.15)+3*DataBase!I279*($O$2+273.15)^2+4*DataBase!J279*($O$2+273.15)^3+5*DataBase!K279*($O$2+273.15)^4</f>
        <v>1.6597765211204123</v>
      </c>
      <c r="R282" s="30">
        <f>DataBase!R279+273.15</f>
        <v>580.14801025390625</v>
      </c>
      <c r="S282" s="50">
        <f t="shared" si="164"/>
        <v>580.21341342086794</v>
      </c>
      <c r="T282" s="30">
        <f>DataBase!S279/100</f>
        <v>24.013701171874999</v>
      </c>
      <c r="U282" s="50">
        <f t="shared" si="153"/>
        <v>29.599100777351744</v>
      </c>
      <c r="V282" s="50">
        <f t="shared" si="154"/>
        <v>24.328699358926205</v>
      </c>
      <c r="W282" s="30">
        <f t="shared" si="155"/>
        <v>24.758026679671588</v>
      </c>
      <c r="X282" s="30">
        <f t="shared" si="156"/>
        <v>25.248000050087338</v>
      </c>
      <c r="Y282" s="30">
        <f t="shared" si="157"/>
        <v>310.18865494064232</v>
      </c>
      <c r="Z282" s="30">
        <f t="shared" si="158"/>
        <v>311.0245906614706</v>
      </c>
      <c r="AA282" s="55">
        <f t="shared" si="159"/>
        <v>311.54119545534627</v>
      </c>
      <c r="AB282" s="24">
        <f t="shared" si="160"/>
        <v>585.18181824756118</v>
      </c>
      <c r="AC282" s="24">
        <f t="shared" si="161"/>
        <v>24.412087813719236</v>
      </c>
      <c r="AD282" s="63">
        <f t="shared" si="162"/>
        <v>-1.658997249082244E-2</v>
      </c>
      <c r="AE282" s="20"/>
      <c r="AI282" s="20">
        <f t="shared" si="137"/>
        <v>126.30934874588843</v>
      </c>
      <c r="AJ282" s="18">
        <f t="shared" si="138"/>
        <v>119.57523597707473</v>
      </c>
      <c r="AK282" s="20"/>
      <c r="AL282" s="20"/>
      <c r="AM282" s="20">
        <f t="shared" si="163"/>
        <v>0.70145894670728326</v>
      </c>
      <c r="AN282" s="20">
        <f t="shared" si="139"/>
        <v>0.41386478786575059</v>
      </c>
      <c r="AO282" s="10">
        <f t="shared" si="140"/>
        <v>0.38478305330774215</v>
      </c>
      <c r="AP282" s="10">
        <f t="shared" si="165"/>
        <v>0.3478884007037748</v>
      </c>
      <c r="AQ282" s="20">
        <f t="shared" si="141"/>
        <v>7.4432977394252536E-6</v>
      </c>
      <c r="AR282" s="20">
        <f t="shared" si="142"/>
        <v>1.7874112764785073E-4</v>
      </c>
      <c r="AS282" s="20"/>
      <c r="AT282" s="20"/>
      <c r="AU282" s="20"/>
      <c r="AV282" s="20"/>
      <c r="AW282" s="20"/>
      <c r="AX282" s="20"/>
      <c r="AY282" s="20"/>
      <c r="AZ282" s="22"/>
    </row>
    <row r="283" spans="3:52" ht="15" x14ac:dyDescent="0.25">
      <c r="C283" s="27" t="str">
        <f>DataBase!A280</f>
        <v>3M-3Ehexane</v>
      </c>
      <c r="D283" s="27">
        <f>DataBase!E280</f>
        <v>140.59700927734377</v>
      </c>
      <c r="E283" s="27">
        <f t="shared" si="148"/>
        <v>413.74700927734375</v>
      </c>
      <c r="F283" s="27">
        <f t="shared" si="149"/>
        <v>744.7446166992188</v>
      </c>
      <c r="G283" s="17">
        <f>DataBase!D280/1000</f>
        <v>0.74402001953124997</v>
      </c>
      <c r="H283" s="16">
        <f t="shared" si="150"/>
        <v>12.182913747648518</v>
      </c>
      <c r="I283" s="16">
        <f>DataBase!C280</f>
        <v>128.25900268554688</v>
      </c>
      <c r="J283" s="18">
        <f t="shared" si="146"/>
        <v>0.31723096347424756</v>
      </c>
      <c r="K283" s="20">
        <f t="shared" si="143"/>
        <v>-2.332301725777669E-2</v>
      </c>
      <c r="L283" s="19">
        <f t="shared" si="144"/>
        <v>4.1757562098068148E-4</v>
      </c>
      <c r="M283" s="19">
        <f t="shared" si="147"/>
        <v>0.74402001953124997</v>
      </c>
      <c r="N283" s="20">
        <f t="shared" si="145"/>
        <v>-5.8681859057617187E-8</v>
      </c>
      <c r="O283" s="20">
        <f t="shared" si="151"/>
        <v>536.66999999999996</v>
      </c>
      <c r="P283" s="21">
        <f t="shared" si="152"/>
        <v>1.5659177197063068</v>
      </c>
      <c r="Q283" s="33">
        <f>DataBase!G280+2*DataBase!H280*($O$2+273.15)+3*DataBase!I280*($O$2+273.15)^2+4*DataBase!J280*($O$2+273.15)^3+5*DataBase!K280*($O$2+273.15)^4</f>
        <v>1.608409963310045</v>
      </c>
      <c r="R283" s="30">
        <f>DataBase!R280+273.15</f>
        <v>597.54901123046875</v>
      </c>
      <c r="S283" s="50">
        <f t="shared" si="164"/>
        <v>590.55198994012221</v>
      </c>
      <c r="T283" s="30">
        <f>DataBase!S280/100</f>
        <v>25.533701171874998</v>
      </c>
      <c r="U283" s="50">
        <f t="shared" si="153"/>
        <v>29.808430506672977</v>
      </c>
      <c r="V283" s="50">
        <f t="shared" si="154"/>
        <v>24.752007838100933</v>
      </c>
      <c r="W283" s="30">
        <f t="shared" si="155"/>
        <v>25.200365624361339</v>
      </c>
      <c r="X283" s="30">
        <f t="shared" si="156"/>
        <v>25.496585878230643</v>
      </c>
      <c r="Y283" s="30">
        <f t="shared" si="157"/>
        <v>320.99674265245619</v>
      </c>
      <c r="Z283" s="30">
        <f t="shared" si="158"/>
        <v>321.80603627611174</v>
      </c>
      <c r="AA283" s="55">
        <f t="shared" si="159"/>
        <v>322.48696475020199</v>
      </c>
      <c r="AB283" s="24">
        <f t="shared" si="160"/>
        <v>594.85085842341596</v>
      </c>
      <c r="AC283" s="24">
        <f t="shared" si="161"/>
        <v>24.978375616358683</v>
      </c>
      <c r="AD283" s="63">
        <f t="shared" si="162"/>
        <v>2.1748729327497517E-2</v>
      </c>
      <c r="AE283" s="20"/>
      <c r="AI283" s="20">
        <f t="shared" si="137"/>
        <v>128.86881807781219</v>
      </c>
      <c r="AJ283" s="18">
        <f t="shared" si="138"/>
        <v>123.21822583062712</v>
      </c>
      <c r="AK283" s="20"/>
      <c r="AL283" s="20"/>
      <c r="AM283" s="20">
        <f t="shared" si="163"/>
        <v>0.69240681768573054</v>
      </c>
      <c r="AN283" s="20">
        <f t="shared" si="139"/>
        <v>0.40559366146623926</v>
      </c>
      <c r="AO283" s="10">
        <f t="shared" si="140"/>
        <v>0.34997809270762742</v>
      </c>
      <c r="AP283" s="10">
        <f t="shared" si="165"/>
        <v>0.31705398070454005</v>
      </c>
      <c r="AQ283" s="20">
        <f t="shared" si="141"/>
        <v>6.903995005536552E-6</v>
      </c>
      <c r="AR283" s="20">
        <f t="shared" si="142"/>
        <v>1.7628454536348779E-4</v>
      </c>
      <c r="AS283" s="20"/>
      <c r="AT283" s="20"/>
      <c r="AU283" s="20"/>
      <c r="AV283" s="20"/>
      <c r="AW283" s="20"/>
      <c r="AX283" s="20"/>
      <c r="AY283" s="20"/>
      <c r="AZ283" s="22"/>
    </row>
    <row r="284" spans="3:52" ht="15" x14ac:dyDescent="0.25">
      <c r="C284" s="27" t="str">
        <f>DataBase!A281</f>
        <v>3M-4Ehexane</v>
      </c>
      <c r="D284" s="27">
        <f>DataBase!E281</f>
        <v>140.39901123046877</v>
      </c>
      <c r="E284" s="27">
        <f t="shared" si="148"/>
        <v>413.54901123046875</v>
      </c>
      <c r="F284" s="27">
        <f t="shared" si="149"/>
        <v>744.38822021484373</v>
      </c>
      <c r="G284" s="17">
        <f>DataBase!D281/1000</f>
        <v>0.74245501708984374</v>
      </c>
      <c r="H284" s="16">
        <f t="shared" si="150"/>
        <v>12.206646028973864</v>
      </c>
      <c r="I284" s="16">
        <f>DataBase!C281</f>
        <v>128.25900268554688</v>
      </c>
      <c r="J284" s="18">
        <f t="shared" si="146"/>
        <v>0.28279358991193526</v>
      </c>
      <c r="K284" s="20">
        <f t="shared" si="143"/>
        <v>-2.3079400877051046E-2</v>
      </c>
      <c r="L284" s="19">
        <f t="shared" si="144"/>
        <v>4.1828495494681969E-4</v>
      </c>
      <c r="M284" s="19">
        <f t="shared" si="147"/>
        <v>0.74245501708984374</v>
      </c>
      <c r="N284" s="20">
        <f t="shared" si="145"/>
        <v>-5.8677242300415039E-8</v>
      </c>
      <c r="O284" s="20">
        <f t="shared" si="151"/>
        <v>536.66999999999996</v>
      </c>
      <c r="P284" s="21">
        <f t="shared" si="152"/>
        <v>1.5701402255993373</v>
      </c>
      <c r="Q284" s="33">
        <f>DataBase!G281+2*DataBase!H281*($O$2+273.15)+3*DataBase!I281*($O$2+273.15)^2+4*DataBase!J281*($O$2+273.15)^3+5*DataBase!K281*($O$2+273.15)^4</f>
        <v>1.613900353443795</v>
      </c>
      <c r="R284" s="30">
        <f>DataBase!R281+273.15</f>
        <v>593.8480224609375</v>
      </c>
      <c r="S284" s="50">
        <f t="shared" si="164"/>
        <v>589.98052088211557</v>
      </c>
      <c r="T284" s="30">
        <f>DataBase!S281/100</f>
        <v>25.128500976562499</v>
      </c>
      <c r="U284" s="50">
        <f t="shared" si="153"/>
        <v>29.76440429010345</v>
      </c>
      <c r="V284" s="50">
        <f t="shared" si="154"/>
        <v>24.658660684227147</v>
      </c>
      <c r="W284" s="30">
        <f t="shared" si="155"/>
        <v>25.10633198958179</v>
      </c>
      <c r="X284" s="30">
        <f t="shared" si="156"/>
        <v>25.419753163286693</v>
      </c>
      <c r="Y284" s="30">
        <f t="shared" si="157"/>
        <v>320.37981729759974</v>
      </c>
      <c r="Z284" s="30">
        <f t="shared" si="158"/>
        <v>321.21322324353412</v>
      </c>
      <c r="AA284" s="55">
        <f t="shared" si="159"/>
        <v>321.87285989709267</v>
      </c>
      <c r="AB284" s="24">
        <f t="shared" si="160"/>
        <v>594.38867363745885</v>
      </c>
      <c r="AC284" s="24">
        <f t="shared" si="161"/>
        <v>24.907388068810761</v>
      </c>
      <c r="AD284" s="63">
        <f t="shared" si="162"/>
        <v>8.7992876279397534E-3</v>
      </c>
      <c r="AE284" s="20"/>
      <c r="AI284" s="20">
        <f t="shared" si="137"/>
        <v>128.91403940299392</v>
      </c>
      <c r="AJ284" s="18">
        <f t="shared" si="138"/>
        <v>123.14347404140041</v>
      </c>
      <c r="AK284" s="20"/>
      <c r="AL284" s="20"/>
      <c r="AM284" s="20">
        <f t="shared" si="163"/>
        <v>0.69638863074208757</v>
      </c>
      <c r="AN284" s="20">
        <f t="shared" si="139"/>
        <v>0.40732503518012481</v>
      </c>
      <c r="AO284" s="10">
        <f t="shared" si="140"/>
        <v>0.36976090291426045</v>
      </c>
      <c r="AP284" s="10">
        <f t="shared" si="165"/>
        <v>0.33517107967203486</v>
      </c>
      <c r="AQ284" s="20">
        <f t="shared" si="141"/>
        <v>6.0934877333284621E-6</v>
      </c>
      <c r="AR284" s="20">
        <f t="shared" si="142"/>
        <v>1.5312021245761587E-4</v>
      </c>
      <c r="AS284" s="20"/>
      <c r="AT284" s="20"/>
      <c r="AU284" s="20"/>
      <c r="AV284" s="20"/>
      <c r="AW284" s="20"/>
      <c r="AX284" s="20"/>
      <c r="AY284" s="20"/>
      <c r="AZ284" s="22"/>
    </row>
    <row r="285" spans="3:52" ht="15" x14ac:dyDescent="0.25">
      <c r="C285" s="27" t="str">
        <f>DataBase!A282</f>
        <v>223-Mhexane</v>
      </c>
      <c r="D285" s="27">
        <f>DataBase!E282</f>
        <v>133.6090026855469</v>
      </c>
      <c r="E285" s="27">
        <f t="shared" si="148"/>
        <v>406.75900268554688</v>
      </c>
      <c r="F285" s="27">
        <f t="shared" si="149"/>
        <v>732.16620483398435</v>
      </c>
      <c r="G285" s="17">
        <f>DataBase!D282/1000</f>
        <v>0.73206402587890629</v>
      </c>
      <c r="H285" s="16">
        <f t="shared" si="150"/>
        <v>12.311779452017788</v>
      </c>
      <c r="I285" s="16">
        <f>DataBase!C282</f>
        <v>128.25900268554688</v>
      </c>
      <c r="J285" s="18">
        <f t="shared" si="146"/>
        <v>0.13332052208521181</v>
      </c>
      <c r="K285" s="20">
        <f t="shared" si="143"/>
        <v>-2.3020385771236405E-2</v>
      </c>
      <c r="L285" s="19">
        <f t="shared" si="144"/>
        <v>4.2243206278654765E-4</v>
      </c>
      <c r="M285" s="19">
        <f t="shared" si="147"/>
        <v>0.73206402587890629</v>
      </c>
      <c r="N285" s="20">
        <f t="shared" si="145"/>
        <v>-5.8646588876342779E-8</v>
      </c>
      <c r="O285" s="20">
        <f t="shared" si="151"/>
        <v>536.66999999999996</v>
      </c>
      <c r="P285" s="21">
        <f t="shared" si="152"/>
        <v>1.5891265567567301</v>
      </c>
      <c r="Q285" s="33">
        <f>DataBase!G282+2*DataBase!H282*($O$2+273.15)+3*DataBase!I282*($O$2+273.15)^2+4*DataBase!J282*($O$2+273.15)^3+5*DataBase!K282*($O$2+273.15)^4</f>
        <v>1.638061829142595</v>
      </c>
      <c r="R285" s="30">
        <f>DataBase!R282+273.15</f>
        <v>588.04901123046875</v>
      </c>
      <c r="S285" s="50">
        <f t="shared" si="164"/>
        <v>581.46487138619148</v>
      </c>
      <c r="T285" s="30">
        <f>DataBase!S282/100</f>
        <v>24.925900878906251</v>
      </c>
      <c r="U285" s="50">
        <f t="shared" si="153"/>
        <v>29.820903421908472</v>
      </c>
      <c r="V285" s="50">
        <f t="shared" si="154"/>
        <v>24.796729714931153</v>
      </c>
      <c r="W285" s="30">
        <f t="shared" si="155"/>
        <v>25.227355230025541</v>
      </c>
      <c r="X285" s="30">
        <f t="shared" si="156"/>
        <v>25.630181952377253</v>
      </c>
      <c r="Y285" s="30">
        <f t="shared" si="157"/>
        <v>311.65400732827982</v>
      </c>
      <c r="Z285" s="30">
        <f t="shared" si="158"/>
        <v>312.35762929354883</v>
      </c>
      <c r="AA285" s="55">
        <f t="shared" si="159"/>
        <v>313.0538182905392</v>
      </c>
      <c r="AB285" s="24">
        <f t="shared" si="160"/>
        <v>585.94368879562683</v>
      </c>
      <c r="AC285" s="24">
        <f t="shared" si="161"/>
        <v>24.707746187357017</v>
      </c>
      <c r="AD285" s="63">
        <f t="shared" si="162"/>
        <v>8.7521286636363573E-3</v>
      </c>
      <c r="AE285" s="20"/>
      <c r="AI285" s="20">
        <f t="shared" si="137"/>
        <v>125.54771614583137</v>
      </c>
      <c r="AJ285" s="18">
        <f t="shared" si="138"/>
        <v>119.39377704388231</v>
      </c>
      <c r="AK285" s="20"/>
      <c r="AL285" s="20"/>
      <c r="AM285" s="20">
        <f t="shared" si="163"/>
        <v>0.69170935571240932</v>
      </c>
      <c r="AN285" s="20">
        <f t="shared" si="139"/>
        <v>0.41006781869782266</v>
      </c>
      <c r="AO285" s="10">
        <f t="shared" si="140"/>
        <v>0.33542689584461327</v>
      </c>
      <c r="AP285" s="10">
        <f t="shared" si="165"/>
        <v>0.30268972447739162</v>
      </c>
      <c r="AQ285" s="20">
        <f t="shared" si="141"/>
        <v>1.036030038918387E-5</v>
      </c>
      <c r="AR285" s="20">
        <f t="shared" si="142"/>
        <v>2.5823982057649098E-4</v>
      </c>
      <c r="AS285" s="20"/>
      <c r="AT285" s="20"/>
      <c r="AU285" s="20"/>
      <c r="AV285" s="20"/>
      <c r="AW285" s="20"/>
      <c r="AX285" s="20"/>
      <c r="AY285" s="20"/>
      <c r="AZ285" s="22"/>
    </row>
    <row r="286" spans="3:52" ht="15" x14ac:dyDescent="0.25">
      <c r="C286" s="27" t="str">
        <f>DataBase!A283</f>
        <v>224-Mhexane</v>
      </c>
      <c r="D286" s="27">
        <f>DataBase!E283</f>
        <v>126.55001220703127</v>
      </c>
      <c r="E286" s="27">
        <f t="shared" si="148"/>
        <v>399.70001220703125</v>
      </c>
      <c r="F286" s="27">
        <f t="shared" si="149"/>
        <v>719.46002197265625</v>
      </c>
      <c r="G286" s="17">
        <f>DataBase!D283/1000</f>
        <v>0.71828601074218745</v>
      </c>
      <c r="H286" s="16">
        <f t="shared" si="150"/>
        <v>12.4749308597744</v>
      </c>
      <c r="I286" s="16">
        <f>DataBase!C283</f>
        <v>128.25900268554688</v>
      </c>
      <c r="J286" s="18">
        <f t="shared" si="146"/>
        <v>2.4837453463674795E-2</v>
      </c>
      <c r="K286" s="20">
        <f t="shared" si="143"/>
        <v>-2.2236315958344712E-2</v>
      </c>
      <c r="L286" s="19">
        <f t="shared" si="144"/>
        <v>4.2803891329932652E-4</v>
      </c>
      <c r="M286" s="19">
        <f t="shared" si="147"/>
        <v>0.71828601074218745</v>
      </c>
      <c r="N286" s="20">
        <f t="shared" si="145"/>
        <v>-5.860594373168946E-8</v>
      </c>
      <c r="O286" s="20">
        <f t="shared" si="151"/>
        <v>536.66999999999996</v>
      </c>
      <c r="P286" s="21">
        <f t="shared" si="152"/>
        <v>1.6177404310087484</v>
      </c>
      <c r="Q286" s="33">
        <f>DataBase!G283+2*DataBase!H283*($O$2+273.15)+3*DataBase!I283*($O$2+273.15)^2+4*DataBase!J283*($O$2+273.15)^3+5*DataBase!K283*($O$2+273.15)^4</f>
        <v>1.6743170583730951</v>
      </c>
      <c r="R286" s="30">
        <f>DataBase!R283+273.15</f>
        <v>573.64801025390625</v>
      </c>
      <c r="S286" s="50">
        <f t="shared" si="164"/>
        <v>571.90356339015295</v>
      </c>
      <c r="T286" s="30">
        <f>DataBase!S283/100</f>
        <v>23.811201171874998</v>
      </c>
      <c r="U286" s="50">
        <f t="shared" si="153"/>
        <v>29.769107060781089</v>
      </c>
      <c r="V286" s="50">
        <f t="shared" si="154"/>
        <v>24.707664947669361</v>
      </c>
      <c r="W286" s="30">
        <f t="shared" si="155"/>
        <v>25.118954595671333</v>
      </c>
      <c r="X286" s="30">
        <f t="shared" si="156"/>
        <v>25.700053622298039</v>
      </c>
      <c r="Y286" s="30">
        <f t="shared" si="157"/>
        <v>301.71891179794613</v>
      </c>
      <c r="Z286" s="30">
        <f t="shared" si="158"/>
        <v>302.35367267658921</v>
      </c>
      <c r="AA286" s="55">
        <f t="shared" si="159"/>
        <v>302.88161119239351</v>
      </c>
      <c r="AB286" s="24">
        <f t="shared" si="160"/>
        <v>576.71588600495136</v>
      </c>
      <c r="AC286" s="24">
        <f t="shared" si="161"/>
        <v>24.378650659228541</v>
      </c>
      <c r="AD286" s="63">
        <f t="shared" si="162"/>
        <v>-2.3831199579456529E-2</v>
      </c>
      <c r="AE286" s="20"/>
      <c r="AI286" s="20">
        <f t="shared" si="137"/>
        <v>122.40056573398761</v>
      </c>
      <c r="AJ286" s="18">
        <f t="shared" si="138"/>
        <v>115.49704115313924</v>
      </c>
      <c r="AK286" s="20"/>
      <c r="AL286" s="20"/>
      <c r="AM286" s="20">
        <f t="shared" si="163"/>
        <v>0.69676875899929869</v>
      </c>
      <c r="AN286" s="20">
        <f t="shared" si="139"/>
        <v>0.41704160345642582</v>
      </c>
      <c r="AO286" s="10">
        <f t="shared" si="140"/>
        <v>0.34937098310208392</v>
      </c>
      <c r="AP286" s="10">
        <f t="shared" si="165"/>
        <v>0.31454527901667095</v>
      </c>
      <c r="AQ286" s="20">
        <f t="shared" si="141"/>
        <v>1.2882443847131381E-5</v>
      </c>
      <c r="AR286" s="20">
        <f t="shared" si="142"/>
        <v>3.067464620294286E-4</v>
      </c>
      <c r="AS286" s="20"/>
      <c r="AT286" s="20"/>
      <c r="AU286" s="20"/>
      <c r="AV286" s="20"/>
      <c r="AW286" s="20"/>
      <c r="AX286" s="20"/>
      <c r="AY286" s="20"/>
      <c r="AZ286" s="22"/>
    </row>
    <row r="287" spans="3:52" ht="15" x14ac:dyDescent="0.25">
      <c r="C287" s="27" t="str">
        <f>DataBase!A284</f>
        <v>225-Mhexane</v>
      </c>
      <c r="D287" s="27">
        <f>DataBase!E284</f>
        <v>124.0930114746094</v>
      </c>
      <c r="E287" s="27">
        <f t="shared" si="148"/>
        <v>397.24301147460938</v>
      </c>
      <c r="F287" s="27">
        <f t="shared" si="149"/>
        <v>715.03742065429685</v>
      </c>
      <c r="G287" s="17">
        <f>DataBase!D284/1000</f>
        <v>0.71682800292968751</v>
      </c>
      <c r="H287" s="16">
        <f t="shared" si="150"/>
        <v>12.4746382613622</v>
      </c>
      <c r="I287" s="16">
        <f>DataBase!C284</f>
        <v>128.25900268554688</v>
      </c>
      <c r="J287" s="18">
        <f t="shared" si="146"/>
        <v>2.143962006016013E-2</v>
      </c>
      <c r="K287" s="20">
        <f t="shared" si="143"/>
        <v>-2.2675153447999023E-2</v>
      </c>
      <c r="L287" s="19">
        <f t="shared" si="144"/>
        <v>4.2847591069176234E-4</v>
      </c>
      <c r="M287" s="19">
        <f t="shared" si="147"/>
        <v>0.71682800292968751</v>
      </c>
      <c r="N287" s="20">
        <f t="shared" si="145"/>
        <v>-5.8601642608642581E-8</v>
      </c>
      <c r="O287" s="20">
        <f t="shared" si="151"/>
        <v>536.66999999999996</v>
      </c>
      <c r="P287" s="21">
        <f t="shared" si="152"/>
        <v>1.6178824098598219</v>
      </c>
      <c r="Q287" s="33">
        <f>DataBase!G284+2*DataBase!H284*($O$2+273.15)+3*DataBase!I284*($O$2+273.15)^2+4*DataBase!J284*($O$2+273.15)^3+5*DataBase!K284*($O$2+273.15)^4</f>
        <v>1.67429628530952</v>
      </c>
      <c r="R287" s="30">
        <f>DataBase!R284+273.15</f>
        <v>568.04901123046875</v>
      </c>
      <c r="S287" s="50">
        <f t="shared" si="164"/>
        <v>569.40202117145839</v>
      </c>
      <c r="T287" s="30">
        <f>DataBase!S284/100</f>
        <v>23.303701171875002</v>
      </c>
      <c r="U287" s="50">
        <f t="shared" si="153"/>
        <v>29.876321246001368</v>
      </c>
      <c r="V287" s="50">
        <f t="shared" si="154"/>
        <v>24.944624795228112</v>
      </c>
      <c r="W287" s="30">
        <f t="shared" si="155"/>
        <v>25.348805112559283</v>
      </c>
      <c r="X287" s="30">
        <f t="shared" si="156"/>
        <v>25.940632398883483</v>
      </c>
      <c r="Y287" s="30">
        <f t="shared" si="157"/>
        <v>299.2183457853447</v>
      </c>
      <c r="Z287" s="30">
        <f t="shared" si="158"/>
        <v>299.75479006911723</v>
      </c>
      <c r="AA287" s="55">
        <f t="shared" si="159"/>
        <v>300.32867009088784</v>
      </c>
      <c r="AB287" s="24">
        <f t="shared" si="160"/>
        <v>574.06227393409222</v>
      </c>
      <c r="AC287" s="24">
        <f t="shared" si="161"/>
        <v>24.43839576272407</v>
      </c>
      <c r="AD287" s="63">
        <f t="shared" si="162"/>
        <v>-4.8691604070967072E-2</v>
      </c>
      <c r="AE287" s="20"/>
      <c r="AI287" s="20">
        <f t="shared" si="137"/>
        <v>120.93878555434617</v>
      </c>
      <c r="AJ287" s="18">
        <f t="shared" si="138"/>
        <v>114.12585271321959</v>
      </c>
      <c r="AK287" s="20"/>
      <c r="AL287" s="20"/>
      <c r="AM287" s="20">
        <f t="shared" si="163"/>
        <v>0.6993111573491323</v>
      </c>
      <c r="AN287" s="20">
        <f t="shared" si="139"/>
        <v>0.41981742166271424</v>
      </c>
      <c r="AO287" s="10">
        <f t="shared" si="140"/>
        <v>0.35708859404233262</v>
      </c>
      <c r="AP287" s="10">
        <f t="shared" si="165"/>
        <v>0.32117142537824761</v>
      </c>
      <c r="AQ287" s="20">
        <f t="shared" si="141"/>
        <v>1.3726000595653037E-5</v>
      </c>
      <c r="AR287" s="20">
        <f t="shared" si="142"/>
        <v>3.1986661616607663E-4</v>
      </c>
      <c r="AS287" s="20"/>
      <c r="AT287" s="20"/>
      <c r="AU287" s="20"/>
      <c r="AV287" s="20"/>
      <c r="AW287" s="20"/>
      <c r="AX287" s="20"/>
      <c r="AY287" s="20"/>
      <c r="AZ287" s="22"/>
    </row>
    <row r="288" spans="3:52" ht="15" x14ac:dyDescent="0.25">
      <c r="C288" s="27" t="str">
        <f>DataBase!A285</f>
        <v>233-Mhexane</v>
      </c>
      <c r="D288" s="27">
        <f>DataBase!E285</f>
        <v>137.68801269531252</v>
      </c>
      <c r="E288" s="27">
        <f t="shared" si="148"/>
        <v>410.8380126953125</v>
      </c>
      <c r="F288" s="27">
        <f t="shared" si="149"/>
        <v>739.5084228515625</v>
      </c>
      <c r="G288" s="17">
        <f>DataBase!D285/1000</f>
        <v>0.74012200927734373</v>
      </c>
      <c r="H288" s="16">
        <f t="shared" si="150"/>
        <v>12.218307637839125</v>
      </c>
      <c r="I288" s="16">
        <f>DataBase!C285</f>
        <v>128.25900268554688</v>
      </c>
      <c r="J288" s="18">
        <f t="shared" si="146"/>
        <v>0.25243886864157589</v>
      </c>
      <c r="K288" s="20">
        <f t="shared" si="143"/>
        <v>-2.3421101826419297E-2</v>
      </c>
      <c r="L288" s="19">
        <f t="shared" si="144"/>
        <v>4.1910378368355852E-4</v>
      </c>
      <c r="M288" s="19">
        <f t="shared" si="147"/>
        <v>0.74012200927734373</v>
      </c>
      <c r="N288" s="20">
        <f t="shared" si="145"/>
        <v>-5.8670359927368166E-8</v>
      </c>
      <c r="O288" s="20">
        <f t="shared" si="151"/>
        <v>536.66999999999996</v>
      </c>
      <c r="P288" s="21">
        <f t="shared" si="152"/>
        <v>1.5724132136031093</v>
      </c>
      <c r="Q288" s="33">
        <f>DataBase!G285+2*DataBase!H285*($O$2+273.15)+3*DataBase!I285*($O$2+273.15)^2+4*DataBase!J285*($O$2+273.15)^3+5*DataBase!K285*($O$2+273.15)^4</f>
        <v>1.6166530638417449</v>
      </c>
      <c r="R288" s="30">
        <f>DataBase!R285+273.15</f>
        <v>596.1500244140625</v>
      </c>
      <c r="S288" s="50">
        <f t="shared" si="164"/>
        <v>587.03874869035894</v>
      </c>
      <c r="T288" s="30">
        <f>DataBase!S285/100</f>
        <v>25.533701171874998</v>
      </c>
      <c r="U288" s="50">
        <f t="shared" si="153"/>
        <v>29.852888339975422</v>
      </c>
      <c r="V288" s="50">
        <f t="shared" si="154"/>
        <v>24.854421411205379</v>
      </c>
      <c r="W288" s="30">
        <f t="shared" si="155"/>
        <v>25.29552846535006</v>
      </c>
      <c r="X288" s="30">
        <f t="shared" si="156"/>
        <v>25.617413865583913</v>
      </c>
      <c r="Y288" s="30">
        <f t="shared" si="157"/>
        <v>317.41827840101234</v>
      </c>
      <c r="Z288" s="30">
        <f t="shared" si="158"/>
        <v>318.15923767357788</v>
      </c>
      <c r="AA288" s="55">
        <f t="shared" si="159"/>
        <v>318.88448355027822</v>
      </c>
      <c r="AB288" s="24">
        <f t="shared" si="160"/>
        <v>591.31906579736199</v>
      </c>
      <c r="AC288" s="24">
        <f t="shared" si="161"/>
        <v>24.917270125167562</v>
      </c>
      <c r="AD288" s="63">
        <f t="shared" si="162"/>
        <v>2.414186030290142E-2</v>
      </c>
      <c r="AE288" s="20"/>
      <c r="AI288" s="20">
        <f t="shared" si="137"/>
        <v>127.36154599391512</v>
      </c>
      <c r="AJ288" s="18">
        <f t="shared" si="138"/>
        <v>121.60574234821054</v>
      </c>
      <c r="AK288" s="20"/>
      <c r="AL288" s="20"/>
      <c r="AM288" s="20">
        <f t="shared" si="163"/>
        <v>0.68915205211827768</v>
      </c>
      <c r="AN288" s="20">
        <f t="shared" si="139"/>
        <v>0.40624639374424842</v>
      </c>
      <c r="AO288" s="10">
        <f t="shared" si="140"/>
        <v>0.32885728793254299</v>
      </c>
      <c r="AP288" s="10">
        <f t="shared" si="165"/>
        <v>0.29713743817049676</v>
      </c>
      <c r="AQ288" s="20">
        <f t="shared" si="141"/>
        <v>9.0745193792110647E-6</v>
      </c>
      <c r="AR288" s="20">
        <f t="shared" si="142"/>
        <v>2.3170606610716394E-4</v>
      </c>
      <c r="AS288" s="20"/>
      <c r="AT288" s="20"/>
      <c r="AU288" s="20"/>
      <c r="AV288" s="20"/>
      <c r="AW288" s="20"/>
      <c r="AX288" s="20"/>
      <c r="AY288" s="20"/>
      <c r="AZ288" s="22"/>
    </row>
    <row r="289" spans="3:52" ht="15" x14ac:dyDescent="0.25">
      <c r="C289" s="27" t="str">
        <f>DataBase!A286</f>
        <v>234-Mhexane</v>
      </c>
      <c r="D289" s="27">
        <f>DataBase!E286</f>
        <v>139.05901489257815</v>
      </c>
      <c r="E289" s="27">
        <f t="shared" si="148"/>
        <v>412.20901489257813</v>
      </c>
      <c r="F289" s="27">
        <f t="shared" si="149"/>
        <v>741.97622680664063</v>
      </c>
      <c r="G289" s="17">
        <f>DataBase!D286/1000</f>
        <v>0.74167602539062505</v>
      </c>
      <c r="H289" s="16">
        <f t="shared" si="150"/>
        <v>12.206254558047819</v>
      </c>
      <c r="I289" s="16">
        <f>DataBase!C286</f>
        <v>128.25900268554688</v>
      </c>
      <c r="J289" s="18">
        <f t="shared" si="146"/>
        <v>0.27579881805927176</v>
      </c>
      <c r="K289" s="20">
        <f t="shared" si="143"/>
        <v>-2.3320853524076632E-2</v>
      </c>
      <c r="L289" s="19">
        <f t="shared" si="144"/>
        <v>4.1851586449141687E-4</v>
      </c>
      <c r="M289" s="19">
        <f t="shared" si="147"/>
        <v>0.74167602539062505</v>
      </c>
      <c r="N289" s="20">
        <f t="shared" si="145"/>
        <v>-5.8674944274902342E-8</v>
      </c>
      <c r="O289" s="20">
        <f t="shared" si="151"/>
        <v>536.66999999999996</v>
      </c>
      <c r="P289" s="21">
        <f t="shared" si="152"/>
        <v>1.5701752850136574</v>
      </c>
      <c r="Q289" s="33">
        <f>DataBase!G286+2*DataBase!H286*($O$2+273.15)+3*DataBase!I286*($O$2+273.15)^2+4*DataBase!J286*($O$2+273.15)^3+5*DataBase!K286*($O$2+273.15)^4</f>
        <v>1.6138275035106697</v>
      </c>
      <c r="R289" s="30">
        <f>DataBase!R286+273.15</f>
        <v>594.54901123046875</v>
      </c>
      <c r="S289" s="50">
        <f t="shared" si="164"/>
        <v>588.62222513385746</v>
      </c>
      <c r="T289" s="30">
        <f>DataBase!S286/100</f>
        <v>25.228701171874999</v>
      </c>
      <c r="U289" s="50">
        <f t="shared" si="153"/>
        <v>29.821638133898389</v>
      </c>
      <c r="V289" s="50">
        <f t="shared" si="154"/>
        <v>24.783989123419943</v>
      </c>
      <c r="W289" s="30">
        <f t="shared" si="155"/>
        <v>25.228532993911024</v>
      </c>
      <c r="X289" s="30">
        <f t="shared" si="156"/>
        <v>25.541328750690067</v>
      </c>
      <c r="Y289" s="30">
        <f t="shared" si="157"/>
        <v>319.02372627465661</v>
      </c>
      <c r="Z289" s="30">
        <f t="shared" si="158"/>
        <v>319.80321923026099</v>
      </c>
      <c r="AA289" s="55">
        <f t="shared" si="159"/>
        <v>320.50342986656494</v>
      </c>
      <c r="AB289" s="24">
        <f t="shared" si="160"/>
        <v>592.93483170038212</v>
      </c>
      <c r="AC289" s="24">
        <f t="shared" si="161"/>
        <v>24.930990604399213</v>
      </c>
      <c r="AD289" s="63">
        <f t="shared" si="162"/>
        <v>1.18004714332133E-2</v>
      </c>
      <c r="AE289" s="20"/>
      <c r="AI289" s="20">
        <f t="shared" si="137"/>
        <v>128.10341444416144</v>
      </c>
      <c r="AJ289" s="18">
        <f t="shared" si="138"/>
        <v>122.37267539720882</v>
      </c>
      <c r="AK289" s="20"/>
      <c r="AL289" s="20"/>
      <c r="AM289" s="20">
        <f t="shared" si="163"/>
        <v>0.69331376742091821</v>
      </c>
      <c r="AN289" s="20">
        <f t="shared" si="139"/>
        <v>0.406995969142807</v>
      </c>
      <c r="AO289" s="10">
        <f t="shared" si="140"/>
        <v>0.35093727518582579</v>
      </c>
      <c r="AP289" s="10">
        <f t="shared" si="165"/>
        <v>0.3176227563066083</v>
      </c>
      <c r="AQ289" s="20">
        <f t="shared" si="141"/>
        <v>7.3825174963830359E-6</v>
      </c>
      <c r="AR289" s="20">
        <f t="shared" si="142"/>
        <v>1.8625132781238638E-4</v>
      </c>
      <c r="AS289" s="20"/>
      <c r="AT289" s="20"/>
      <c r="AU289" s="20"/>
      <c r="AV289" s="20"/>
      <c r="AW289" s="20"/>
      <c r="AX289" s="20"/>
      <c r="AY289" s="20"/>
      <c r="AZ289" s="22"/>
    </row>
    <row r="290" spans="3:52" ht="15" x14ac:dyDescent="0.25">
      <c r="C290" s="27" t="str">
        <f>DataBase!A287</f>
        <v>235-Mhexane</v>
      </c>
      <c r="D290" s="27">
        <f>DataBase!E287</f>
        <v>131.35</v>
      </c>
      <c r="E290" s="27">
        <f t="shared" si="148"/>
        <v>404.5</v>
      </c>
      <c r="F290" s="27">
        <f t="shared" si="149"/>
        <v>728.1</v>
      </c>
      <c r="G290" s="17">
        <f>DataBase!D287/1000</f>
        <v>0.72492401123046879</v>
      </c>
      <c r="H290" s="16">
        <f t="shared" si="150"/>
        <v>12.4099831592308</v>
      </c>
      <c r="I290" s="16">
        <f>DataBase!C287</f>
        <v>128.25900268554688</v>
      </c>
      <c r="J290" s="18">
        <f t="shared" si="146"/>
        <v>5.9292290787242269E-2</v>
      </c>
      <c r="K290" s="20">
        <f t="shared" si="143"/>
        <v>-2.2208218714447781E-2</v>
      </c>
      <c r="L290" s="19">
        <f t="shared" si="144"/>
        <v>4.2547700281605615E-4</v>
      </c>
      <c r="M290" s="19">
        <f t="shared" si="147"/>
        <v>0.72492401123046879</v>
      </c>
      <c r="N290" s="20">
        <f t="shared" si="145"/>
        <v>-5.8625525833129883E-8</v>
      </c>
      <c r="O290" s="20">
        <f t="shared" si="151"/>
        <v>536.66999999999996</v>
      </c>
      <c r="P290" s="21">
        <f t="shared" si="152"/>
        <v>1.6062792914403659</v>
      </c>
      <c r="Q290" s="33">
        <f>DataBase!G287+2*DataBase!H287*($O$2+273.15)+3*DataBase!I287*($O$2+273.15)^2+4*DataBase!J287*($O$2+273.15)^3+5*DataBase!K287*($O$2+273.15)^4</f>
        <v>1.6595991815738949</v>
      </c>
      <c r="R290" s="30">
        <f>DataBase!R287+273.15</f>
        <v>579.25</v>
      </c>
      <c r="S290" s="50">
        <f t="shared" si="164"/>
        <v>577.71877755281457</v>
      </c>
      <c r="T290" s="30">
        <f>DataBase!S287/100</f>
        <v>24.013701171874999</v>
      </c>
      <c r="U290" s="50">
        <f t="shared" si="153"/>
        <v>29.703131190160018</v>
      </c>
      <c r="V290" s="50">
        <f t="shared" si="154"/>
        <v>24.553411247704226</v>
      </c>
      <c r="W290" s="30">
        <f t="shared" si="155"/>
        <v>24.977528429637037</v>
      </c>
      <c r="X290" s="30">
        <f t="shared" si="156"/>
        <v>25.475667919812651</v>
      </c>
      <c r="Y290" s="30">
        <f t="shared" si="157"/>
        <v>307.68977364144439</v>
      </c>
      <c r="Z290" s="30">
        <f t="shared" si="158"/>
        <v>308.43130529544931</v>
      </c>
      <c r="AA290" s="55">
        <f t="shared" si="159"/>
        <v>309.00060922997159</v>
      </c>
      <c r="AB290" s="24">
        <f t="shared" si="160"/>
        <v>582.52891834541595</v>
      </c>
      <c r="AC290" s="24">
        <f t="shared" si="161"/>
        <v>24.461106760577827</v>
      </c>
      <c r="AD290" s="63">
        <f t="shared" si="162"/>
        <v>-1.8631263273436286E-2</v>
      </c>
      <c r="AE290" s="20"/>
      <c r="AI290" s="20">
        <f t="shared" si="137"/>
        <v>124.84464523578254</v>
      </c>
      <c r="AJ290" s="18">
        <f t="shared" si="138"/>
        <v>118.18219218209664</v>
      </c>
      <c r="AK290" s="20"/>
      <c r="AL290" s="20"/>
      <c r="AM290" s="20">
        <f t="shared" si="163"/>
        <v>0.69831678895123006</v>
      </c>
      <c r="AN290" s="20">
        <f t="shared" si="139"/>
        <v>0.41430079774753636</v>
      </c>
      <c r="AO290" s="10">
        <f t="shared" si="140"/>
        <v>0.36334630120868144</v>
      </c>
      <c r="AP290" s="10">
        <f t="shared" si="165"/>
        <v>0.32787464838588964</v>
      </c>
      <c r="AQ290" s="20">
        <f t="shared" si="141"/>
        <v>9.5983344918044907E-6</v>
      </c>
      <c r="AR290" s="20">
        <f t="shared" si="142"/>
        <v>2.3049153623389373E-4</v>
      </c>
      <c r="AS290" s="20"/>
      <c r="AT290" s="20"/>
      <c r="AU290" s="20"/>
      <c r="AV290" s="20"/>
      <c r="AW290" s="20"/>
      <c r="AX290" s="20"/>
      <c r="AY290" s="20"/>
      <c r="AZ290" s="22"/>
    </row>
    <row r="291" spans="3:52" ht="15" x14ac:dyDescent="0.25">
      <c r="C291" s="27" t="str">
        <f>DataBase!A288</f>
        <v>244-Mhexane</v>
      </c>
      <c r="D291" s="27">
        <f>DataBase!E288</f>
        <v>130.65801391601565</v>
      </c>
      <c r="E291" s="27">
        <f t="shared" si="148"/>
        <v>403.80801391601563</v>
      </c>
      <c r="F291" s="27">
        <f t="shared" si="149"/>
        <v>726.85442504882815</v>
      </c>
      <c r="G291" s="17">
        <f>DataBase!D288/1000</f>
        <v>0.72641601562500002</v>
      </c>
      <c r="H291" s="16">
        <f t="shared" si="150"/>
        <v>12.377427814889831</v>
      </c>
      <c r="I291" s="16">
        <f>DataBase!C288</f>
        <v>128.25900268554688</v>
      </c>
      <c r="J291" s="18">
        <f t="shared" si="146"/>
        <v>7.5465449009369828E-2</v>
      </c>
      <c r="K291" s="20">
        <f t="shared" si="143"/>
        <v>-2.2735592411786777E-2</v>
      </c>
      <c r="L291" s="19">
        <f t="shared" si="144"/>
        <v>4.2473723762695626E-4</v>
      </c>
      <c r="M291" s="19">
        <f t="shared" si="147"/>
        <v>0.72641601562500002</v>
      </c>
      <c r="N291" s="20">
        <f t="shared" si="145"/>
        <v>-5.8629927246093752E-8</v>
      </c>
      <c r="O291" s="20">
        <f t="shared" si="151"/>
        <v>536.66999999999996</v>
      </c>
      <c r="P291" s="21">
        <f t="shared" si="152"/>
        <v>1.6007333450078793</v>
      </c>
      <c r="Q291" s="33">
        <f>DataBase!G288+2*DataBase!H288*($O$2+273.15)+3*DataBase!I288*($O$2+273.15)^2+4*DataBase!J288*($O$2+273.15)^3+5*DataBase!K288*($O$2+273.15)^4</f>
        <v>1.6529745211204123</v>
      </c>
      <c r="R291" s="30">
        <f>DataBase!R288+273.15</f>
        <v>581.6500244140625</v>
      </c>
      <c r="S291" s="50">
        <f t="shared" si="164"/>
        <v>577.48901883297162</v>
      </c>
      <c r="T291" s="30">
        <f>DataBase!S288/100</f>
        <v>24.31800048828125</v>
      </c>
      <c r="U291" s="50">
        <f t="shared" si="153"/>
        <v>29.803793864553633</v>
      </c>
      <c r="V291" s="50">
        <f t="shared" si="154"/>
        <v>24.768691981297234</v>
      </c>
      <c r="W291" s="30">
        <f t="shared" si="155"/>
        <v>25.191469545976279</v>
      </c>
      <c r="X291" s="30">
        <f t="shared" si="156"/>
        <v>25.660725521009411</v>
      </c>
      <c r="Y291" s="30">
        <f t="shared" si="157"/>
        <v>307.53399285711987</v>
      </c>
      <c r="Z291" s="30">
        <f t="shared" si="158"/>
        <v>308.20653015360563</v>
      </c>
      <c r="AA291" s="55">
        <f t="shared" si="159"/>
        <v>308.85468388264428</v>
      </c>
      <c r="AB291" s="24">
        <f t="shared" si="160"/>
        <v>582.09767718012745</v>
      </c>
      <c r="AC291" s="24">
        <f t="shared" si="161"/>
        <v>24.572011517125535</v>
      </c>
      <c r="AD291" s="63">
        <f t="shared" si="162"/>
        <v>-1.0445391222304331E-2</v>
      </c>
      <c r="AE291" s="20"/>
      <c r="AI291" s="20">
        <f t="shared" si="137"/>
        <v>124.21803725038058</v>
      </c>
      <c r="AJ291" s="18">
        <f t="shared" si="138"/>
        <v>117.7733572489</v>
      </c>
      <c r="AK291" s="20"/>
      <c r="AL291" s="20"/>
      <c r="AM291" s="20">
        <f t="shared" si="163"/>
        <v>0.69424567517692481</v>
      </c>
      <c r="AN291" s="20">
        <f t="shared" si="139"/>
        <v>0.41313756424149939</v>
      </c>
      <c r="AO291" s="10">
        <f t="shared" si="140"/>
        <v>0.34165176750308351</v>
      </c>
      <c r="AP291" s="10">
        <f t="shared" si="165"/>
        <v>0.3078774540837661</v>
      </c>
      <c r="AQ291" s="20">
        <f t="shared" si="141"/>
        <v>1.1396056959030971E-5</v>
      </c>
      <c r="AR291" s="20">
        <f t="shared" si="142"/>
        <v>2.7712931869419607E-4</v>
      </c>
      <c r="AS291" s="20"/>
      <c r="AT291" s="20"/>
      <c r="AU291" s="20"/>
      <c r="AV291" s="20"/>
      <c r="AW291" s="20"/>
      <c r="AX291" s="20"/>
      <c r="AY291" s="20"/>
      <c r="AZ291" s="22"/>
    </row>
    <row r="292" spans="3:52" ht="15" x14ac:dyDescent="0.25">
      <c r="C292" s="27" t="str">
        <f>DataBase!A289</f>
        <v>334-Mhexane</v>
      </c>
      <c r="D292" s="27">
        <f>DataBase!E289</f>
        <v>140.48000488281252</v>
      </c>
      <c r="E292" s="27">
        <f t="shared" si="148"/>
        <v>413.6300048828125</v>
      </c>
      <c r="F292" s="27">
        <f t="shared" si="149"/>
        <v>744.53400878906257</v>
      </c>
      <c r="G292" s="17">
        <f>DataBase!D289/1000</f>
        <v>0.74835601806640628</v>
      </c>
      <c r="H292" s="16">
        <f t="shared" si="150"/>
        <v>12.11118369409594</v>
      </c>
      <c r="I292" s="16">
        <f>DataBase!C289</f>
        <v>128.25900268554688</v>
      </c>
      <c r="J292" s="18">
        <f t="shared" si="146"/>
        <v>0.42913565569756162</v>
      </c>
      <c r="K292" s="20">
        <f t="shared" si="143"/>
        <v>-2.4175628161517526E-2</v>
      </c>
      <c r="L292" s="19">
        <f t="shared" si="144"/>
        <v>4.1553151162139148E-4</v>
      </c>
      <c r="M292" s="19">
        <f t="shared" si="147"/>
        <v>0.74835601806640628</v>
      </c>
      <c r="N292" s="20">
        <f t="shared" si="145"/>
        <v>-5.8694650253295897E-8</v>
      </c>
      <c r="O292" s="20">
        <f t="shared" si="151"/>
        <v>536.66999999999996</v>
      </c>
      <c r="P292" s="21">
        <f t="shared" si="152"/>
        <v>1.5531212979365812</v>
      </c>
      <c r="Q292" s="33">
        <f>DataBase!G289+2*DataBase!H289*($O$2+273.15)+3*DataBase!I289*($O$2+273.15)^2+4*DataBase!J289*($O$2+273.15)^3+5*DataBase!K289*($O$2+273.15)^4</f>
        <v>1.5914386913435701</v>
      </c>
      <c r="R292" s="30">
        <f>DataBase!R289+273.15</f>
        <v>602.3480224609375</v>
      </c>
      <c r="S292" s="50">
        <f t="shared" si="164"/>
        <v>591.55959174564407</v>
      </c>
      <c r="T292" s="30">
        <f>DataBase!S289/100</f>
        <v>26.243100585937501</v>
      </c>
      <c r="U292" s="50">
        <f t="shared" si="153"/>
        <v>29.97147049515744</v>
      </c>
      <c r="V292" s="50">
        <f t="shared" si="154"/>
        <v>25.10438388699637</v>
      </c>
      <c r="W292" s="30">
        <f t="shared" si="155"/>
        <v>25.552042405444364</v>
      </c>
      <c r="X292" s="30">
        <f t="shared" si="156"/>
        <v>25.797427391915377</v>
      </c>
      <c r="Y292" s="30">
        <f t="shared" si="157"/>
        <v>322.14047671742514</v>
      </c>
      <c r="Z292" s="30">
        <f t="shared" si="158"/>
        <v>322.84486590232189</v>
      </c>
      <c r="AA292" s="55">
        <f t="shared" si="159"/>
        <v>323.60265774529603</v>
      </c>
      <c r="AB292" s="24">
        <f t="shared" si="160"/>
        <v>595.47163950537777</v>
      </c>
      <c r="AC292" s="24">
        <f t="shared" si="161"/>
        <v>25.206835232521065</v>
      </c>
      <c r="AD292" s="63">
        <f t="shared" si="162"/>
        <v>3.9487153967306891E-2</v>
      </c>
      <c r="AE292" s="20"/>
      <c r="AI292" s="20">
        <f t="shared" si="137"/>
        <v>128.29605917121853</v>
      </c>
      <c r="AJ292" s="18">
        <f t="shared" si="138"/>
        <v>123.01726761777437</v>
      </c>
      <c r="AK292" s="20"/>
      <c r="AL292" s="20"/>
      <c r="AM292" s="20">
        <f t="shared" si="163"/>
        <v>0.6866960452412485</v>
      </c>
      <c r="AN292" s="20">
        <f t="shared" si="139"/>
        <v>0.40337041425556919</v>
      </c>
      <c r="AO292" s="10">
        <f t="shared" si="140"/>
        <v>0.32430715224708023</v>
      </c>
      <c r="AP292" s="10">
        <f t="shared" si="165"/>
        <v>0.29356200579118941</v>
      </c>
      <c r="AQ292" s="20">
        <f t="shared" si="141"/>
        <v>8.1694568034310572E-6</v>
      </c>
      <c r="AR292" s="20">
        <f t="shared" si="142"/>
        <v>2.1439187662491269E-4</v>
      </c>
      <c r="AS292" s="20"/>
      <c r="AT292" s="20"/>
      <c r="AU292" s="20"/>
      <c r="AV292" s="20"/>
      <c r="AW292" s="20"/>
      <c r="AX292" s="20"/>
      <c r="AY292" s="20"/>
      <c r="AZ292" s="22"/>
    </row>
    <row r="293" spans="3:52" ht="15" x14ac:dyDescent="0.25">
      <c r="C293" s="27" t="str">
        <f>DataBase!A290</f>
        <v>22M3Epentane</v>
      </c>
      <c r="D293" s="27">
        <f>DataBase!E290</f>
        <v>133.83901367187502</v>
      </c>
      <c r="E293" s="27">
        <f t="shared" si="148"/>
        <v>406.989013671875</v>
      </c>
      <c r="F293" s="27">
        <f t="shared" si="149"/>
        <v>732.58022460937502</v>
      </c>
      <c r="G293" s="17">
        <f>DataBase!D290/1000</f>
        <v>0.73741601562500003</v>
      </c>
      <c r="H293" s="16">
        <f t="shared" si="150"/>
        <v>12.224726870374475</v>
      </c>
      <c r="I293" s="16">
        <f>DataBase!C290</f>
        <v>128.25900268554688</v>
      </c>
      <c r="J293" s="18">
        <f t="shared" si="146"/>
        <v>0.22363432257657373</v>
      </c>
      <c r="K293" s="20">
        <f t="shared" si="143"/>
        <v>-2.4028644482783124E-2</v>
      </c>
      <c r="L293" s="19">
        <f t="shared" si="144"/>
        <v>4.1998274301161047E-4</v>
      </c>
      <c r="M293" s="19">
        <f t="shared" si="147"/>
        <v>0.73741601562500003</v>
      </c>
      <c r="N293" s="20">
        <f t="shared" si="145"/>
        <v>-5.8662377246093753E-8</v>
      </c>
      <c r="O293" s="20">
        <f t="shared" si="151"/>
        <v>536.66999999999996</v>
      </c>
      <c r="P293" s="21">
        <f t="shared" si="152"/>
        <v>1.5738477350852871</v>
      </c>
      <c r="Q293" s="33">
        <f>DataBase!G290+2*DataBase!H290*($O$2+273.15)+3*DataBase!I290*($O$2+273.15)^2+4*DataBase!J290*($O$2+273.15)^3+5*DataBase!K290*($O$2+273.15)^4</f>
        <v>1.618098405477145</v>
      </c>
      <c r="R293" s="30">
        <f>DataBase!R290+273.15</f>
        <v>590.54901123046875</v>
      </c>
      <c r="S293" s="50">
        <f t="shared" si="164"/>
        <v>583.0078830426155</v>
      </c>
      <c r="T293" s="30">
        <f>DataBase!S290/100</f>
        <v>25.533701171874998</v>
      </c>
      <c r="U293" s="50">
        <f t="shared" si="153"/>
        <v>30.001391026837201</v>
      </c>
      <c r="V293" s="50">
        <f t="shared" si="154"/>
        <v>25.186411650569131</v>
      </c>
      <c r="W293" s="30">
        <f t="shared" si="155"/>
        <v>25.616725344886692</v>
      </c>
      <c r="X293" s="30">
        <f t="shared" si="156"/>
        <v>25.944092738108122</v>
      </c>
      <c r="Y293" s="30">
        <f t="shared" si="157"/>
        <v>313.3829482202699</v>
      </c>
      <c r="Z293" s="30">
        <f t="shared" si="158"/>
        <v>313.97677333214449</v>
      </c>
      <c r="AA293" s="55">
        <f t="shared" si="159"/>
        <v>314.80277653918074</v>
      </c>
      <c r="AB293" s="24">
        <f t="shared" si="160"/>
        <v>587.062831780838</v>
      </c>
      <c r="AC293" s="24">
        <f t="shared" si="161"/>
        <v>24.96829365110267</v>
      </c>
      <c r="AD293" s="63">
        <f t="shared" si="162"/>
        <v>2.2143578675351501E-2</v>
      </c>
      <c r="AE293" s="20"/>
      <c r="AI293" s="20">
        <f t="shared" si="137"/>
        <v>125.09924688336469</v>
      </c>
      <c r="AJ293" s="18">
        <f t="shared" si="138"/>
        <v>119.42648734396839</v>
      </c>
      <c r="AK293" s="20"/>
      <c r="AL293" s="20"/>
      <c r="AM293" s="20">
        <f t="shared" si="163"/>
        <v>0.68917059538186698</v>
      </c>
      <c r="AN293" s="20">
        <f t="shared" si="139"/>
        <v>0.40888086637599003</v>
      </c>
      <c r="AO293" s="10">
        <f t="shared" si="140"/>
        <v>0.32897609262724875</v>
      </c>
      <c r="AP293" s="10">
        <f t="shared" si="165"/>
        <v>0.29724972660206617</v>
      </c>
      <c r="AQ293" s="20">
        <f t="shared" si="141"/>
        <v>1.0441170560676767E-5</v>
      </c>
      <c r="AR293" s="20">
        <f t="shared" si="142"/>
        <v>2.6660172898089907E-4</v>
      </c>
      <c r="AS293" s="20"/>
      <c r="AT293" s="20"/>
      <c r="AU293" s="20"/>
      <c r="AV293" s="20"/>
      <c r="AW293" s="20"/>
      <c r="AX293" s="20"/>
      <c r="AY293" s="20"/>
      <c r="AZ293" s="22"/>
    </row>
    <row r="294" spans="3:52" ht="15" x14ac:dyDescent="0.25">
      <c r="C294" s="27" t="str">
        <f>DataBase!A291</f>
        <v>23M3Epentane</v>
      </c>
      <c r="D294" s="27">
        <f>DataBase!E291</f>
        <v>144.70000610351565</v>
      </c>
      <c r="E294" s="27">
        <f t="shared" si="148"/>
        <v>417.85000610351563</v>
      </c>
      <c r="F294" s="27">
        <f t="shared" si="149"/>
        <v>752.1300109863281</v>
      </c>
      <c r="G294" s="17">
        <f>DataBase!D291/1000</f>
        <v>0.7575910034179687</v>
      </c>
      <c r="H294" s="16">
        <f t="shared" si="150"/>
        <v>12.004097033082925</v>
      </c>
      <c r="I294" s="16">
        <f>DataBase!C291</f>
        <v>128.25900268554688</v>
      </c>
      <c r="J294" s="18">
        <f t="shared" si="146"/>
        <v>0.65970417081228927</v>
      </c>
      <c r="K294" s="20">
        <f t="shared" si="143"/>
        <v>-2.4633738348406379E-2</v>
      </c>
      <c r="L294" s="19">
        <f t="shared" si="144"/>
        <v>4.1159431751080659E-4</v>
      </c>
      <c r="M294" s="19">
        <f t="shared" si="147"/>
        <v>0.7575910034179687</v>
      </c>
      <c r="N294" s="20">
        <f t="shared" si="145"/>
        <v>-5.8721893460083009E-8</v>
      </c>
      <c r="O294" s="20">
        <f t="shared" si="151"/>
        <v>536.66999999999996</v>
      </c>
      <c r="P294" s="21">
        <f t="shared" si="152"/>
        <v>1.5334200026304012</v>
      </c>
      <c r="Q294" s="33">
        <f>DataBase!G291+2*DataBase!H291*($O$2+273.15)+3*DataBase!I291*($O$2+273.15)^2+4*DataBase!J291*($O$2+273.15)^3+5*DataBase!K291*($O$2+273.15)^4</f>
        <v>1.5653333524587876</v>
      </c>
      <c r="R294" s="30">
        <f>DataBase!R291+273.15</f>
        <v>606.8480224609375</v>
      </c>
      <c r="S294" s="50">
        <f t="shared" si="164"/>
        <v>597.59823772569735</v>
      </c>
      <c r="T294" s="30">
        <f>DataBase!S291/100</f>
        <v>26.85110107421875</v>
      </c>
      <c r="U294" s="50">
        <f t="shared" si="153"/>
        <v>30.032890494838082</v>
      </c>
      <c r="V294" s="50">
        <f t="shared" si="154"/>
        <v>25.229772237347035</v>
      </c>
      <c r="W294" s="30">
        <f t="shared" si="155"/>
        <v>25.687524423016644</v>
      </c>
      <c r="X294" s="30">
        <f t="shared" si="156"/>
        <v>25.876438067643932</v>
      </c>
      <c r="Y294" s="30">
        <f t="shared" si="157"/>
        <v>328.35411883414122</v>
      </c>
      <c r="Z294" s="30">
        <f t="shared" si="158"/>
        <v>329.07667228638547</v>
      </c>
      <c r="AA294" s="55">
        <f t="shared" si="159"/>
        <v>329.75844979380031</v>
      </c>
      <c r="AB294" s="24">
        <f t="shared" si="160"/>
        <v>601.22918322832788</v>
      </c>
      <c r="AC294" s="24">
        <f t="shared" si="161"/>
        <v>25.490928371234848</v>
      </c>
      <c r="AD294" s="63">
        <f t="shared" si="162"/>
        <v>5.0656123904351945E-2</v>
      </c>
      <c r="AE294" s="20"/>
      <c r="AI294" s="20">
        <f t="shared" si="137"/>
        <v>130.07518603476251</v>
      </c>
      <c r="AJ294" s="18">
        <f t="shared" si="138"/>
        <v>125.18986705784852</v>
      </c>
      <c r="AK294" s="20"/>
      <c r="AL294" s="20"/>
      <c r="AM294" s="20">
        <f t="shared" si="163"/>
        <v>0.68855791011564582</v>
      </c>
      <c r="AN294" s="20">
        <f t="shared" si="139"/>
        <v>0.40130772000192316</v>
      </c>
      <c r="AO294" s="10">
        <f t="shared" si="140"/>
        <v>0.34552931333532522</v>
      </c>
      <c r="AP294" s="10">
        <f t="shared" si="165"/>
        <v>0.31424833091629933</v>
      </c>
      <c r="AQ294" s="20">
        <f t="shared" si="141"/>
        <v>5.7088439996196109E-6</v>
      </c>
      <c r="AR294" s="20">
        <f t="shared" si="142"/>
        <v>1.5328874725073339E-4</v>
      </c>
      <c r="AS294" s="20"/>
      <c r="AT294" s="20"/>
      <c r="AU294" s="20"/>
      <c r="AV294" s="20"/>
      <c r="AW294" s="20"/>
      <c r="AX294" s="20"/>
      <c r="AY294" s="20"/>
      <c r="AZ294" s="22"/>
    </row>
    <row r="295" spans="3:52" ht="15" x14ac:dyDescent="0.25">
      <c r="C295" s="27" t="str">
        <f>DataBase!A292</f>
        <v>24M3Epentane</v>
      </c>
      <c r="D295" s="27">
        <f>DataBase!E292</f>
        <v>136.69600830078127</v>
      </c>
      <c r="E295" s="27">
        <f t="shared" si="148"/>
        <v>409.84600830078125</v>
      </c>
      <c r="F295" s="27">
        <f t="shared" si="149"/>
        <v>737.72281494140623</v>
      </c>
      <c r="G295" s="17">
        <f>DataBase!D292/1000</f>
        <v>0.74051000976562498</v>
      </c>
      <c r="H295" s="16">
        <f t="shared" si="150"/>
        <v>12.202068858993766</v>
      </c>
      <c r="I295" s="16">
        <f>DataBase!C292</f>
        <v>128.25900268554688</v>
      </c>
      <c r="J295" s="18">
        <f t="shared" si="146"/>
        <v>0.26793562955226657</v>
      </c>
      <c r="K295" s="20">
        <f t="shared" si="143"/>
        <v>-2.3789250429650674E-2</v>
      </c>
      <c r="L295" s="19">
        <f t="shared" si="144"/>
        <v>4.1882563482489979E-4</v>
      </c>
      <c r="M295" s="19">
        <f t="shared" si="147"/>
        <v>0.74051000976562498</v>
      </c>
      <c r="N295" s="20">
        <f t="shared" si="145"/>
        <v>-5.8671504528808596E-8</v>
      </c>
      <c r="O295" s="20">
        <f t="shared" si="151"/>
        <v>536.66999999999996</v>
      </c>
      <c r="P295" s="21">
        <f t="shared" si="152"/>
        <v>1.569618948173265</v>
      </c>
      <c r="Q295" s="33">
        <f>DataBase!G292+2*DataBase!H292*($O$2+273.15)+3*DataBase!I292*($O$2+273.15)^2+4*DataBase!J292*($O$2+273.15)^3+5*DataBase!K292*($O$2+273.15)^4</f>
        <v>1.6127230622096449</v>
      </c>
      <c r="R295" s="30">
        <f>DataBase!R292+273.15</f>
        <v>591.25</v>
      </c>
      <c r="S295" s="50">
        <f t="shared" si="164"/>
        <v>586.27557330455454</v>
      </c>
      <c r="T295" s="30">
        <f>DataBase!S292/100</f>
        <v>25.228701171874999</v>
      </c>
      <c r="U295" s="50">
        <f t="shared" si="153"/>
        <v>29.930357703515725</v>
      </c>
      <c r="V295" s="50">
        <f t="shared" si="154"/>
        <v>25.024168901015219</v>
      </c>
      <c r="W295" s="30">
        <f t="shared" si="155"/>
        <v>25.462499041202467</v>
      </c>
      <c r="X295" s="30">
        <f t="shared" si="156"/>
        <v>25.771462673765463</v>
      </c>
      <c r="Y295" s="30">
        <f t="shared" si="157"/>
        <v>316.68985570864766</v>
      </c>
      <c r="Z295" s="30">
        <f t="shared" si="158"/>
        <v>317.36838011436453</v>
      </c>
      <c r="AA295" s="55">
        <f t="shared" si="159"/>
        <v>318.14369588048976</v>
      </c>
      <c r="AB295" s="24">
        <f t="shared" si="160"/>
        <v>590.40463311796975</v>
      </c>
      <c r="AC295" s="24">
        <f t="shared" si="161"/>
        <v>24.9852066210868</v>
      </c>
      <c r="AD295" s="63">
        <f t="shared" si="162"/>
        <v>9.6514897508733939E-3</v>
      </c>
      <c r="AE295" s="20"/>
      <c r="AI295" s="20">
        <f t="shared" si="137"/>
        <v>126.65456900028039</v>
      </c>
      <c r="AJ295" s="18">
        <f t="shared" si="138"/>
        <v>121.01579221152126</v>
      </c>
      <c r="AK295" s="20"/>
      <c r="AL295" s="20"/>
      <c r="AM295" s="20">
        <f t="shared" si="163"/>
        <v>0.69318563771802322</v>
      </c>
      <c r="AN295" s="20">
        <f t="shared" si="139"/>
        <v>0.40854928273947244</v>
      </c>
      <c r="AO295" s="10">
        <f t="shared" si="140"/>
        <v>0.35009314262351282</v>
      </c>
      <c r="AP295" s="10">
        <f t="shared" si="165"/>
        <v>0.31682909465549303</v>
      </c>
      <c r="AQ295" s="20">
        <f t="shared" si="141"/>
        <v>8.1170556090137744E-6</v>
      </c>
      <c r="AR295" s="20">
        <f t="shared" si="142"/>
        <v>2.0478277035530033E-4</v>
      </c>
      <c r="AS295" s="20"/>
      <c r="AT295" s="20"/>
      <c r="AU295" s="20"/>
      <c r="AV295" s="20"/>
      <c r="AW295" s="20"/>
      <c r="AX295" s="20"/>
      <c r="AY295" s="20"/>
      <c r="AZ295" s="22"/>
    </row>
    <row r="296" spans="3:52" ht="15" x14ac:dyDescent="0.25">
      <c r="C296" s="27" t="str">
        <f>DataBase!A293</f>
        <v>2233Mpentane</v>
      </c>
      <c r="D296" s="27">
        <f>DataBase!E293</f>
        <v>140.2910095214844</v>
      </c>
      <c r="E296" s="27">
        <f t="shared" si="148"/>
        <v>413.44100952148438</v>
      </c>
      <c r="F296" s="27">
        <f t="shared" si="149"/>
        <v>744.19381713867188</v>
      </c>
      <c r="G296" s="17">
        <f>DataBase!D293/1000</f>
        <v>0.75922100830078121</v>
      </c>
      <c r="H296" s="16">
        <f t="shared" si="150"/>
        <v>11.936045590634928</v>
      </c>
      <c r="I296" s="16">
        <f>DataBase!C293</f>
        <v>128.25900268554688</v>
      </c>
      <c r="J296" s="18">
        <f t="shared" si="146"/>
        <v>0.7647839196035201</v>
      </c>
      <c r="K296" s="20">
        <f t="shared" si="143"/>
        <v>-2.617534317743354E-2</v>
      </c>
      <c r="L296" s="19">
        <f t="shared" si="144"/>
        <v>4.1033688342782636E-4</v>
      </c>
      <c r="M296" s="19">
        <f t="shared" si="147"/>
        <v>0.75922100830078121</v>
      </c>
      <c r="N296" s="20">
        <f t="shared" si="145"/>
        <v>-5.8726701974487306E-8</v>
      </c>
      <c r="O296" s="20">
        <f t="shared" si="151"/>
        <v>536.66999999999996</v>
      </c>
      <c r="P296" s="21">
        <f t="shared" si="152"/>
        <v>1.5213026954756672</v>
      </c>
      <c r="Q296" s="33">
        <f>DataBase!G293+2*DataBase!H293*($O$2+273.15)+3*DataBase!I293*($O$2+273.15)^2+4*DataBase!J293*($O$2+273.15)^3+5*DataBase!K293*($O$2+273.15)^4</f>
        <v>1.5485059326447697</v>
      </c>
      <c r="R296" s="30">
        <f>DataBase!R293+273.15</f>
        <v>610.8480224609375</v>
      </c>
      <c r="S296" s="50">
        <f t="shared" si="164"/>
        <v>594.17248120863496</v>
      </c>
      <c r="T296" s="30">
        <f>DataBase!S293/100</f>
        <v>27.3577001953125</v>
      </c>
      <c r="U296" s="50">
        <f t="shared" si="153"/>
        <v>30.3648830588007</v>
      </c>
      <c r="V296" s="50">
        <f t="shared" si="154"/>
        <v>25.985572838951196</v>
      </c>
      <c r="W296" s="30">
        <f t="shared" si="155"/>
        <v>26.423830216012131</v>
      </c>
      <c r="X296" s="30">
        <f t="shared" si="156"/>
        <v>26.554969132394621</v>
      </c>
      <c r="Y296" s="30">
        <f t="shared" si="157"/>
        <v>325.07314806405168</v>
      </c>
      <c r="Z296" s="30">
        <f t="shared" si="158"/>
        <v>325.50178219580278</v>
      </c>
      <c r="AA296" s="55">
        <f t="shared" si="159"/>
        <v>326.38417694030647</v>
      </c>
      <c r="AB296" s="24">
        <f t="shared" si="160"/>
        <v>597.10659247708645</v>
      </c>
      <c r="AC296" s="24">
        <f t="shared" si="161"/>
        <v>25.777308519382764</v>
      </c>
      <c r="AD296" s="63">
        <f t="shared" si="162"/>
        <v>5.7767709443665952E-2</v>
      </c>
      <c r="AE296" s="20"/>
      <c r="AI296" s="20">
        <f t="shared" si="137"/>
        <v>126.92891605173736</v>
      </c>
      <c r="AJ296" s="18">
        <f t="shared" si="138"/>
        <v>122.48624878290963</v>
      </c>
      <c r="AK296" s="20"/>
      <c r="AL296" s="20"/>
      <c r="AM296" s="20">
        <f t="shared" si="163"/>
        <v>0.67683121548932101</v>
      </c>
      <c r="AN296" s="20">
        <f t="shared" si="139"/>
        <v>0.3994918439035367</v>
      </c>
      <c r="AO296" s="10">
        <f t="shared" si="140"/>
        <v>0.279887100389767</v>
      </c>
      <c r="AP296" s="10">
        <f t="shared" si="165"/>
        <v>0.25227433224124152</v>
      </c>
      <c r="AQ296" s="20">
        <f t="shared" si="141"/>
        <v>1.1061318825963671E-5</v>
      </c>
      <c r="AR296" s="20">
        <f t="shared" si="142"/>
        <v>3.0261224420548017E-4</v>
      </c>
      <c r="AS296" s="20"/>
      <c r="AT296" s="20"/>
      <c r="AU296" s="20"/>
      <c r="AV296" s="20"/>
      <c r="AW296" s="20"/>
      <c r="AX296" s="20"/>
      <c r="AY296" s="20"/>
      <c r="AZ296" s="22"/>
    </row>
    <row r="297" spans="3:52" ht="15" x14ac:dyDescent="0.25">
      <c r="C297" s="27" t="str">
        <f>DataBase!A294</f>
        <v>2234Mpentane</v>
      </c>
      <c r="D297" s="27">
        <f>DataBase!E294</f>
        <v>133.02800903320315</v>
      </c>
      <c r="E297" s="27">
        <f t="shared" si="148"/>
        <v>406.17800903320313</v>
      </c>
      <c r="F297" s="27">
        <f t="shared" si="149"/>
        <v>731.12041625976565</v>
      </c>
      <c r="G297" s="17">
        <f>DataBase!D294/1000</f>
        <v>0.74167602539062505</v>
      </c>
      <c r="H297" s="16">
        <f t="shared" si="150"/>
        <v>12.146432185684773</v>
      </c>
      <c r="I297" s="16">
        <f>DataBase!C294</f>
        <v>128.25900268554688</v>
      </c>
      <c r="J297" s="18">
        <f t="shared" si="146"/>
        <v>0.32257522783836384</v>
      </c>
      <c r="K297" s="20">
        <f t="shared" si="143"/>
        <v>-2.5098774430706364E-2</v>
      </c>
      <c r="L297" s="19">
        <f t="shared" si="144"/>
        <v>4.1791079993914115E-4</v>
      </c>
      <c r="M297" s="19">
        <f t="shared" si="147"/>
        <v>0.74167602539062505</v>
      </c>
      <c r="N297" s="20">
        <f t="shared" si="145"/>
        <v>-5.8674944274902342E-8</v>
      </c>
      <c r="O297" s="20">
        <f t="shared" si="151"/>
        <v>536.66999999999996</v>
      </c>
      <c r="P297" s="21">
        <f t="shared" si="152"/>
        <v>1.560016779675744</v>
      </c>
      <c r="Q297" s="33">
        <f>DataBase!G294+2*DataBase!H294*($O$2+273.15)+3*DataBase!I294*($O$2+273.15)^2+4*DataBase!J294*($O$2+273.15)^3+5*DataBase!K294*($O$2+273.15)^4</f>
        <v>1.5998134035106697</v>
      </c>
      <c r="R297" s="30">
        <f>DataBase!R294+273.15</f>
        <v>592.1500244140625</v>
      </c>
      <c r="S297" s="50">
        <f t="shared" si="164"/>
        <v>583.36656684296895</v>
      </c>
      <c r="T297" s="30">
        <f>DataBase!S294/100</f>
        <v>26.04050048828125</v>
      </c>
      <c r="U297" s="50">
        <f t="shared" si="153"/>
        <v>30.206508529239269</v>
      </c>
      <c r="V297" s="50">
        <f t="shared" si="154"/>
        <v>25.643287703144583</v>
      </c>
      <c r="W297" s="30">
        <f t="shared" si="155"/>
        <v>26.067604267417934</v>
      </c>
      <c r="X297" s="30">
        <f t="shared" si="156"/>
        <v>26.329010623792996</v>
      </c>
      <c r="Y297" s="30">
        <f t="shared" si="157"/>
        <v>313.90964502686472</v>
      </c>
      <c r="Z297" s="30">
        <f t="shared" si="158"/>
        <v>314.35582588780892</v>
      </c>
      <c r="AA297" s="55">
        <f t="shared" si="159"/>
        <v>315.31158539947876</v>
      </c>
      <c r="AB297" s="24">
        <f t="shared" si="160"/>
        <v>586.96223946041687</v>
      </c>
      <c r="AC297" s="24">
        <f t="shared" si="161"/>
        <v>25.226124856464867</v>
      </c>
      <c r="AD297" s="63">
        <f t="shared" si="162"/>
        <v>3.127342472480004E-2</v>
      </c>
      <c r="AE297" s="20"/>
      <c r="AI297" s="20">
        <f t="shared" si="137"/>
        <v>124.08147707377361</v>
      </c>
      <c r="AJ297" s="18">
        <f t="shared" si="138"/>
        <v>118.85555756706995</v>
      </c>
      <c r="AK297" s="20"/>
      <c r="AL297" s="20"/>
      <c r="AM297" s="20">
        <f t="shared" si="163"/>
        <v>0.68593767168230679</v>
      </c>
      <c r="AN297" s="20">
        <f t="shared" si="139"/>
        <v>0.40812433842138784</v>
      </c>
      <c r="AO297" s="10">
        <f t="shared" si="140"/>
        <v>0.31640135574917161</v>
      </c>
      <c r="AP297" s="10">
        <f t="shared" si="165"/>
        <v>0.28586275396491767</v>
      </c>
      <c r="AQ297" s="20">
        <f t="shared" si="141"/>
        <v>1.1530716959149369E-5</v>
      </c>
      <c r="AR297" s="20">
        <f t="shared" si="142"/>
        <v>3.0026564060496201E-4</v>
      </c>
      <c r="AS297" s="20"/>
      <c r="AT297" s="20"/>
      <c r="AU297" s="20"/>
      <c r="AV297" s="20"/>
      <c r="AW297" s="20"/>
      <c r="AX297" s="20"/>
      <c r="AY297" s="20"/>
      <c r="AZ297" s="22"/>
    </row>
    <row r="298" spans="3:52" ht="15" x14ac:dyDescent="0.25">
      <c r="C298" s="27" t="str">
        <f>DataBase!A295</f>
        <v>2244Mpentane</v>
      </c>
      <c r="D298" s="27">
        <f>DataBase!E295</f>
        <v>122.2910095214844</v>
      </c>
      <c r="E298" s="27">
        <f t="shared" si="148"/>
        <v>395.44100952148438</v>
      </c>
      <c r="F298" s="27">
        <f t="shared" si="149"/>
        <v>711.7938171386719</v>
      </c>
      <c r="G298" s="17">
        <f>DataBase!D295/1000</f>
        <v>0.72195800781249997</v>
      </c>
      <c r="H298" s="16">
        <f t="shared" si="150"/>
        <v>12.367240295784301</v>
      </c>
      <c r="I298" s="16">
        <f>DataBase!C295</f>
        <v>128.25900268554688</v>
      </c>
      <c r="J298" s="18">
        <f t="shared" si="146"/>
        <v>5.7500542289031203E-2</v>
      </c>
      <c r="K298" s="20">
        <f t="shared" si="143"/>
        <v>-2.4353566944446896E-2</v>
      </c>
      <c r="L298" s="19">
        <f t="shared" si="144"/>
        <v>4.2598899966059782E-4</v>
      </c>
      <c r="M298" s="19">
        <f t="shared" si="147"/>
        <v>0.72195800781249997</v>
      </c>
      <c r="N298" s="20">
        <f t="shared" si="145"/>
        <v>-5.8616776123046878E-8</v>
      </c>
      <c r="O298" s="20">
        <f t="shared" si="151"/>
        <v>536.66999999999996</v>
      </c>
      <c r="P298" s="21">
        <f t="shared" si="152"/>
        <v>1.5996325011738488</v>
      </c>
      <c r="Q298" s="33">
        <f>DataBase!G295+2*DataBase!H295*($O$2+273.15)+3*DataBase!I295*($O$2+273.15)^2+4*DataBase!J295*($O$2+273.15)^3+5*DataBase!K295*($O$2+273.15)^4</f>
        <v>1.6507121948413948</v>
      </c>
      <c r="R298" s="30">
        <f>DataBase!R295+273.15</f>
        <v>571.3480224609375</v>
      </c>
      <c r="S298" s="50">
        <f t="shared" si="164"/>
        <v>569.06642979357491</v>
      </c>
      <c r="T298" s="30">
        <f>DataBase!S295/100</f>
        <v>24.793701171875</v>
      </c>
      <c r="U298" s="50">
        <f t="shared" si="153"/>
        <v>30.185712589414759</v>
      </c>
      <c r="V298" s="50">
        <f t="shared" si="154"/>
        <v>25.628809713089097</v>
      </c>
      <c r="W298" s="30">
        <f t="shared" si="155"/>
        <v>26.023309070333507</v>
      </c>
      <c r="X298" s="30">
        <f t="shared" si="156"/>
        <v>26.505464760003278</v>
      </c>
      <c r="Y298" s="30">
        <f t="shared" si="157"/>
        <v>299.15467175507399</v>
      </c>
      <c r="Z298" s="30">
        <f t="shared" si="158"/>
        <v>299.47171819166067</v>
      </c>
      <c r="AA298" s="55">
        <f t="shared" si="159"/>
        <v>300.32160157625617</v>
      </c>
      <c r="AB298" s="24">
        <f t="shared" si="160"/>
        <v>573.11146006968124</v>
      </c>
      <c r="AC298" s="24">
        <f t="shared" si="161"/>
        <v>24.794836418019894</v>
      </c>
      <c r="AD298" s="63">
        <f t="shared" si="162"/>
        <v>-4.578768361466466E-5</v>
      </c>
      <c r="AE298" s="20"/>
      <c r="AI298" s="20">
        <f t="shared" si="137"/>
        <v>119.18566826395454</v>
      </c>
      <c r="AJ298" s="18">
        <f t="shared" si="138"/>
        <v>113.10513305185003</v>
      </c>
      <c r="AK298" s="20"/>
      <c r="AL298" s="20"/>
      <c r="AM298" s="20">
        <f t="shared" si="163"/>
        <v>0.69211932828299982</v>
      </c>
      <c r="AN298" s="20">
        <f t="shared" si="139"/>
        <v>0.41817741499369238</v>
      </c>
      <c r="AO298" s="10">
        <f t="shared" si="140"/>
        <v>0.33587987609746667</v>
      </c>
      <c r="AP298" s="10">
        <f t="shared" si="165"/>
        <v>0.30297245520900451</v>
      </c>
      <c r="AQ298" s="20">
        <f t="shared" si="141"/>
        <v>1.5749921194231106E-5</v>
      </c>
      <c r="AR298" s="20">
        <f t="shared" si="142"/>
        <v>3.904988395703467E-4</v>
      </c>
      <c r="AS298" s="20"/>
      <c r="AT298" s="20"/>
      <c r="AU298" s="20"/>
      <c r="AV298" s="20"/>
      <c r="AW298" s="20"/>
      <c r="AX298" s="20"/>
      <c r="AY298" s="20"/>
      <c r="AZ298" s="22"/>
    </row>
    <row r="299" spans="3:52" ht="15" x14ac:dyDescent="0.25">
      <c r="C299" s="27" t="str">
        <f>DataBase!A296</f>
        <v>2334Mpentane</v>
      </c>
      <c r="D299" s="27">
        <f>DataBase!E296</f>
        <v>141.5670104980469</v>
      </c>
      <c r="E299" s="27">
        <f t="shared" si="148"/>
        <v>414.71701049804688</v>
      </c>
      <c r="F299" s="27">
        <f t="shared" si="149"/>
        <v>746.49061889648442</v>
      </c>
      <c r="G299" s="17">
        <f>DataBase!D296/1000</f>
        <v>0.75718402099609372</v>
      </c>
      <c r="H299" s="16">
        <f t="shared" si="150"/>
        <v>11.980455887290354</v>
      </c>
      <c r="I299" s="16">
        <f>DataBase!C296</f>
        <v>128.25900268554688</v>
      </c>
      <c r="J299" s="18">
        <f t="shared" si="146"/>
        <v>0.68312679597015891</v>
      </c>
      <c r="K299" s="20">
        <f t="shared" si="143"/>
        <v>-2.545642115546317E-2</v>
      </c>
      <c r="L299" s="19">
        <f t="shared" si="144"/>
        <v>4.1145375026585112E-4</v>
      </c>
      <c r="M299" s="19">
        <f t="shared" si="147"/>
        <v>0.75718402099609372</v>
      </c>
      <c r="N299" s="20">
        <f t="shared" si="145"/>
        <v>-5.8720692861938478E-8</v>
      </c>
      <c r="O299" s="20">
        <f t="shared" si="151"/>
        <v>536.66999999999996</v>
      </c>
      <c r="P299" s="21">
        <f t="shared" si="152"/>
        <v>1.5293499985456356</v>
      </c>
      <c r="Q299" s="33">
        <f>DataBase!G296+2*DataBase!H296*($O$2+273.15)+3*DataBase!I296*($O$2+273.15)^2+4*DataBase!J296*($O$2+273.15)^3+5*DataBase!K296*($O$2+273.15)^4</f>
        <v>1.5596239874106199</v>
      </c>
      <c r="R299" s="30">
        <f>DataBase!R296+273.15</f>
        <v>609.04901123046875</v>
      </c>
      <c r="S299" s="50">
        <f t="shared" si="164"/>
        <v>594.7669380558234</v>
      </c>
      <c r="T299" s="30">
        <f>DataBase!S296/100</f>
        <v>26.951201171874999</v>
      </c>
      <c r="U299" s="50">
        <f t="shared" si="153"/>
        <v>30.214473715420631</v>
      </c>
      <c r="V299" s="50">
        <f t="shared" si="154"/>
        <v>25.640733541472393</v>
      </c>
      <c r="W299" s="30">
        <f t="shared" si="155"/>
        <v>26.087094000452527</v>
      </c>
      <c r="X299" s="30">
        <f t="shared" si="156"/>
        <v>26.250557138180469</v>
      </c>
      <c r="Y299" s="30">
        <f t="shared" si="157"/>
        <v>325.58025162726153</v>
      </c>
      <c r="Z299" s="30">
        <f t="shared" si="158"/>
        <v>326.13461663248393</v>
      </c>
      <c r="AA299" s="55">
        <f t="shared" si="159"/>
        <v>326.94714368648795</v>
      </c>
      <c r="AB299" s="24">
        <f t="shared" si="160"/>
        <v>598.04085452722325</v>
      </c>
      <c r="AC299" s="24">
        <f t="shared" si="161"/>
        <v>25.612455213735373</v>
      </c>
      <c r="AD299" s="63">
        <f t="shared" si="162"/>
        <v>4.9672960756074865E-2</v>
      </c>
      <c r="AE299" s="20"/>
      <c r="AI299" s="20">
        <f t="shared" si="137"/>
        <v>128.01594372553495</v>
      </c>
      <c r="AJ299" s="18">
        <f t="shared" si="138"/>
        <v>123.33232149695037</v>
      </c>
      <c r="AK299" s="20"/>
      <c r="AL299" s="20"/>
      <c r="AM299" s="20">
        <f t="shared" si="163"/>
        <v>0.68092551313758698</v>
      </c>
      <c r="AN299" s="20">
        <f t="shared" si="139"/>
        <v>0.4003065017126185</v>
      </c>
      <c r="AO299" s="10">
        <f t="shared" si="140"/>
        <v>0.29887289752366408</v>
      </c>
      <c r="AP299" s="10">
        <f t="shared" si="165"/>
        <v>0.27006950879315772</v>
      </c>
      <c r="AQ299" s="20">
        <f t="shared" si="141"/>
        <v>9.2657991835222335E-6</v>
      </c>
      <c r="AR299" s="20">
        <f t="shared" si="142"/>
        <v>2.4972441781330283E-4</v>
      </c>
      <c r="AS299" s="20"/>
      <c r="AT299" s="20"/>
      <c r="AU299" s="20"/>
      <c r="AV299" s="20"/>
      <c r="AW299" s="20"/>
      <c r="AX299" s="20"/>
      <c r="AY299" s="20"/>
      <c r="AZ299" s="22"/>
    </row>
    <row r="300" spans="3:52" ht="15" x14ac:dyDescent="0.25">
      <c r="C300" s="27" t="str">
        <f>DataBase!A297</f>
        <v>1MIndene</v>
      </c>
      <c r="D300" s="27">
        <f>DataBase!E297</f>
        <v>198.49801025390627</v>
      </c>
      <c r="E300" s="27">
        <f t="shared" si="148"/>
        <v>471.64801025390625</v>
      </c>
      <c r="F300" s="27">
        <f t="shared" si="149"/>
        <v>848.9664184570313</v>
      </c>
      <c r="G300" s="17">
        <f>DataBase!D297/1000</f>
        <v>0.97571502685546874</v>
      </c>
      <c r="H300" s="16">
        <f t="shared" si="150"/>
        <v>9.7045151797094071</v>
      </c>
      <c r="I300" s="16">
        <f>DataBase!C297</f>
        <v>130.18800354003906</v>
      </c>
      <c r="J300" s="18">
        <f t="shared" si="146"/>
        <v>5.9008105643095803</v>
      </c>
      <c r="K300" s="20">
        <f t="shared" si="143"/>
        <v>-6.8021808859036414E-2</v>
      </c>
      <c r="L300" s="19">
        <f t="shared" si="144"/>
        <v>3.4596411982050528E-4</v>
      </c>
      <c r="M300" s="19">
        <f t="shared" si="147"/>
        <v>0</v>
      </c>
      <c r="N300" s="20">
        <f t="shared" si="145"/>
        <v>-5.6487000000000001E-8</v>
      </c>
      <c r="O300" s="20">
        <f t="shared" si="151"/>
        <v>536.66999999999996</v>
      </c>
      <c r="P300" s="21">
        <f t="shared" si="152"/>
        <v>1.0651162407816701</v>
      </c>
      <c r="Q300" s="33">
        <f>DataBase!G297+2*DataBase!H297*($O$2+273.15)+3*DataBase!I297*($O$2+273.15)^2+4*DataBase!J297*($O$2+273.15)^3+5*DataBase!K297*($O$2+273.15)^4</f>
        <v>1.2776863426615801</v>
      </c>
      <c r="R300" s="30">
        <f>DataBase!R297+273.15</f>
        <v>702</v>
      </c>
      <c r="S300" s="50">
        <f t="shared" si="164"/>
        <v>705.90284646342718</v>
      </c>
      <c r="T300" s="30">
        <f>DataBase!S297/100</f>
        <v>34.6</v>
      </c>
      <c r="U300" s="50">
        <f t="shared" si="153"/>
        <v>33.271053477410589</v>
      </c>
      <c r="V300" s="50">
        <f t="shared" si="154"/>
        <v>34.295170955185583</v>
      </c>
      <c r="W300" s="30">
        <f t="shared" si="155"/>
        <v>34.527498870770742</v>
      </c>
      <c r="X300" s="30">
        <f t="shared" si="156"/>
        <v>39.905880399168922</v>
      </c>
      <c r="Y300" s="30">
        <f t="shared" si="157"/>
        <v>434.31837150539445</v>
      </c>
      <c r="Z300" s="30">
        <f t="shared" si="158"/>
        <v>432.32134693807961</v>
      </c>
      <c r="AA300" s="55">
        <f t="shared" si="159"/>
        <v>413.36022810407735</v>
      </c>
      <c r="AB300" s="24">
        <f t="shared" si="160"/>
        <v>696.15491207635296</v>
      </c>
      <c r="AC300" s="24">
        <f t="shared" si="161"/>
        <v>36.584256182743708</v>
      </c>
      <c r="AD300" s="63">
        <f t="shared" si="162"/>
        <v>-5.7348444587968395E-2</v>
      </c>
      <c r="AE300" s="20"/>
      <c r="AI300" s="20">
        <f t="shared" si="137"/>
        <v>138.44610435953291</v>
      </c>
      <c r="AJ300" s="18">
        <f t="shared" si="138"/>
        <v>128.43971809240679</v>
      </c>
      <c r="AK300" s="20"/>
      <c r="AL300" s="20"/>
      <c r="AM300" s="20">
        <f t="shared" si="163"/>
        <v>0.67186326246995187</v>
      </c>
      <c r="AN300" s="20">
        <f t="shared" si="139"/>
        <v>0.36214941291083419</v>
      </c>
      <c r="AO300" s="10">
        <f t="shared" si="140"/>
        <v>0.33780351208236126</v>
      </c>
      <c r="AP300" s="10">
        <f t="shared" si="165"/>
        <v>0.31376486531138137</v>
      </c>
      <c r="AQ300" s="20">
        <f t="shared" si="141"/>
        <v>5.2710448553720541E-7</v>
      </c>
      <c r="AR300" s="20">
        <f t="shared" si="142"/>
        <v>1.823781519958731E-5</v>
      </c>
      <c r="AS300" s="20"/>
      <c r="AT300" s="20"/>
      <c r="AU300" s="20"/>
      <c r="AV300" s="20"/>
      <c r="AW300" s="20"/>
      <c r="AX300" s="20"/>
      <c r="AY300" s="20"/>
      <c r="AZ300" s="22"/>
    </row>
    <row r="301" spans="3:52" ht="15" x14ac:dyDescent="0.25">
      <c r="C301" s="27" t="str">
        <f>DataBase!A298</f>
        <v>2MIndene</v>
      </c>
      <c r="D301" s="27">
        <f>DataBase!E298</f>
        <v>183.85</v>
      </c>
      <c r="E301" s="27">
        <f t="shared" si="148"/>
        <v>457</v>
      </c>
      <c r="F301" s="27">
        <f t="shared" si="149"/>
        <v>822.6</v>
      </c>
      <c r="G301" s="17">
        <f>DataBase!D298/1000</f>
        <v>0.98050201416015625</v>
      </c>
      <c r="H301" s="16">
        <f t="shared" si="150"/>
        <v>9.5561086357641631</v>
      </c>
      <c r="I301" s="16">
        <f>DataBase!C298</f>
        <v>130.18800354003906</v>
      </c>
      <c r="J301" s="18">
        <f t="shared" si="146"/>
        <v>17.842623540428736</v>
      </c>
      <c r="K301" s="20">
        <f t="shared" si="143"/>
        <v>-7.2432451345089077E-2</v>
      </c>
      <c r="L301" s="19">
        <f t="shared" si="144"/>
        <v>3.4236829592737919E-4</v>
      </c>
      <c r="M301" s="19">
        <f t="shared" si="147"/>
        <v>0</v>
      </c>
      <c r="N301" s="20">
        <f t="shared" si="145"/>
        <v>-5.6487000000000001E-8</v>
      </c>
      <c r="O301" s="20">
        <f t="shared" si="151"/>
        <v>536.66999999999996</v>
      </c>
      <c r="P301" s="21">
        <f t="shared" si="152"/>
        <v>1.0305055203085201</v>
      </c>
      <c r="Q301" s="33">
        <f>DataBase!G298+2*DataBase!H298*($O$2+273.15)+3*DataBase!I298*($O$2+273.15)^2+4*DataBase!J298*($O$2+273.15)^3+5*DataBase!K298*($O$2+273.15)^4</f>
        <v>1.2662577011063969</v>
      </c>
      <c r="R301" s="30">
        <f>DataBase!R298+273.15</f>
        <v>684</v>
      </c>
      <c r="S301" s="50">
        <f t="shared" si="164"/>
        <v>693.67016329927571</v>
      </c>
      <c r="T301" s="30">
        <f>DataBase!S298/100</f>
        <v>34.6</v>
      </c>
      <c r="U301" s="50">
        <f t="shared" si="153"/>
        <v>34.093633551433442</v>
      </c>
      <c r="V301" s="50">
        <f t="shared" si="154"/>
        <v>37.312106155864598</v>
      </c>
      <c r="W301" s="30">
        <f t="shared" si="155"/>
        <v>36.930465958492483</v>
      </c>
      <c r="X301" s="30">
        <f t="shared" si="156"/>
        <v>42.392410372222713</v>
      </c>
      <c r="Y301" s="30">
        <f t="shared" si="157"/>
        <v>422.52775770552137</v>
      </c>
      <c r="Z301" s="30">
        <f t="shared" si="158"/>
        <v>418.52194955116499</v>
      </c>
      <c r="AA301" s="55">
        <f t="shared" si="159"/>
        <v>400.09729042950596</v>
      </c>
      <c r="AB301" s="24">
        <f t="shared" si="160"/>
        <v>680.03564542997594</v>
      </c>
      <c r="AC301" s="24">
        <f t="shared" si="161"/>
        <v>36.999223014407853</v>
      </c>
      <c r="AD301" s="63">
        <f t="shared" si="162"/>
        <v>-6.9341705618724034E-2</v>
      </c>
      <c r="AE301" s="20"/>
      <c r="AI301" s="20">
        <f t="shared" si="137"/>
        <v>127.76738566554627</v>
      </c>
      <c r="AJ301" s="18">
        <f t="shared" si="138"/>
        <v>118.4521514598347</v>
      </c>
      <c r="AK301" s="20"/>
      <c r="AL301" s="20"/>
      <c r="AM301" s="20">
        <f t="shared" si="163"/>
        <v>0.66812865497076024</v>
      </c>
      <c r="AN301" s="20">
        <f t="shared" si="139"/>
        <v>0.36895993313482733</v>
      </c>
      <c r="AO301" s="10">
        <f t="shared" si="140"/>
        <v>0.31486788984305875</v>
      </c>
      <c r="AP301" s="10">
        <f t="shared" si="165"/>
        <v>0.29176034233806636</v>
      </c>
      <c r="AQ301" s="20">
        <f t="shared" si="141"/>
        <v>1.1607103501642749E-6</v>
      </c>
      <c r="AR301" s="20">
        <f t="shared" si="142"/>
        <v>4.0160578115683914E-5</v>
      </c>
      <c r="AS301" s="20"/>
      <c r="AT301" s="20"/>
      <c r="AU301" s="20"/>
      <c r="AV301" s="20"/>
      <c r="AW301" s="20"/>
      <c r="AX301" s="20"/>
      <c r="AY301" s="20"/>
      <c r="AZ301" s="22"/>
    </row>
    <row r="302" spans="3:52" ht="15" x14ac:dyDescent="0.25">
      <c r="C302" s="27" t="str">
        <f>DataBase!A299</f>
        <v>mDiVinylBZ</v>
      </c>
      <c r="D302" s="27">
        <f>DataBase!E299</f>
        <v>199.49801025390627</v>
      </c>
      <c r="E302" s="27">
        <f t="shared" si="148"/>
        <v>472.64801025390625</v>
      </c>
      <c r="F302" s="27">
        <f t="shared" si="149"/>
        <v>850.76641845703125</v>
      </c>
      <c r="G302" s="17">
        <f>DataBase!D299/1000</f>
        <v>0.93299700927734375</v>
      </c>
      <c r="H302" s="16">
        <f t="shared" si="150"/>
        <v>10.156011751725309</v>
      </c>
      <c r="I302" s="16">
        <f>DataBase!C299</f>
        <v>130.18800354003906</v>
      </c>
      <c r="J302" s="18">
        <f t="shared" si="146"/>
        <v>0.20001839389238671</v>
      </c>
      <c r="K302" s="20">
        <f t="shared" si="143"/>
        <v>-5.4603330738723796E-2</v>
      </c>
      <c r="L302" s="19">
        <f t="shared" si="144"/>
        <v>3.5615287109724039E-4</v>
      </c>
      <c r="M302" s="19">
        <f t="shared" si="147"/>
        <v>0</v>
      </c>
      <c r="N302" s="20">
        <f t="shared" si="145"/>
        <v>-5.6487000000000001E-8</v>
      </c>
      <c r="O302" s="20">
        <f t="shared" si="151"/>
        <v>536.66999999999996</v>
      </c>
      <c r="P302" s="21">
        <f t="shared" si="152"/>
        <v>1.1670397078413055</v>
      </c>
      <c r="Q302" s="33">
        <f>DataBase!G299+2*DataBase!H299*($O$2+273.15)+3*DataBase!I299*($O$2+273.15)^2+4*DataBase!J299*($O$2+273.15)^3+5*DataBase!K299*($O$2+273.15)^4</f>
        <v>1.2491858187439513</v>
      </c>
      <c r="R302" s="30">
        <f>DataBase!R299+273.15</f>
        <v>692</v>
      </c>
      <c r="S302" s="50">
        <f t="shared" si="164"/>
        <v>694.29913293644631</v>
      </c>
      <c r="T302" s="30">
        <f>DataBase!S299/100</f>
        <v>31.2</v>
      </c>
      <c r="U302" s="50">
        <f t="shared" si="153"/>
        <v>32.182255938979807</v>
      </c>
      <c r="V302" s="50">
        <f t="shared" si="154"/>
        <v>30.760739071572505</v>
      </c>
      <c r="W302" s="30">
        <f t="shared" si="155"/>
        <v>31.312063227144847</v>
      </c>
      <c r="X302" s="30">
        <f t="shared" si="156"/>
        <v>34.536792930303882</v>
      </c>
      <c r="Y302" s="30">
        <f t="shared" si="157"/>
        <v>423.88842352780102</v>
      </c>
      <c r="Z302" s="30">
        <f t="shared" si="158"/>
        <v>423.59746233183307</v>
      </c>
      <c r="AA302" s="55">
        <f t="shared" si="159"/>
        <v>410.57834944338299</v>
      </c>
      <c r="AB302" s="24">
        <f t="shared" si="160"/>
        <v>689.48200717332713</v>
      </c>
      <c r="AC302" s="24">
        <f t="shared" si="161"/>
        <v>33.726570439681353</v>
      </c>
      <c r="AD302" s="63">
        <f t="shared" si="162"/>
        <v>-8.097982178465879E-2</v>
      </c>
      <c r="AE302" s="20"/>
      <c r="AI302" s="20">
        <f t="shared" si="137"/>
        <v>145.54046545504343</v>
      </c>
      <c r="AJ302" s="18">
        <f t="shared" si="138"/>
        <v>138.08159221188234</v>
      </c>
      <c r="AK302" s="20"/>
      <c r="AL302" s="20"/>
      <c r="AM302" s="20">
        <f t="shared" si="163"/>
        <v>0.68301735585824608</v>
      </c>
      <c r="AN302" s="20">
        <f t="shared" si="139"/>
        <v>0.36590167331502876</v>
      </c>
      <c r="AO302" s="10">
        <f t="shared" si="140"/>
        <v>0.36951977027151445</v>
      </c>
      <c r="AP302" s="10">
        <f t="shared" si="165"/>
        <v>0.34108898287170075</v>
      </c>
      <c r="AQ302" s="20">
        <f t="shared" si="141"/>
        <v>4.3856315527773394E-7</v>
      </c>
      <c r="AR302" s="20">
        <f t="shared" si="142"/>
        <v>1.3683170444665298E-5</v>
      </c>
      <c r="AS302" s="20"/>
      <c r="AT302" s="20"/>
      <c r="AU302" s="20"/>
      <c r="AV302" s="20"/>
      <c r="AW302" s="20"/>
      <c r="AX302" s="20"/>
      <c r="AY302" s="20"/>
      <c r="AZ302" s="22"/>
    </row>
    <row r="303" spans="3:52" ht="15" x14ac:dyDescent="0.25">
      <c r="C303" s="27" t="str">
        <f>DataBase!A300</f>
        <v>DicycloC5==</v>
      </c>
      <c r="D303" s="27">
        <f>DataBase!E300</f>
        <v>169.84700927734377</v>
      </c>
      <c r="E303" s="27">
        <f t="shared" si="148"/>
        <v>442.99700927734375</v>
      </c>
      <c r="F303" s="27">
        <f t="shared" si="149"/>
        <v>797.39461669921877</v>
      </c>
      <c r="G303" s="17">
        <f>DataBase!D300/1000</f>
        <v>0.97027001953125003</v>
      </c>
      <c r="H303" s="16">
        <f t="shared" si="150"/>
        <v>9.5572252283983321</v>
      </c>
      <c r="I303" s="16">
        <f>DataBase!C300</f>
        <v>132.20500183105469</v>
      </c>
      <c r="K303" s="20">
        <f t="shared" si="143"/>
        <v>-7.2399266212001573E-2</v>
      </c>
      <c r="L303" s="19">
        <f t="shared" si="144"/>
        <v>3.4239580635640196E-4</v>
      </c>
      <c r="M303" s="19">
        <f t="shared" si="147"/>
        <v>0</v>
      </c>
      <c r="N303" s="20">
        <f t="shared" si="145"/>
        <v>-5.6487000000000001E-8</v>
      </c>
      <c r="O303" s="20">
        <f t="shared" si="151"/>
        <v>536.66999999999996</v>
      </c>
      <c r="P303" s="21">
        <f t="shared" si="152"/>
        <v>1.0307679749541596</v>
      </c>
      <c r="Q303" s="33">
        <f>DataBase!G300+2*DataBase!H300*($O$2+273.15)+3*DataBase!I300*($O$2+273.15)^2+4*DataBase!J300*($O$2+273.15)^3+5*DataBase!K300*($O$2+273.15)^4</f>
        <v>1.1721696895869185</v>
      </c>
      <c r="R303" s="30">
        <f>DataBase!R300+273.15</f>
        <v>650</v>
      </c>
      <c r="S303" s="50">
        <f t="shared" si="164"/>
        <v>677.46637199384463</v>
      </c>
      <c r="T303" s="30">
        <f>DataBase!S300/100</f>
        <v>30.598701171875</v>
      </c>
      <c r="U303" s="50">
        <f t="shared" si="153"/>
        <v>34.551138312228105</v>
      </c>
      <c r="V303" s="50">
        <f t="shared" si="154"/>
        <v>39.13218049872264</v>
      </c>
      <c r="W303" s="30">
        <f t="shared" si="155"/>
        <v>38.263404426489622</v>
      </c>
      <c r="X303" s="30">
        <f t="shared" si="156"/>
        <v>42.848736951369006</v>
      </c>
      <c r="Y303" s="30">
        <f t="shared" si="157"/>
        <v>407.33143086994403</v>
      </c>
      <c r="Z303" s="30">
        <f t="shared" si="158"/>
        <v>402.06530458122302</v>
      </c>
      <c r="AA303" s="55">
        <f t="shared" si="159"/>
        <v>386.35633969444052</v>
      </c>
      <c r="AB303" s="24">
        <f t="shared" si="160"/>
        <v>662.01451293681168</v>
      </c>
      <c r="AC303" s="24">
        <f t="shared" si="161"/>
        <v>36.145097670286347</v>
      </c>
      <c r="AD303" s="63">
        <f t="shared" si="162"/>
        <v>-0.18126248128170078</v>
      </c>
      <c r="AI303" s="20">
        <f t="shared" si="137"/>
        <v>120.09104144557011</v>
      </c>
      <c r="AJ303" s="18">
        <f t="shared" si="138"/>
        <v>112.35789293634249</v>
      </c>
      <c r="AM303" s="20">
        <f t="shared" si="163"/>
        <v>0.68153386042668274</v>
      </c>
      <c r="AN303" s="20">
        <f t="shared" si="139"/>
        <v>0.38254888154687755</v>
      </c>
      <c r="AO303" s="10">
        <f t="shared" si="140"/>
        <v>0.3522458175027981</v>
      </c>
      <c r="AP303" s="10">
        <f t="shared" si="165"/>
        <v>0.32419110026652609</v>
      </c>
      <c r="AQ303" s="20">
        <f t="shared" si="141"/>
        <v>1.7038749474411106E-6</v>
      </c>
      <c r="AR303" s="20">
        <f t="shared" si="142"/>
        <v>5.2136360350994761E-5</v>
      </c>
    </row>
    <row r="304" spans="3:52" ht="15" x14ac:dyDescent="0.25">
      <c r="C304" s="27" t="str">
        <f>DataBase!A301</f>
        <v>1234THyNapht</v>
      </c>
      <c r="D304" s="27">
        <f>DataBase!E301</f>
        <v>207.6190124511719</v>
      </c>
      <c r="E304" s="27">
        <f t="shared" si="148"/>
        <v>480.76901245117188</v>
      </c>
      <c r="F304" s="27">
        <f t="shared" si="149"/>
        <v>865.38422241210935</v>
      </c>
      <c r="G304" s="17">
        <f>DataBase!D301/1000</f>
        <v>0.97387500000000005</v>
      </c>
      <c r="H304" s="16">
        <f t="shared" si="150"/>
        <v>9.785126405137925</v>
      </c>
      <c r="I304" s="16">
        <f>DataBase!C301</f>
        <v>132.20500183105469</v>
      </c>
      <c r="K304" s="20">
        <f t="shared" si="143"/>
        <v>-6.562604323930088E-2</v>
      </c>
      <c r="L304" s="19">
        <f t="shared" si="144"/>
        <v>3.4786611859153569E-4</v>
      </c>
      <c r="M304" s="19">
        <f t="shared" si="147"/>
        <v>0</v>
      </c>
      <c r="N304" s="20">
        <f t="shared" si="145"/>
        <v>-5.6487000000000001E-8</v>
      </c>
      <c r="O304" s="20">
        <f t="shared" si="151"/>
        <v>536.66999999999996</v>
      </c>
      <c r="P304" s="21">
        <f t="shared" si="152"/>
        <v>1.0836861612456206</v>
      </c>
      <c r="Q304" s="33">
        <f>DataBase!G301+2*DataBase!H301*($O$2+273.15)+3*DataBase!I301*($O$2+273.15)^2+4*DataBase!J301*($O$2+273.15)^3+5*DataBase!K301*($O$2+273.15)^4</f>
        <v>1.1773674904063454</v>
      </c>
      <c r="R304" s="30">
        <f>DataBase!R301+273.15</f>
        <v>720.1500244140625</v>
      </c>
      <c r="S304" s="50">
        <f t="shared" si="164"/>
        <v>713.64318691760343</v>
      </c>
      <c r="T304" s="30">
        <f>DataBase!S301/100</f>
        <v>36.200000000000003</v>
      </c>
      <c r="U304" s="50">
        <f t="shared" si="153"/>
        <v>32.781970866496934</v>
      </c>
      <c r="V304" s="50">
        <f t="shared" si="154"/>
        <v>32.665895453888282</v>
      </c>
      <c r="W304" s="30">
        <f t="shared" si="155"/>
        <v>33.185261953451004</v>
      </c>
      <c r="X304" s="30">
        <f t="shared" si="156"/>
        <v>38.54346951470631</v>
      </c>
      <c r="Y304" s="30">
        <f t="shared" si="157"/>
        <v>441.85237656979973</v>
      </c>
      <c r="Z304" s="30">
        <f t="shared" si="158"/>
        <v>440.99043386181143</v>
      </c>
      <c r="AA304" s="55">
        <f t="shared" si="159"/>
        <v>421.54897887213554</v>
      </c>
      <c r="AB304" s="24">
        <f t="shared" si="160"/>
        <v>706.03379835587486</v>
      </c>
      <c r="AC304" s="24">
        <f t="shared" si="161"/>
        <v>35.995420865430297</v>
      </c>
      <c r="AD304" s="63">
        <f t="shared" si="162"/>
        <v>5.6513573085553983E-3</v>
      </c>
      <c r="AI304" s="20">
        <f t="shared" si="137"/>
        <v>145.17807541395996</v>
      </c>
      <c r="AJ304" s="18">
        <f t="shared" si="138"/>
        <v>134.71200364415671</v>
      </c>
      <c r="AM304" s="20">
        <f t="shared" si="163"/>
        <v>0.6675956344545585</v>
      </c>
      <c r="AN304" s="20">
        <f t="shared" si="139"/>
        <v>0.35553205609586042</v>
      </c>
      <c r="AO304" s="10">
        <f t="shared" si="140"/>
        <v>0.32799940658287452</v>
      </c>
      <c r="AP304" s="10">
        <f t="shared" si="165"/>
        <v>0.30555845146986882</v>
      </c>
      <c r="AQ304" s="20">
        <f t="shared" si="141"/>
        <v>3.7834186533960439E-7</v>
      </c>
      <c r="AR304" s="20">
        <f t="shared" si="142"/>
        <v>1.369597552529368E-5</v>
      </c>
    </row>
    <row r="305" spans="3:44" ht="15" x14ac:dyDescent="0.25">
      <c r="C305" s="27" t="str">
        <f>DataBase!A302</f>
        <v>2PHButene1</v>
      </c>
      <c r="D305" s="27">
        <f>DataBase!E302</f>
        <v>181.99801025390627</v>
      </c>
      <c r="E305" s="27">
        <f t="shared" si="148"/>
        <v>455.14801025390625</v>
      </c>
      <c r="F305" s="27">
        <f t="shared" si="149"/>
        <v>819.26641845703125</v>
      </c>
      <c r="G305" s="17">
        <f>DataBase!D302/1000</f>
        <v>0.89453002929687497</v>
      </c>
      <c r="H305" s="16">
        <f t="shared" si="150"/>
        <v>10.460363906144403</v>
      </c>
      <c r="I305" s="16">
        <f>DataBase!C302</f>
        <v>132.20500183105469</v>
      </c>
      <c r="K305" s="20">
        <f t="shared" si="143"/>
        <v>-4.5557984709388336E-2</v>
      </c>
      <c r="L305" s="19">
        <f t="shared" si="144"/>
        <v>3.6238338782318766E-4</v>
      </c>
      <c r="M305" s="19">
        <f t="shared" si="147"/>
        <v>0</v>
      </c>
      <c r="N305" s="20">
        <f t="shared" si="145"/>
        <v>-5.6487000000000001E-8</v>
      </c>
      <c r="O305" s="20">
        <f t="shared" si="151"/>
        <v>536.66999999999996</v>
      </c>
      <c r="P305" s="21">
        <f t="shared" si="152"/>
        <v>1.2328815128867736</v>
      </c>
      <c r="Q305" s="33">
        <f>DataBase!G302+2*DataBase!H302*($O$2+273.15)+3*DataBase!I302*($O$2+273.15)^2+4*DataBase!J302*($O$2+273.15)^3+5*DataBase!K302*($O$2+273.15)^4</f>
        <v>1.2725485448388223</v>
      </c>
      <c r="R305" s="30">
        <f>DataBase!R302+273.15</f>
        <v>666</v>
      </c>
      <c r="S305" s="50">
        <f t="shared" si="164"/>
        <v>667.6065590904393</v>
      </c>
      <c r="T305" s="30">
        <f>DataBase!S302/100</f>
        <v>30.1</v>
      </c>
      <c r="U305" s="50">
        <f t="shared" si="153"/>
        <v>32.085848508223826</v>
      </c>
      <c r="V305" s="50">
        <f t="shared" si="154"/>
        <v>30.44133675376348</v>
      </c>
      <c r="W305" s="30">
        <f t="shared" si="155"/>
        <v>30.855495175701545</v>
      </c>
      <c r="X305" s="30">
        <f t="shared" si="156"/>
        <v>32.555364872200315</v>
      </c>
      <c r="Y305" s="30">
        <f t="shared" si="157"/>
        <v>398.33909047427778</v>
      </c>
      <c r="Z305" s="30">
        <f t="shared" si="158"/>
        <v>397.70441035921897</v>
      </c>
      <c r="AA305" s="55">
        <f t="shared" si="159"/>
        <v>390.19204896022234</v>
      </c>
      <c r="AB305" s="24">
        <f t="shared" si="160"/>
        <v>663.24053350843246</v>
      </c>
      <c r="AC305" s="24">
        <f t="shared" si="161"/>
        <v>31.255144559478573</v>
      </c>
      <c r="AD305" s="63">
        <f t="shared" si="162"/>
        <v>-3.8376895663739925E-2</v>
      </c>
      <c r="AI305" s="20">
        <f t="shared" si="137"/>
        <v>138.6010194329383</v>
      </c>
      <c r="AJ305" s="18">
        <f t="shared" si="138"/>
        <v>133.73194150774671</v>
      </c>
      <c r="AM305" s="20">
        <f t="shared" si="163"/>
        <v>0.683405420801661</v>
      </c>
      <c r="AN305" s="20">
        <f t="shared" si="139"/>
        <v>0.37603151786189637</v>
      </c>
      <c r="AO305" s="10">
        <f t="shared" si="140"/>
        <v>0.35788081996415233</v>
      </c>
      <c r="AP305" s="10">
        <f t="shared" si="165"/>
        <v>0.32907484507546658</v>
      </c>
      <c r="AQ305" s="20">
        <f t="shared" si="141"/>
        <v>1.0356644861047837E-6</v>
      </c>
      <c r="AR305" s="20">
        <f t="shared" si="142"/>
        <v>3.117350103175399E-5</v>
      </c>
    </row>
    <row r="306" spans="3:44" ht="15" x14ac:dyDescent="0.25">
      <c r="C306" s="27" t="str">
        <f>DataBase!A303</f>
        <v>cis2PHC4=2</v>
      </c>
      <c r="D306" s="27">
        <f>DataBase!E303</f>
        <v>194.70000610351565</v>
      </c>
      <c r="E306" s="27">
        <f t="shared" si="148"/>
        <v>467.85000610351563</v>
      </c>
      <c r="F306" s="27">
        <f t="shared" si="149"/>
        <v>842.1300109863281</v>
      </c>
      <c r="G306" s="17">
        <f>DataBase!D303/1000</f>
        <v>0.92666900634765625</v>
      </c>
      <c r="H306" s="16">
        <f t="shared" si="150"/>
        <v>10.190646665572821</v>
      </c>
      <c r="I306" s="16">
        <f>DataBase!C303</f>
        <v>132.20500183105469</v>
      </c>
      <c r="K306" s="20">
        <f t="shared" si="143"/>
        <v>-5.3573981099175799E-2</v>
      </c>
      <c r="L306" s="19">
        <f t="shared" si="144"/>
        <v>3.5688779151157255E-4</v>
      </c>
      <c r="M306" s="19">
        <f t="shared" si="147"/>
        <v>0</v>
      </c>
      <c r="N306" s="20">
        <f t="shared" si="145"/>
        <v>-5.6487000000000001E-8</v>
      </c>
      <c r="O306" s="20">
        <f t="shared" si="151"/>
        <v>536.66999999999996</v>
      </c>
      <c r="P306" s="21">
        <f t="shared" si="152"/>
        <v>1.1746487455962318</v>
      </c>
      <c r="Q306" s="33">
        <f>DataBase!G303+2*DataBase!H303*($O$2+273.15)+3*DataBase!I303*($O$2+273.15)^2+4*DataBase!J303*($O$2+273.15)^3+5*DataBase!K303*($O$2+273.15)^4</f>
        <v>1.2356922360511844</v>
      </c>
      <c r="R306" s="30">
        <f>DataBase!R303+273.15</f>
        <v>685</v>
      </c>
      <c r="S306" s="50">
        <f t="shared" si="164"/>
        <v>688.17454924474589</v>
      </c>
      <c r="T306" s="30">
        <f>DataBase!S303/100</f>
        <v>30.1</v>
      </c>
      <c r="U306" s="50">
        <f t="shared" si="153"/>
        <v>32.265916525239525</v>
      </c>
      <c r="V306" s="50">
        <f t="shared" si="154"/>
        <v>31.001776658447973</v>
      </c>
      <c r="W306" s="30">
        <f t="shared" si="155"/>
        <v>31.487241390337715</v>
      </c>
      <c r="X306" s="30">
        <f t="shared" si="156"/>
        <v>34.406795245949169</v>
      </c>
      <c r="Y306" s="30">
        <f t="shared" si="157"/>
        <v>418.02211864487424</v>
      </c>
      <c r="Z306" s="30">
        <f t="shared" si="158"/>
        <v>417.47235738433903</v>
      </c>
      <c r="AA306" s="55">
        <f t="shared" si="159"/>
        <v>405.58178906960416</v>
      </c>
      <c r="AB306" s="24">
        <f t="shared" si="160"/>
        <v>682.83461351614608</v>
      </c>
      <c r="AC306" s="24">
        <f t="shared" si="161"/>
        <v>32.995188110670455</v>
      </c>
      <c r="AD306" s="63">
        <f t="shared" si="162"/>
        <v>-9.6185651517290804E-2</v>
      </c>
      <c r="AI306" s="20">
        <f t="shared" si="137"/>
        <v>143.03636086779056</v>
      </c>
      <c r="AJ306" s="18">
        <f t="shared" si="138"/>
        <v>136.16149533971151</v>
      </c>
      <c r="AM306" s="20">
        <f t="shared" si="163"/>
        <v>0.68299270964016878</v>
      </c>
      <c r="AN306" s="20">
        <f t="shared" si="139"/>
        <v>0.36857485779888327</v>
      </c>
      <c r="AO306" s="10">
        <f t="shared" si="140"/>
        <v>0.35520613029146775</v>
      </c>
      <c r="AP306" s="10">
        <f t="shared" si="165"/>
        <v>0.32654293671252144</v>
      </c>
      <c r="AQ306" s="20">
        <f t="shared" si="141"/>
        <v>6.468387793000078E-7</v>
      </c>
      <c r="AR306" s="20">
        <f t="shared" si="142"/>
        <v>1.9469847256930236E-5</v>
      </c>
    </row>
    <row r="307" spans="3:44" ht="15" x14ac:dyDescent="0.25">
      <c r="C307" s="27" t="str">
        <f>DataBase!A304</f>
        <v>trn2PHC4=2</v>
      </c>
      <c r="D307" s="27">
        <f>DataBase!E304</f>
        <v>173.99801025390627</v>
      </c>
      <c r="E307" s="27">
        <f t="shared" si="148"/>
        <v>447.14801025390625</v>
      </c>
      <c r="F307" s="27">
        <f t="shared" si="149"/>
        <v>804.86641845703127</v>
      </c>
      <c r="G307" s="17">
        <f>DataBase!D304/1000</f>
        <v>0.89947802734375004</v>
      </c>
      <c r="H307" s="16">
        <f t="shared" si="150"/>
        <v>10.34151208454043</v>
      </c>
      <c r="I307" s="16">
        <f>DataBase!C304</f>
        <v>132.20500183105469</v>
      </c>
      <c r="K307" s="20">
        <f t="shared" si="143"/>
        <v>-4.9090260847458468E-2</v>
      </c>
      <c r="L307" s="19">
        <f t="shared" si="144"/>
        <v>3.6001143827833157E-4</v>
      </c>
      <c r="M307" s="19">
        <f t="shared" si="147"/>
        <v>0</v>
      </c>
      <c r="N307" s="20">
        <f t="shared" si="145"/>
        <v>-5.6487000000000001E-8</v>
      </c>
      <c r="O307" s="20">
        <f t="shared" si="151"/>
        <v>536.66999999999996</v>
      </c>
      <c r="P307" s="21">
        <f t="shared" si="152"/>
        <v>1.2074443109110187</v>
      </c>
      <c r="Q307" s="33">
        <f>DataBase!G304+2*DataBase!H304*($O$2+273.15)+3*DataBase!I304*($O$2+273.15)^2+4*DataBase!J304*($O$2+273.15)^3+5*DataBase!K304*($O$2+273.15)^4</f>
        <v>1.2760639825122084</v>
      </c>
      <c r="R307" s="30">
        <f>DataBase!R304+273.15</f>
        <v>654</v>
      </c>
      <c r="S307" s="50">
        <f t="shared" si="164"/>
        <v>661.77223972125012</v>
      </c>
      <c r="T307" s="30">
        <f>DataBase!S304/100</f>
        <v>30.1</v>
      </c>
      <c r="U307" s="50">
        <f t="shared" si="153"/>
        <v>32.640603015727734</v>
      </c>
      <c r="V307" s="50">
        <f t="shared" si="154"/>
        <v>32.124116579004777</v>
      </c>
      <c r="W307" s="30">
        <f t="shared" si="155"/>
        <v>32.339747602755416</v>
      </c>
      <c r="X307" s="30">
        <f t="shared" si="156"/>
        <v>34.064051846896682</v>
      </c>
      <c r="Y307" s="30">
        <f t="shared" si="157"/>
        <v>392.6876414320717</v>
      </c>
      <c r="Z307" s="30">
        <f t="shared" si="158"/>
        <v>391.12246026239052</v>
      </c>
      <c r="AA307" s="55">
        <f t="shared" si="159"/>
        <v>383.63024785913296</v>
      </c>
      <c r="AB307" s="24">
        <f t="shared" si="160"/>
        <v>655.41796834906768</v>
      </c>
      <c r="AC307" s="24">
        <f t="shared" si="161"/>
        <v>31.745748605029171</v>
      </c>
      <c r="AD307" s="63">
        <f t="shared" si="162"/>
        <v>-5.467603338967339E-2</v>
      </c>
      <c r="AI307" s="20">
        <f t="shared" si="137"/>
        <v>132.42784362023508</v>
      </c>
      <c r="AJ307" s="18">
        <f t="shared" si="138"/>
        <v>127.79982433379683</v>
      </c>
      <c r="AM307" s="20">
        <f t="shared" si="163"/>
        <v>0.68371255390505548</v>
      </c>
      <c r="AN307" s="20">
        <f t="shared" si="139"/>
        <v>0.38089845224613061</v>
      </c>
      <c r="AO307" s="10">
        <f t="shared" si="140"/>
        <v>0.35987682951593658</v>
      </c>
      <c r="AP307" s="10">
        <f t="shared" si="165"/>
        <v>0.33096333943745782</v>
      </c>
      <c r="AQ307" s="20">
        <f t="shared" si="141"/>
        <v>1.3891145579669727E-6</v>
      </c>
      <c r="AR307" s="20">
        <f t="shared" si="142"/>
        <v>4.1812348194805879E-5</v>
      </c>
    </row>
    <row r="308" spans="3:44" ht="15" x14ac:dyDescent="0.25">
      <c r="C308" s="27" t="str">
        <f>DataBase!A305</f>
        <v>1235-M-BZ</v>
      </c>
      <c r="D308" s="27">
        <f>DataBase!E305</f>
        <v>198.04900512695315</v>
      </c>
      <c r="E308" s="27">
        <f t="shared" si="148"/>
        <v>471.19900512695313</v>
      </c>
      <c r="F308" s="27">
        <f t="shared" si="149"/>
        <v>848.1582092285156</v>
      </c>
      <c r="G308" s="17">
        <f>DataBase!D305/1000</f>
        <v>0.88659997558593751</v>
      </c>
      <c r="H308" s="16">
        <f t="shared" si="150"/>
        <v>10.676557457885519</v>
      </c>
      <c r="I308" s="16">
        <f>DataBase!C305</f>
        <v>134.21000671386719</v>
      </c>
      <c r="K308" s="20">
        <f t="shared" si="143"/>
        <v>-3.9132712351642396E-2</v>
      </c>
      <c r="L308" s="19">
        <f t="shared" si="144"/>
        <v>3.6649721687303041E-4</v>
      </c>
      <c r="M308" s="19">
        <f t="shared" si="147"/>
        <v>0</v>
      </c>
      <c r="N308" s="20">
        <f t="shared" si="145"/>
        <v>-5.6487000000000001E-8</v>
      </c>
      <c r="O308" s="20">
        <f t="shared" si="151"/>
        <v>536.66999999999996</v>
      </c>
      <c r="P308" s="21">
        <f t="shared" si="152"/>
        <v>1.2782503011887594</v>
      </c>
      <c r="Q308" s="33">
        <f>DataBase!G305+2*DataBase!H305*($O$2+273.15)+3*DataBase!I305*($O$2+273.15)^2+4*DataBase!J305*($O$2+273.15)^3+5*DataBase!K305*($O$2+273.15)^4</f>
        <v>1.5208113546722197</v>
      </c>
      <c r="R308" s="30">
        <f>DataBase!R305+273.15</f>
        <v>662.20001220703125</v>
      </c>
      <c r="S308" s="50">
        <f t="shared" si="164"/>
        <v>679.44940050092146</v>
      </c>
      <c r="T308" s="30">
        <f>DataBase!S305/100</f>
        <v>28.776201171875002</v>
      </c>
      <c r="U308" s="50">
        <f t="shared" si="153"/>
        <v>31.011000908476291</v>
      </c>
      <c r="V308" s="50">
        <f t="shared" si="154"/>
        <v>27.522273922213802</v>
      </c>
      <c r="W308" s="30">
        <f t="shared" si="155"/>
        <v>28.18470328381078</v>
      </c>
      <c r="X308" s="30">
        <f t="shared" si="156"/>
        <v>29.837734815437443</v>
      </c>
      <c r="Y308" s="30">
        <f t="shared" si="157"/>
        <v>409.98407195430559</v>
      </c>
      <c r="Z308" s="30">
        <f t="shared" si="158"/>
        <v>410.95853199009821</v>
      </c>
      <c r="AA308" s="55">
        <f t="shared" si="159"/>
        <v>403.25177552024388</v>
      </c>
      <c r="AB308" s="24">
        <f t="shared" si="160"/>
        <v>678.72169612825689</v>
      </c>
      <c r="AC308" s="24">
        <f t="shared" si="161"/>
        <v>30.095415039200329</v>
      </c>
      <c r="AD308" s="63">
        <f t="shared" si="162"/>
        <v>-4.5843920100707654E-2</v>
      </c>
      <c r="AI308" s="20">
        <f t="shared" si="137"/>
        <v>151.17607350039975</v>
      </c>
      <c r="AJ308" s="18">
        <f t="shared" si="138"/>
        <v>145.82362369243825</v>
      </c>
      <c r="AM308" s="20">
        <f t="shared" si="163"/>
        <v>0.71156598677264404</v>
      </c>
      <c r="AN308" s="20">
        <f t="shared" si="139"/>
        <v>0.37755919751015454</v>
      </c>
      <c r="AO308" s="10">
        <f t="shared" si="140"/>
        <v>0.54153997978906843</v>
      </c>
      <c r="AP308" s="10">
        <f t="shared" si="165"/>
        <v>0.49829705370939203</v>
      </c>
      <c r="AQ308" s="20">
        <f t="shared" si="141"/>
        <v>1.0194560949373031E-7</v>
      </c>
      <c r="AR308" s="20">
        <f t="shared" si="142"/>
        <v>2.9336073673809932E-6</v>
      </c>
    </row>
    <row r="309" spans="3:44" ht="15" x14ac:dyDescent="0.25">
      <c r="C309" s="27" t="str">
        <f>DataBase!A306</f>
        <v>1234-M-BZ</v>
      </c>
      <c r="D309" s="27">
        <f>DataBase!E306</f>
        <v>205.14901123046877</v>
      </c>
      <c r="E309" s="27">
        <f t="shared" si="148"/>
        <v>478.29901123046875</v>
      </c>
      <c r="F309" s="27">
        <f t="shared" si="149"/>
        <v>860.9382202148438</v>
      </c>
      <c r="G309" s="17">
        <f>DataBase!D306/1000</f>
        <v>0.90852001953124994</v>
      </c>
      <c r="H309" s="16">
        <f t="shared" si="150"/>
        <v>10.4710321849553</v>
      </c>
      <c r="I309" s="16">
        <f>DataBase!C306</f>
        <v>134.22000122070313</v>
      </c>
      <c r="K309" s="20">
        <f t="shared" si="143"/>
        <v>-4.5240923463128468E-2</v>
      </c>
      <c r="L309" s="19">
        <f t="shared" si="144"/>
        <v>3.6259246656530946E-4</v>
      </c>
      <c r="M309" s="19">
        <f t="shared" si="147"/>
        <v>0</v>
      </c>
      <c r="N309" s="20">
        <f t="shared" si="145"/>
        <v>-5.6487000000000001E-8</v>
      </c>
      <c r="O309" s="20">
        <f t="shared" si="151"/>
        <v>536.66999999999996</v>
      </c>
      <c r="P309" s="21">
        <f t="shared" si="152"/>
        <v>1.2351475808374048</v>
      </c>
      <c r="Q309" s="33">
        <f>DataBase!G306+2*DataBase!H306*($O$2+273.15)+3*DataBase!I306*($O$2+273.15)^2+4*DataBase!J306*($O$2+273.15)^3+5*DataBase!K306*($O$2+273.15)^4</f>
        <v>1.4111875154922398</v>
      </c>
      <c r="R309" s="30">
        <f>DataBase!R306+273.15</f>
        <v>695.0980224609375</v>
      </c>
      <c r="S309" s="50">
        <f t="shared" si="164"/>
        <v>692.05354033128356</v>
      </c>
      <c r="T309" s="30">
        <f>DataBase!S306/100</f>
        <v>28.3</v>
      </c>
      <c r="U309" s="50">
        <f t="shared" si="153"/>
        <v>31.244458963911505</v>
      </c>
      <c r="V309" s="50">
        <f t="shared" si="154"/>
        <v>28.136699835875998</v>
      </c>
      <c r="W309" s="30">
        <f t="shared" si="155"/>
        <v>28.850415517855797</v>
      </c>
      <c r="X309" s="30">
        <f t="shared" si="156"/>
        <v>31.203458883462559</v>
      </c>
      <c r="Y309" s="30">
        <f t="shared" si="157"/>
        <v>422.10223613175094</v>
      </c>
      <c r="Z309" s="30">
        <f t="shared" si="158"/>
        <v>423.07845418500381</v>
      </c>
      <c r="AA309" s="55">
        <f t="shared" si="159"/>
        <v>412.63738092456072</v>
      </c>
      <c r="AB309" s="24">
        <f t="shared" si="160"/>
        <v>690.53209972875834</v>
      </c>
      <c r="AC309" s="24">
        <f t="shared" si="161"/>
        <v>31.322497029070512</v>
      </c>
      <c r="AD309" s="63">
        <f t="shared" si="162"/>
        <v>-0.10680201516150215</v>
      </c>
      <c r="AI309" s="20">
        <f t="shared" si="137"/>
        <v>153.25390167072806</v>
      </c>
      <c r="AJ309" s="18">
        <f t="shared" si="138"/>
        <v>146.74850341568441</v>
      </c>
      <c r="AM309" s="20">
        <f t="shared" si="163"/>
        <v>0.6881029664522571</v>
      </c>
      <c r="AN309" s="20">
        <f t="shared" si="139"/>
        <v>0.36473092824131981</v>
      </c>
      <c r="AO309" s="10">
        <f t="shared" si="140"/>
        <v>0.36390965533270836</v>
      </c>
      <c r="AP309" s="10">
        <f t="shared" si="165"/>
        <v>0.33304484248940502</v>
      </c>
      <c r="AQ309" s="20">
        <f t="shared" si="141"/>
        <v>4.3647690074437047E-7</v>
      </c>
      <c r="AR309" s="20">
        <f t="shared" si="142"/>
        <v>1.2352296291065685E-5</v>
      </c>
    </row>
    <row r="310" spans="3:44" ht="15" x14ac:dyDescent="0.25">
      <c r="C310" s="27" t="str">
        <f>DataBase!A307</f>
        <v>12-E-BZ</v>
      </c>
      <c r="D310" s="27">
        <f>DataBase!E307</f>
        <v>183.45998535156252</v>
      </c>
      <c r="E310" s="27">
        <f t="shared" si="148"/>
        <v>456.6099853515625</v>
      </c>
      <c r="F310" s="27">
        <f t="shared" si="149"/>
        <v>821.89797363281252</v>
      </c>
      <c r="G310" s="17">
        <f>DataBase!D307/1000</f>
        <v>0.88302697753906245</v>
      </c>
      <c r="H310" s="16">
        <f t="shared" si="150"/>
        <v>10.60796303992047</v>
      </c>
      <c r="I310" s="16">
        <f>DataBase!C307</f>
        <v>134.22000122070313</v>
      </c>
      <c r="K310" s="20">
        <f t="shared" si="143"/>
        <v>-4.1171338453563633E-2</v>
      </c>
      <c r="L310" s="19">
        <f t="shared" si="144"/>
        <v>3.6522003619691138E-4</v>
      </c>
      <c r="M310" s="19">
        <f t="shared" si="147"/>
        <v>0</v>
      </c>
      <c r="N310" s="20">
        <f t="shared" si="145"/>
        <v>-5.6487000000000001E-8</v>
      </c>
      <c r="O310" s="20">
        <f t="shared" si="151"/>
        <v>536.66999999999996</v>
      </c>
      <c r="P310" s="21">
        <f t="shared" si="152"/>
        <v>1.2639816474398191</v>
      </c>
      <c r="Q310" s="33">
        <f>DataBase!G307+2*DataBase!H307*($O$2+273.15)+3*DataBase!I307*($O$2+273.15)^2+4*DataBase!J307*($O$2+273.15)^3+5*DataBase!K307*($O$2+273.15)^4</f>
        <v>1.3988937860615367</v>
      </c>
      <c r="R310" s="30">
        <f>DataBase!R307+273.15</f>
        <v>668</v>
      </c>
      <c r="S310" s="50">
        <f t="shared" si="164"/>
        <v>665.64950124773986</v>
      </c>
      <c r="T310" s="30">
        <f>DataBase!S307/100</f>
        <v>28.8</v>
      </c>
      <c r="U310" s="50">
        <f t="shared" si="153"/>
        <v>31.69396141854801</v>
      </c>
      <c r="V310" s="50">
        <f t="shared" si="154"/>
        <v>29.3225543093189</v>
      </c>
      <c r="W310" s="30">
        <f t="shared" si="155"/>
        <v>29.815087873814864</v>
      </c>
      <c r="X310" s="30">
        <f t="shared" si="156"/>
        <v>31.237045437321303</v>
      </c>
      <c r="Y310" s="30">
        <f t="shared" si="157"/>
        <v>396.48365987490229</v>
      </c>
      <c r="Z310" s="30">
        <f t="shared" si="158"/>
        <v>396.36135787016974</v>
      </c>
      <c r="AA310" s="55">
        <f t="shared" si="159"/>
        <v>389.84508190635881</v>
      </c>
      <c r="AB310" s="24">
        <f t="shared" si="160"/>
        <v>662.61881786257607</v>
      </c>
      <c r="AC310" s="24">
        <f t="shared" si="161"/>
        <v>30.211696383808025</v>
      </c>
      <c r="AD310" s="63">
        <f t="shared" si="162"/>
        <v>-4.9017235548889738E-2</v>
      </c>
      <c r="AI310" s="20">
        <f t="shared" si="137"/>
        <v>141.186880217512</v>
      </c>
      <c r="AJ310" s="18">
        <f t="shared" si="138"/>
        <v>136.59800356051656</v>
      </c>
      <c r="AM310" s="20">
        <f t="shared" si="163"/>
        <v>0.68354788226281815</v>
      </c>
      <c r="AN310" s="20">
        <f t="shared" si="139"/>
        <v>0.37523242841204907</v>
      </c>
      <c r="AO310" s="10">
        <f t="shared" si="140"/>
        <v>0.3413437234439764</v>
      </c>
      <c r="AP310" s="10">
        <f t="shared" si="165"/>
        <v>0.3122004070517348</v>
      </c>
      <c r="AQ310" s="20">
        <f t="shared" si="141"/>
        <v>1.2244115717162896E-6</v>
      </c>
      <c r="AR310" s="20">
        <f t="shared" si="142"/>
        <v>3.5263053265429141E-5</v>
      </c>
    </row>
    <row r="311" spans="3:44" ht="15" x14ac:dyDescent="0.25">
      <c r="C311" s="27" t="str">
        <f>DataBase!A308</f>
        <v>13-E-BZ</v>
      </c>
      <c r="D311" s="27">
        <f>DataBase!E308</f>
        <v>181.14901123046877</v>
      </c>
      <c r="E311" s="27">
        <f t="shared" si="148"/>
        <v>454.29901123046875</v>
      </c>
      <c r="F311" s="27">
        <f t="shared" si="149"/>
        <v>817.73822021484375</v>
      </c>
      <c r="G311" s="17">
        <f>DataBase!D308/1000</f>
        <v>0.86362200927734378</v>
      </c>
      <c r="H311" s="16">
        <f t="shared" si="150"/>
        <v>10.827987119888604</v>
      </c>
      <c r="I311" s="16">
        <f>DataBase!C308</f>
        <v>134.22000122070313</v>
      </c>
      <c r="K311" s="20">
        <f t="shared" si="143"/>
        <v>-3.4632222796910694E-2</v>
      </c>
      <c r="L311" s="19">
        <f t="shared" si="144"/>
        <v>3.6922437459594495E-4</v>
      </c>
      <c r="M311" s="19">
        <f t="shared" si="147"/>
        <v>0</v>
      </c>
      <c r="N311" s="20">
        <f t="shared" si="145"/>
        <v>-5.6487000000000001E-8</v>
      </c>
      <c r="O311" s="20">
        <f t="shared" si="151"/>
        <v>536.66999999999996</v>
      </c>
      <c r="P311" s="21">
        <f t="shared" si="152"/>
        <v>1.3093350458385717</v>
      </c>
      <c r="Q311" s="33">
        <f>DataBase!G308+2*DataBase!H308*($O$2+273.15)+3*DataBase!I308*($O$2+273.15)^2+4*DataBase!J308*($O$2+273.15)^3+5*DataBase!K308*($O$2+273.15)^4</f>
        <v>1.3178150440252476</v>
      </c>
      <c r="R311" s="30">
        <f>DataBase!R308+273.15</f>
        <v>663.5980224609375</v>
      </c>
      <c r="S311" s="50">
        <f t="shared" si="164"/>
        <v>658.12120038317153</v>
      </c>
      <c r="T311" s="30">
        <f>DataBase!S308/100</f>
        <v>29.3</v>
      </c>
      <c r="U311" s="50">
        <f t="shared" si="153"/>
        <v>31.270870319779792</v>
      </c>
      <c r="V311" s="50">
        <f t="shared" si="154"/>
        <v>28.177863591611676</v>
      </c>
      <c r="W311" s="30">
        <f t="shared" si="155"/>
        <v>28.706489315827419</v>
      </c>
      <c r="X311" s="30">
        <f t="shared" si="156"/>
        <v>29.694406688391375</v>
      </c>
      <c r="Y311" s="30">
        <f t="shared" si="157"/>
        <v>389.17364009098526</v>
      </c>
      <c r="Z311" s="30">
        <f t="shared" si="158"/>
        <v>389.46077299509579</v>
      </c>
      <c r="AA311" s="55">
        <f t="shared" si="159"/>
        <v>384.70068969085219</v>
      </c>
      <c r="AB311" s="24">
        <f t="shared" si="160"/>
        <v>656.67932010615232</v>
      </c>
      <c r="AC311" s="24">
        <f t="shared" si="161"/>
        <v>29.143245111940193</v>
      </c>
      <c r="AD311" s="63">
        <f t="shared" si="162"/>
        <v>5.3499961795156377E-3</v>
      </c>
      <c r="AI311" s="20">
        <f t="shared" si="137"/>
        <v>142.15783276351772</v>
      </c>
      <c r="AJ311" s="18">
        <f t="shared" si="138"/>
        <v>138.09105158697017</v>
      </c>
      <c r="AM311" s="20">
        <f t="shared" si="163"/>
        <v>0.68459970622834543</v>
      </c>
      <c r="AN311" s="20">
        <f t="shared" si="139"/>
        <v>0.37699572513880208</v>
      </c>
      <c r="AO311" s="10">
        <f t="shared" si="140"/>
        <v>0.35495108297248323</v>
      </c>
      <c r="AP311" s="10">
        <f t="shared" si="165"/>
        <v>0.32555606831031558</v>
      </c>
      <c r="AQ311" s="20">
        <f t="shared" si="141"/>
        <v>1.14772621080756E-6</v>
      </c>
      <c r="AR311" s="20">
        <f t="shared" si="142"/>
        <v>3.3628377976661509E-5</v>
      </c>
    </row>
    <row r="312" spans="3:44" ht="15" x14ac:dyDescent="0.25">
      <c r="C312" s="27" t="str">
        <f>DataBase!A309</f>
        <v>14-DiethylBZ</v>
      </c>
      <c r="D312" s="27">
        <f>DataBase!E309</f>
        <v>183.79000244140627</v>
      </c>
      <c r="E312" s="27">
        <f t="shared" si="148"/>
        <v>456.94000244140625</v>
      </c>
      <c r="F312" s="27">
        <f t="shared" si="149"/>
        <v>822.49200439453125</v>
      </c>
      <c r="G312" s="17">
        <f>DataBase!D309/1000</f>
        <v>0.86540600585937499</v>
      </c>
      <c r="H312" s="16">
        <f t="shared" si="150"/>
        <v>10.826564229992247</v>
      </c>
      <c r="I312" s="16">
        <f>DataBase!C309</f>
        <v>134.22000122070313</v>
      </c>
      <c r="K312" s="20">
        <f t="shared" si="143"/>
        <v>-3.4674511084630412E-2</v>
      </c>
      <c r="L312" s="19">
        <f t="shared" si="144"/>
        <v>3.69199340863517E-4</v>
      </c>
      <c r="M312" s="19">
        <f t="shared" si="147"/>
        <v>0</v>
      </c>
      <c r="N312" s="20">
        <f t="shared" si="145"/>
        <v>-5.6487000000000001E-8</v>
      </c>
      <c r="O312" s="20">
        <f t="shared" si="151"/>
        <v>536.66999999999996</v>
      </c>
      <c r="P312" s="21">
        <f t="shared" si="152"/>
        <v>1.3090456196333307</v>
      </c>
      <c r="Q312" s="33">
        <f>DataBase!G309+2*DataBase!H309*($O$2+273.15)+3*DataBase!I309*($O$2+273.15)^2+4*DataBase!J309*($O$2+273.15)^3+5*DataBase!K309*($O$2+273.15)^4</f>
        <v>1.3534907338952074</v>
      </c>
      <c r="R312" s="30">
        <f>DataBase!R309+273.15</f>
        <v>657.96002197265625</v>
      </c>
      <c r="S312" s="50">
        <f t="shared" si="164"/>
        <v>660.93923905140048</v>
      </c>
      <c r="T312" s="30">
        <f>DataBase!S309/100</f>
        <v>28.0260009765625</v>
      </c>
      <c r="U312" s="50">
        <f t="shared" si="153"/>
        <v>31.177438923282015</v>
      </c>
      <c r="V312" s="50">
        <f t="shared" si="154"/>
        <v>27.936106859829419</v>
      </c>
      <c r="W312" s="30">
        <f t="shared" si="155"/>
        <v>28.488938079556423</v>
      </c>
      <c r="X312" s="30">
        <f t="shared" si="156"/>
        <v>29.538116391385838</v>
      </c>
      <c r="Y312" s="30">
        <f t="shared" si="157"/>
        <v>391.93011564997471</v>
      </c>
      <c r="Z312" s="30">
        <f t="shared" si="158"/>
        <v>392.37059368109158</v>
      </c>
      <c r="AA312" s="55">
        <f t="shared" si="159"/>
        <v>387.32692249814625</v>
      </c>
      <c r="AB312" s="24">
        <f t="shared" si="160"/>
        <v>659.76641431420171</v>
      </c>
      <c r="AC312" s="24">
        <f t="shared" si="161"/>
        <v>29.173666888929333</v>
      </c>
      <c r="AD312" s="63">
        <f t="shared" si="162"/>
        <v>-4.0950041831747573E-2</v>
      </c>
      <c r="AI312" s="20">
        <f t="shared" si="137"/>
        <v>143.79220594877972</v>
      </c>
      <c r="AJ312" s="18">
        <f t="shared" si="138"/>
        <v>139.57698235162073</v>
      </c>
      <c r="AM312" s="20">
        <f t="shared" si="163"/>
        <v>0.69447988811149375</v>
      </c>
      <c r="AN312" s="20">
        <f t="shared" si="139"/>
        <v>0.37927848660871882</v>
      </c>
      <c r="AO312" s="10">
        <f t="shared" si="140"/>
        <v>0.40290822644446883</v>
      </c>
      <c r="AP312" s="10">
        <f t="shared" si="165"/>
        <v>0.36936408066594795</v>
      </c>
      <c r="AQ312" s="20">
        <f t="shared" si="141"/>
        <v>7.1296968424821181E-7</v>
      </c>
      <c r="AR312" s="20">
        <f t="shared" si="142"/>
        <v>1.9981689066999841E-5</v>
      </c>
    </row>
    <row r="313" spans="3:44" ht="15" x14ac:dyDescent="0.25">
      <c r="C313" s="27" t="str">
        <f>DataBase!A310</f>
        <v>mDiEBenzene</v>
      </c>
      <c r="D313" s="27">
        <f>DataBase!E310</f>
        <v>181.13601074218752</v>
      </c>
      <c r="E313" s="27">
        <f t="shared" si="148"/>
        <v>454.2860107421875</v>
      </c>
      <c r="F313" s="27">
        <f t="shared" si="149"/>
        <v>817.71481933593748</v>
      </c>
      <c r="G313" s="17">
        <f>DataBase!D310/1000</f>
        <v>0.86748901367187503</v>
      </c>
      <c r="H313" s="16">
        <f t="shared" si="150"/>
        <v>10.779616391703609</v>
      </c>
      <c r="I313" s="16">
        <f>DataBase!C310</f>
        <v>134.22000122070313</v>
      </c>
      <c r="K313" s="20">
        <f t="shared" si="143"/>
        <v>-3.6069800838568769E-2</v>
      </c>
      <c r="L313" s="19">
        <f t="shared" si="144"/>
        <v>3.6836706520509982E-4</v>
      </c>
      <c r="M313" s="19">
        <f t="shared" si="147"/>
        <v>0</v>
      </c>
      <c r="N313" s="20">
        <f t="shared" si="145"/>
        <v>-5.6487000000000001E-8</v>
      </c>
      <c r="O313" s="20">
        <f t="shared" si="151"/>
        <v>536.66999999999996</v>
      </c>
      <c r="P313" s="21">
        <f t="shared" si="152"/>
        <v>1.2994678097625636</v>
      </c>
      <c r="Q313" s="33">
        <f>DataBase!G310+2*DataBase!H310*($O$2+273.15)+3*DataBase!I310*($O$2+273.15)^2+4*DataBase!J310*($O$2+273.15)^3+5*DataBase!K310*($O$2+273.15)^4</f>
        <v>1.3542084632434881</v>
      </c>
      <c r="R313" s="30">
        <f>DataBase!R310+273.15</f>
        <v>663</v>
      </c>
      <c r="S313" s="50">
        <f t="shared" si="164"/>
        <v>659.20140640436853</v>
      </c>
      <c r="T313" s="30">
        <f>DataBase!S310/100</f>
        <v>28.8</v>
      </c>
      <c r="U313" s="50">
        <f t="shared" si="153"/>
        <v>31.382715905994445</v>
      </c>
      <c r="V313" s="50">
        <f t="shared" si="154"/>
        <v>28.473342358809798</v>
      </c>
      <c r="W313" s="30">
        <f t="shared" si="155"/>
        <v>28.990381180887045</v>
      </c>
      <c r="X313" s="30">
        <f t="shared" si="156"/>
        <v>30.0504264662728</v>
      </c>
      <c r="Y313" s="30">
        <f t="shared" si="157"/>
        <v>390.22739407557299</v>
      </c>
      <c r="Z313" s="30">
        <f t="shared" si="158"/>
        <v>390.39784267117761</v>
      </c>
      <c r="AA313" s="55">
        <f t="shared" si="159"/>
        <v>385.3365233740949</v>
      </c>
      <c r="AB313" s="24">
        <f t="shared" si="160"/>
        <v>657.36522094707129</v>
      </c>
      <c r="AC313" s="24">
        <f t="shared" si="161"/>
        <v>29.366753560874024</v>
      </c>
      <c r="AD313" s="63">
        <f t="shared" si="162"/>
        <v>-1.9678943085903577E-2</v>
      </c>
      <c r="AI313" s="20">
        <f t="shared" si="137"/>
        <v>141.63479360091617</v>
      </c>
      <c r="AJ313" s="18">
        <f t="shared" si="138"/>
        <v>137.50541789903221</v>
      </c>
      <c r="AM313" s="20">
        <f t="shared" si="163"/>
        <v>0.68519760292939291</v>
      </c>
      <c r="AN313" s="20">
        <f t="shared" si="139"/>
        <v>0.37723655397105166</v>
      </c>
      <c r="AO313" s="10">
        <f t="shared" si="140"/>
        <v>0.35196949180872139</v>
      </c>
      <c r="AP313" s="10">
        <f t="shared" si="165"/>
        <v>0.3222605374573202</v>
      </c>
      <c r="AQ313" s="20">
        <f t="shared" si="141"/>
        <v>1.2129014322546058E-6</v>
      </c>
      <c r="AR313" s="20">
        <f t="shared" si="142"/>
        <v>3.4931561248932645E-5</v>
      </c>
    </row>
    <row r="314" spans="3:44" ht="15" x14ac:dyDescent="0.25">
      <c r="C314" s="27" t="str">
        <f>DataBase!A311</f>
        <v>2EmXylene</v>
      </c>
      <c r="D314" s="27">
        <f>DataBase!E311</f>
        <v>190.04000244140627</v>
      </c>
      <c r="E314" s="27">
        <f t="shared" si="148"/>
        <v>463.19000244140625</v>
      </c>
      <c r="F314" s="27">
        <f t="shared" si="149"/>
        <v>833.74200439453125</v>
      </c>
      <c r="G314" s="17">
        <f>DataBase!D311/1000</f>
        <v>0.89392700195312502</v>
      </c>
      <c r="H314" s="16">
        <f t="shared" si="150"/>
        <v>10.528710189559243</v>
      </c>
      <c r="I314" s="16">
        <f>DataBase!C311</f>
        <v>134.22000122070313</v>
      </c>
      <c r="K314" s="20">
        <f t="shared" si="143"/>
        <v>-4.352673316629932E-2</v>
      </c>
      <c r="L314" s="19">
        <f t="shared" si="144"/>
        <v>3.6371192246870875E-4</v>
      </c>
      <c r="M314" s="19">
        <f t="shared" si="147"/>
        <v>0</v>
      </c>
      <c r="N314" s="20">
        <f t="shared" si="145"/>
        <v>-5.6487000000000001E-8</v>
      </c>
      <c r="O314" s="20">
        <f t="shared" si="151"/>
        <v>536.66999999999996</v>
      </c>
      <c r="P314" s="21">
        <f t="shared" si="152"/>
        <v>1.2473499824349339</v>
      </c>
      <c r="Q314" s="33">
        <f>DataBase!G311+2*DataBase!H311*($O$2+273.15)+3*DataBase!I311*($O$2+273.15)^2+4*DataBase!J311*($O$2+273.15)^3+5*DataBase!K311*($O$2+273.15)^4</f>
        <v>1.3669282844397954</v>
      </c>
      <c r="R314" s="30">
        <f>DataBase!R311+273.15</f>
        <v>671</v>
      </c>
      <c r="S314" s="50">
        <f t="shared" si="164"/>
        <v>674.57685943366801</v>
      </c>
      <c r="T314" s="30">
        <f>DataBase!S311/100</f>
        <v>30.2</v>
      </c>
      <c r="U314" s="50">
        <f t="shared" si="153"/>
        <v>31.642273417310665</v>
      </c>
      <c r="V314" s="50">
        <f t="shared" si="154"/>
        <v>29.187314512454954</v>
      </c>
      <c r="W314" s="30">
        <f t="shared" si="155"/>
        <v>29.735032581510488</v>
      </c>
      <c r="X314" s="30">
        <f t="shared" si="156"/>
        <v>31.511442232185804</v>
      </c>
      <c r="Y314" s="30">
        <f t="shared" si="157"/>
        <v>405.13144310573307</v>
      </c>
      <c r="Z314" s="30">
        <f t="shared" si="158"/>
        <v>405.22936279735904</v>
      </c>
      <c r="AA314" s="55">
        <f t="shared" si="159"/>
        <v>397.28042777404619</v>
      </c>
      <c r="AB314" s="24">
        <f t="shared" si="160"/>
        <v>671.61117467047063</v>
      </c>
      <c r="AC314" s="24">
        <f t="shared" si="161"/>
        <v>30.70525025381346</v>
      </c>
      <c r="AD314" s="63">
        <f t="shared" si="162"/>
        <v>-1.6730140854750369E-2</v>
      </c>
      <c r="AI314" s="20">
        <f t="shared" si="137"/>
        <v>144.3567255483805</v>
      </c>
      <c r="AJ314" s="18">
        <f t="shared" si="138"/>
        <v>139.12099410791933</v>
      </c>
      <c r="AM314" s="20">
        <f t="shared" si="163"/>
        <v>0.69029806623160395</v>
      </c>
      <c r="AN314" s="20">
        <f t="shared" si="139"/>
        <v>0.37404014192660062</v>
      </c>
      <c r="AO314" s="10">
        <f t="shared" si="140"/>
        <v>0.40520258796154518</v>
      </c>
      <c r="AP314" s="10">
        <f t="shared" si="165"/>
        <v>0.37373339896408742</v>
      </c>
      <c r="AQ314" s="20">
        <f t="shared" si="141"/>
        <v>4.7983192076502058E-7</v>
      </c>
      <c r="AR314" s="20">
        <f t="shared" si="142"/>
        <v>1.4490924007103621E-5</v>
      </c>
    </row>
    <row r="315" spans="3:44" ht="15" x14ac:dyDescent="0.25">
      <c r="C315" s="27" t="str">
        <f>DataBase!A312</f>
        <v>2EpXylene</v>
      </c>
      <c r="D315" s="27">
        <f>DataBase!E312</f>
        <v>186.83001098632815</v>
      </c>
      <c r="E315" s="27">
        <f t="shared" si="148"/>
        <v>459.98001098632813</v>
      </c>
      <c r="F315" s="27">
        <f t="shared" si="149"/>
        <v>827.96401977539063</v>
      </c>
      <c r="G315" s="17">
        <f>DataBase!D312/1000</f>
        <v>0.88071600341796874</v>
      </c>
      <c r="H315" s="16">
        <f t="shared" si="150"/>
        <v>10.661899884737077</v>
      </c>
      <c r="I315" s="16">
        <f>DataBase!C312</f>
        <v>134.22000122070313</v>
      </c>
      <c r="K315" s="20">
        <f t="shared" si="143"/>
        <v>-3.9568335425614123E-2</v>
      </c>
      <c r="L315" s="19">
        <f t="shared" si="144"/>
        <v>3.6622649448351423E-4</v>
      </c>
      <c r="M315" s="19">
        <f t="shared" si="147"/>
        <v>0</v>
      </c>
      <c r="N315" s="20">
        <f t="shared" si="145"/>
        <v>-5.6487000000000001E-8</v>
      </c>
      <c r="O315" s="20">
        <f t="shared" si="151"/>
        <v>536.66999999999996</v>
      </c>
      <c r="P315" s="21">
        <f t="shared" si="152"/>
        <v>1.2752111531695656</v>
      </c>
      <c r="Q315" s="33">
        <f>DataBase!G312+2*DataBase!H312*($O$2+273.15)+3*DataBase!I312*($O$2+273.15)^2+4*DataBase!J312*($O$2+273.15)^3+5*DataBase!K312*($O$2+273.15)^4</f>
        <v>1.3300747806542204</v>
      </c>
      <c r="R315" s="30">
        <f>DataBase!R312+273.15</f>
        <v>663</v>
      </c>
      <c r="S315" s="50">
        <f t="shared" si="164"/>
        <v>667.96426404356112</v>
      </c>
      <c r="T315" s="30">
        <f>DataBase!S312/100</f>
        <v>28.8</v>
      </c>
      <c r="U315" s="50">
        <f t="shared" si="153"/>
        <v>31.448097210788045</v>
      </c>
      <c r="V315" s="50">
        <f t="shared" si="154"/>
        <v>28.653404801683578</v>
      </c>
      <c r="W315" s="30">
        <f t="shared" si="155"/>
        <v>29.200311694034809</v>
      </c>
      <c r="X315" s="30">
        <f t="shared" si="156"/>
        <v>30.604842297433429</v>
      </c>
      <c r="Y315" s="30">
        <f t="shared" si="157"/>
        <v>398.75421241666118</v>
      </c>
      <c r="Z315" s="30">
        <f t="shared" si="158"/>
        <v>398.98622115149408</v>
      </c>
      <c r="AA315" s="55">
        <f t="shared" si="159"/>
        <v>392.48077875266335</v>
      </c>
      <c r="AB315" s="24">
        <f t="shared" si="160"/>
        <v>665.77190654640788</v>
      </c>
      <c r="AC315" s="24">
        <f t="shared" si="161"/>
        <v>29.991472380800278</v>
      </c>
      <c r="AD315" s="63">
        <f t="shared" si="162"/>
        <v>-4.1370568777787414E-2</v>
      </c>
      <c r="AI315" s="20">
        <f t="shared" si="137"/>
        <v>143.88744540514142</v>
      </c>
      <c r="AJ315" s="18">
        <f t="shared" si="138"/>
        <v>139.20395138235705</v>
      </c>
      <c r="AM315" s="20">
        <f t="shared" si="163"/>
        <v>0.69378583859174681</v>
      </c>
      <c r="AN315" s="20">
        <f t="shared" si="139"/>
        <v>0.37723655397105166</v>
      </c>
      <c r="AO315" s="10">
        <f t="shared" si="140"/>
        <v>0.40954786965349227</v>
      </c>
      <c r="AP315" s="10">
        <f t="shared" si="165"/>
        <v>0.37638329095438516</v>
      </c>
      <c r="AQ315" s="20">
        <f t="shared" si="141"/>
        <v>5.6726141687807052E-7</v>
      </c>
      <c r="AR315" s="20">
        <f t="shared" si="142"/>
        <v>1.6337128806088431E-5</v>
      </c>
    </row>
    <row r="316" spans="3:44" ht="15" x14ac:dyDescent="0.25">
      <c r="C316" s="27" t="str">
        <f>DataBase!A313</f>
        <v>3EoXylene</v>
      </c>
      <c r="D316" s="27">
        <f>DataBase!E313</f>
        <v>193.95900878906252</v>
      </c>
      <c r="E316" s="27">
        <f t="shared" si="148"/>
        <v>467.1090087890625</v>
      </c>
      <c r="F316" s="27">
        <f t="shared" si="149"/>
        <v>840.79621582031257</v>
      </c>
      <c r="G316" s="17">
        <f>DataBase!D313/1000</f>
        <v>0.89567102050781255</v>
      </c>
      <c r="H316" s="16">
        <f t="shared" si="150"/>
        <v>10.537762186801334</v>
      </c>
      <c r="I316" s="16">
        <f>DataBase!C313</f>
        <v>134.22000122070313</v>
      </c>
      <c r="K316" s="20">
        <f t="shared" si="143"/>
        <v>-4.3257707808264344E-2</v>
      </c>
      <c r="L316" s="19">
        <f t="shared" si="144"/>
        <v>3.6388593569725171E-4</v>
      </c>
      <c r="M316" s="19">
        <f t="shared" si="147"/>
        <v>0</v>
      </c>
      <c r="N316" s="20">
        <f t="shared" si="145"/>
        <v>-5.6487000000000001E-8</v>
      </c>
      <c r="O316" s="20">
        <f t="shared" si="151"/>
        <v>536.66999999999996</v>
      </c>
      <c r="P316" s="21">
        <f t="shared" si="152"/>
        <v>1.2492575084345716</v>
      </c>
      <c r="Q316" s="33">
        <f>DataBase!G313+2*DataBase!H313*($O$2+273.15)+3*DataBase!I313*($O$2+273.15)^2+4*DataBase!J313*($O$2+273.15)^3+5*DataBase!K313*($O$2+273.15)^4</f>
        <v>1.3664517341189901</v>
      </c>
      <c r="R316" s="30">
        <f>DataBase!R313+273.15</f>
        <v>680</v>
      </c>
      <c r="S316" s="50">
        <f t="shared" si="164"/>
        <v>678.52628717317987</v>
      </c>
      <c r="T316" s="30">
        <f>DataBase!S313/100</f>
        <v>28.8</v>
      </c>
      <c r="U316" s="50">
        <f t="shared" si="153"/>
        <v>31.482034240919937</v>
      </c>
      <c r="V316" s="50">
        <f t="shared" si="154"/>
        <v>28.753878628035935</v>
      </c>
      <c r="W316" s="30">
        <f t="shared" si="155"/>
        <v>29.350948033813722</v>
      </c>
      <c r="X316" s="30">
        <f t="shared" si="156"/>
        <v>31.215233649557721</v>
      </c>
      <c r="Y316" s="30">
        <f t="shared" si="157"/>
        <v>408.98072601412753</v>
      </c>
      <c r="Z316" s="30">
        <f t="shared" si="158"/>
        <v>409.36277656530501</v>
      </c>
      <c r="AA316" s="55">
        <f t="shared" si="159"/>
        <v>400.99886307014538</v>
      </c>
      <c r="AB316" s="24">
        <f t="shared" si="160"/>
        <v>676.11625248971654</v>
      </c>
      <c r="AC316" s="24">
        <f t="shared" si="161"/>
        <v>30.727729652609327</v>
      </c>
      <c r="AD316" s="63">
        <f t="shared" si="162"/>
        <v>-6.6935057382268265E-2</v>
      </c>
      <c r="AI316" s="20">
        <f t="shared" si="137"/>
        <v>146.92439338215172</v>
      </c>
      <c r="AJ316" s="18">
        <f t="shared" si="138"/>
        <v>141.44566638777883</v>
      </c>
      <c r="AM316" s="20">
        <f t="shared" si="163"/>
        <v>0.68692501292509189</v>
      </c>
      <c r="AN316" s="20">
        <f t="shared" si="139"/>
        <v>0.37050831453601213</v>
      </c>
      <c r="AO316" s="10">
        <f t="shared" si="140"/>
        <v>0.3632425972459028</v>
      </c>
      <c r="AP316" s="10">
        <f t="shared" si="165"/>
        <v>0.33290805241244747</v>
      </c>
      <c r="AQ316" s="20">
        <f t="shared" si="141"/>
        <v>6.6206410452840181E-7</v>
      </c>
      <c r="AR316" s="20">
        <f t="shared" si="142"/>
        <v>1.9067446210417972E-5</v>
      </c>
    </row>
    <row r="317" spans="3:44" ht="15" x14ac:dyDescent="0.25">
      <c r="C317" s="27" t="str">
        <f>DataBase!A314</f>
        <v>4EmXylene</v>
      </c>
      <c r="D317" s="27">
        <f>DataBase!E314</f>
        <v>188.43801269531252</v>
      </c>
      <c r="E317" s="27">
        <f t="shared" si="148"/>
        <v>461.5880126953125</v>
      </c>
      <c r="F317" s="27">
        <f t="shared" si="149"/>
        <v>830.85842285156252</v>
      </c>
      <c r="G317" s="17">
        <f>DataBase!D314/1000</f>
        <v>0.87986901855468747</v>
      </c>
      <c r="H317" s="16">
        <f t="shared" si="150"/>
        <v>10.684584788373209</v>
      </c>
      <c r="I317" s="16">
        <f>DataBase!C314</f>
        <v>134.22000122070313</v>
      </c>
      <c r="K317" s="20">
        <f t="shared" si="143"/>
        <v>-3.8894140089548217E-2</v>
      </c>
      <c r="L317" s="19">
        <f t="shared" si="144"/>
        <v>3.6664497525250555E-4</v>
      </c>
      <c r="M317" s="19">
        <f t="shared" si="147"/>
        <v>0</v>
      </c>
      <c r="N317" s="20">
        <f t="shared" si="145"/>
        <v>-5.6487000000000001E-8</v>
      </c>
      <c r="O317" s="20">
        <f t="shared" si="151"/>
        <v>536.66999999999996</v>
      </c>
      <c r="P317" s="21">
        <f t="shared" si="152"/>
        <v>1.2799124460928468</v>
      </c>
      <c r="Q317" s="33">
        <f>DataBase!G314+2*DataBase!H314*($O$2+273.15)+3*DataBase!I314*($O$2+273.15)^2+4*DataBase!J314*($O$2+273.15)^3+5*DataBase!K314*($O$2+273.15)^4</f>
        <v>1.3300747806542204</v>
      </c>
      <c r="R317" s="30">
        <f>DataBase!R314+273.15</f>
        <v>665</v>
      </c>
      <c r="S317" s="50">
        <f t="shared" si="164"/>
        <v>669.13264477815198</v>
      </c>
      <c r="T317" s="30">
        <f>DataBase!S314/100</f>
        <v>28.8</v>
      </c>
      <c r="U317" s="50">
        <f t="shared" si="153"/>
        <v>31.337544473089824</v>
      </c>
      <c r="V317" s="50">
        <f t="shared" si="154"/>
        <v>28.359724993325727</v>
      </c>
      <c r="W317" s="30">
        <f t="shared" si="155"/>
        <v>28.92897388506848</v>
      </c>
      <c r="X317" s="30">
        <f t="shared" si="156"/>
        <v>30.33024960740838</v>
      </c>
      <c r="Y317" s="30">
        <f t="shared" si="157"/>
        <v>399.90255753653992</v>
      </c>
      <c r="Z317" s="30">
        <f t="shared" si="158"/>
        <v>400.29150568049988</v>
      </c>
      <c r="AA317" s="55">
        <f t="shared" si="159"/>
        <v>393.76892277993852</v>
      </c>
      <c r="AB317" s="24">
        <f t="shared" si="160"/>
        <v>667.31435157722092</v>
      </c>
      <c r="AC317" s="24">
        <f t="shared" si="161"/>
        <v>29.902414087645418</v>
      </c>
      <c r="AD317" s="63">
        <f t="shared" si="162"/>
        <v>-3.8278266932132557E-2</v>
      </c>
      <c r="AI317" s="20">
        <f t="shared" si="137"/>
        <v>145.15087764537805</v>
      </c>
      <c r="AJ317" s="18">
        <f t="shared" si="138"/>
        <v>140.41650175705158</v>
      </c>
      <c r="AM317" s="20">
        <f t="shared" si="163"/>
        <v>0.69411731232377816</v>
      </c>
      <c r="AN317" s="20">
        <f t="shared" si="139"/>
        <v>0.37643234024409739</v>
      </c>
      <c r="AO317" s="10">
        <f t="shared" si="140"/>
        <v>0.41184874254540721</v>
      </c>
      <c r="AP317" s="10">
        <f t="shared" si="165"/>
        <v>0.37853314106376623</v>
      </c>
      <c r="AQ317" s="20">
        <f t="shared" si="141"/>
        <v>5.2004443591568193E-7</v>
      </c>
      <c r="AR317" s="20">
        <f t="shared" si="142"/>
        <v>1.497727975437164E-5</v>
      </c>
    </row>
    <row r="318" spans="3:44" ht="15" x14ac:dyDescent="0.25">
      <c r="C318" s="27" t="str">
        <f>DataBase!A315</f>
        <v>4EoXylene</v>
      </c>
      <c r="D318" s="27">
        <f>DataBase!E315</f>
        <v>189.77800903320315</v>
      </c>
      <c r="E318" s="27">
        <f t="shared" si="148"/>
        <v>462.92800903320313</v>
      </c>
      <c r="F318" s="27">
        <f t="shared" si="149"/>
        <v>833.27041625976563</v>
      </c>
      <c r="G318" s="17">
        <f>DataBase!D315/1000</f>
        <v>0.8779130249023438</v>
      </c>
      <c r="H318" s="16">
        <f t="shared" si="150"/>
        <v>10.718742275140883</v>
      </c>
      <c r="I318" s="16">
        <f>DataBase!C315</f>
        <v>134.22000122070313</v>
      </c>
      <c r="K318" s="20">
        <f t="shared" si="143"/>
        <v>-3.7878979582812972E-2</v>
      </c>
      <c r="L318" s="19">
        <f t="shared" si="144"/>
        <v>3.672697149128418E-4</v>
      </c>
      <c r="M318" s="19">
        <f t="shared" si="147"/>
        <v>0</v>
      </c>
      <c r="N318" s="20">
        <f t="shared" si="145"/>
        <v>-5.6487000000000001E-8</v>
      </c>
      <c r="O318" s="20">
        <f t="shared" si="151"/>
        <v>536.66999999999996</v>
      </c>
      <c r="P318" s="21">
        <f t="shared" si="152"/>
        <v>1.2869671783240346</v>
      </c>
      <c r="Q318" s="33">
        <f>DataBase!G315+2*DataBase!H315*($O$2+273.15)+3*DataBase!I315*($O$2+273.15)^2+4*DataBase!J315*($O$2+273.15)^3+5*DataBase!K315*($O$2+273.15)^4</f>
        <v>1.3300747806542204</v>
      </c>
      <c r="R318" s="30">
        <f>DataBase!R315+273.15</f>
        <v>667</v>
      </c>
      <c r="S318" s="50">
        <f t="shared" si="164"/>
        <v>669.74273037624062</v>
      </c>
      <c r="T318" s="30">
        <f>DataBase!S315/100</f>
        <v>28.8</v>
      </c>
      <c r="U318" s="50">
        <f t="shared" si="153"/>
        <v>31.209791730052618</v>
      </c>
      <c r="V318" s="50">
        <f t="shared" si="154"/>
        <v>28.02517095202592</v>
      </c>
      <c r="W318" s="30">
        <f t="shared" si="155"/>
        <v>28.614583154071678</v>
      </c>
      <c r="X318" s="30">
        <f t="shared" si="156"/>
        <v>29.983899542612772</v>
      </c>
      <c r="Y318" s="30">
        <f t="shared" si="157"/>
        <v>400.51234434712489</v>
      </c>
      <c r="Z318" s="30">
        <f t="shared" si="158"/>
        <v>401.06583561689808</v>
      </c>
      <c r="AA318" s="55">
        <f t="shared" si="159"/>
        <v>394.64077990363535</v>
      </c>
      <c r="AB318" s="24">
        <f t="shared" si="160"/>
        <v>668.36219026106426</v>
      </c>
      <c r="AC318" s="24">
        <f t="shared" si="161"/>
        <v>29.754541664032583</v>
      </c>
      <c r="AD318" s="63">
        <f t="shared" si="162"/>
        <v>-3.3143807778909115E-2</v>
      </c>
      <c r="AI318" s="20">
        <f t="shared" si="137"/>
        <v>146.37998388303208</v>
      </c>
      <c r="AJ318" s="18">
        <f t="shared" si="138"/>
        <v>141.63574151112172</v>
      </c>
      <c r="AM318" s="20">
        <f t="shared" si="163"/>
        <v>0.69404499105427753</v>
      </c>
      <c r="AN318" s="20">
        <f t="shared" si="139"/>
        <v>0.37563154815720895</v>
      </c>
      <c r="AO318" s="10">
        <f t="shared" si="140"/>
        <v>0.41134622409407173</v>
      </c>
      <c r="AP318" s="10">
        <f t="shared" si="165"/>
        <v>0.37806368731847528</v>
      </c>
      <c r="AQ318" s="20">
        <f t="shared" si="141"/>
        <v>4.9474303036834607E-7</v>
      </c>
      <c r="AR318" s="20">
        <f t="shared" si="142"/>
        <v>1.4248599274608368E-5</v>
      </c>
    </row>
    <row r="319" spans="3:44" ht="15" x14ac:dyDescent="0.25">
      <c r="C319" s="27" t="str">
        <f>DataBase!A316</f>
        <v>5EmXylene</v>
      </c>
      <c r="D319" s="27">
        <f>DataBase!E316</f>
        <v>183.77800903320315</v>
      </c>
      <c r="E319" s="27">
        <f t="shared" si="148"/>
        <v>456.92800903320313</v>
      </c>
      <c r="F319" s="27">
        <f t="shared" si="149"/>
        <v>822.47041625976567</v>
      </c>
      <c r="G319" s="17">
        <f>DataBase!D316/1000</f>
        <v>0.86834301757812504</v>
      </c>
      <c r="H319" s="16">
        <f t="shared" si="150"/>
        <v>10.789850950274149</v>
      </c>
      <c r="I319" s="16">
        <f>DataBase!C316</f>
        <v>134.22000122070313</v>
      </c>
      <c r="K319" s="20">
        <f t="shared" si="143"/>
        <v>-3.5765629757852309E-2</v>
      </c>
      <c r="L319" s="19">
        <f t="shared" si="144"/>
        <v>3.6854954161752559E-4</v>
      </c>
      <c r="M319" s="19">
        <f t="shared" si="147"/>
        <v>0</v>
      </c>
      <c r="N319" s="20">
        <f t="shared" si="145"/>
        <v>-5.6487000000000001E-8</v>
      </c>
      <c r="O319" s="20">
        <f t="shared" si="151"/>
        <v>536.66999999999996</v>
      </c>
      <c r="P319" s="21">
        <f t="shared" si="152"/>
        <v>1.3015604366234292</v>
      </c>
      <c r="Q319" s="33">
        <f>DataBase!G316+2*DataBase!H316*($O$2+273.15)+3*DataBase!I316*($O$2+273.15)^2+4*DataBase!J316*($O$2+273.15)^3+5*DataBase!K316*($O$2+273.15)^4</f>
        <v>1.2958232839004897</v>
      </c>
      <c r="R319" s="30">
        <f>DataBase!R316+273.15</f>
        <v>655</v>
      </c>
      <c r="S319" s="50">
        <f t="shared" si="164"/>
        <v>661.76251293186192</v>
      </c>
      <c r="T319" s="30">
        <f>DataBase!S316/100</f>
        <v>27.5</v>
      </c>
      <c r="U319" s="50">
        <f t="shared" si="153"/>
        <v>31.262707681710523</v>
      </c>
      <c r="V319" s="50">
        <f t="shared" si="154"/>
        <v>28.158276287572182</v>
      </c>
      <c r="W319" s="30">
        <f t="shared" si="155"/>
        <v>28.703617500257934</v>
      </c>
      <c r="X319" s="30">
        <f t="shared" si="156"/>
        <v>29.809188236983559</v>
      </c>
      <c r="Y319" s="30">
        <f t="shared" si="157"/>
        <v>392.73061972451819</v>
      </c>
      <c r="Z319" s="30">
        <f t="shared" si="158"/>
        <v>393.0848876474189</v>
      </c>
      <c r="AA319" s="55">
        <f t="shared" si="159"/>
        <v>387.80806170413348</v>
      </c>
      <c r="AB319" s="24">
        <f t="shared" si="160"/>
        <v>660.29194581912861</v>
      </c>
      <c r="AC319" s="24">
        <f t="shared" si="161"/>
        <v>29.344415073003688</v>
      </c>
      <c r="AD319" s="63">
        <f t="shared" si="162"/>
        <v>-6.7069639018315932E-2</v>
      </c>
      <c r="AI319" s="20">
        <f t="shared" si="137"/>
        <v>143.39037909549768</v>
      </c>
      <c r="AJ319" s="18">
        <f t="shared" si="138"/>
        <v>139.124453914388</v>
      </c>
      <c r="AM319" s="20">
        <f t="shared" si="163"/>
        <v>0.69760001379114978</v>
      </c>
      <c r="AN319" s="20">
        <f t="shared" si="139"/>
        <v>0.38048806766147714</v>
      </c>
      <c r="AO319" s="10">
        <f t="shared" si="140"/>
        <v>0.4166033766816099</v>
      </c>
      <c r="AP319" s="10">
        <f t="shared" si="165"/>
        <v>0.3815735539796048</v>
      </c>
      <c r="AQ319" s="20">
        <f t="shared" si="141"/>
        <v>6.4851037073711925E-7</v>
      </c>
      <c r="AR319" s="20">
        <f t="shared" si="142"/>
        <v>1.7834035195270779E-5</v>
      </c>
    </row>
    <row r="320" spans="3:44" ht="15" x14ac:dyDescent="0.25">
      <c r="C320" s="27" t="str">
        <f>DataBase!A317</f>
        <v>1M2nPropylBZ</v>
      </c>
      <c r="D320" s="27">
        <f>DataBase!E317</f>
        <v>184.80001220703127</v>
      </c>
      <c r="E320" s="27">
        <f t="shared" si="148"/>
        <v>457.95001220703125</v>
      </c>
      <c r="F320" s="27">
        <f t="shared" si="149"/>
        <v>824.31002197265627</v>
      </c>
      <c r="G320" s="17">
        <f>DataBase!D317/1000</f>
        <v>0.8771790161132812</v>
      </c>
      <c r="H320" s="16">
        <f t="shared" si="150"/>
        <v>10.689120166497354</v>
      </c>
      <c r="I320" s="16">
        <f>DataBase!C317</f>
        <v>134.22000122070313</v>
      </c>
      <c r="K320" s="20">
        <f t="shared" si="143"/>
        <v>-3.8759348651698645E-2</v>
      </c>
      <c r="L320" s="19">
        <f t="shared" si="144"/>
        <v>3.6672829962697447E-4</v>
      </c>
      <c r="M320" s="19">
        <f t="shared" si="147"/>
        <v>0</v>
      </c>
      <c r="N320" s="20">
        <f t="shared" si="145"/>
        <v>-5.6487000000000001E-8</v>
      </c>
      <c r="O320" s="20">
        <f t="shared" si="151"/>
        <v>536.66999999999996</v>
      </c>
      <c r="P320" s="21">
        <f t="shared" si="152"/>
        <v>1.2808508353426742</v>
      </c>
      <c r="Q320" s="33">
        <f>DataBase!G317+2*DataBase!H317*($O$2+273.15)+3*DataBase!I317*($O$2+273.15)^2+4*DataBase!J317*($O$2+273.15)^3+5*DataBase!K317*($O$2+273.15)^4</f>
        <v>1.3422256162561719</v>
      </c>
      <c r="R320" s="30">
        <f>DataBase!R317+273.15</f>
        <v>662</v>
      </c>
      <c r="S320" s="50">
        <f t="shared" si="164"/>
        <v>665.17086543269443</v>
      </c>
      <c r="T320" s="30">
        <f>DataBase!S317/100</f>
        <v>29.4</v>
      </c>
      <c r="U320" s="50">
        <f t="shared" si="153"/>
        <v>31.458352426428306</v>
      </c>
      <c r="V320" s="50">
        <f t="shared" si="154"/>
        <v>28.678969910079321</v>
      </c>
      <c r="W320" s="30">
        <f t="shared" si="155"/>
        <v>29.210908052291739</v>
      </c>
      <c r="X320" s="30">
        <f t="shared" si="156"/>
        <v>30.512732083351217</v>
      </c>
      <c r="Y320" s="30">
        <f t="shared" si="157"/>
        <v>396.03855615378279</v>
      </c>
      <c r="Z320" s="30">
        <f t="shared" si="158"/>
        <v>396.21094412102957</v>
      </c>
      <c r="AA320" s="55">
        <f t="shared" si="159"/>
        <v>390.1357597250568</v>
      </c>
      <c r="AB320" s="24">
        <f t="shared" si="160"/>
        <v>662.98012070193965</v>
      </c>
      <c r="AC320" s="24">
        <f t="shared" si="161"/>
        <v>29.833800120195512</v>
      </c>
      <c r="AD320" s="63">
        <f t="shared" si="162"/>
        <v>-1.4755106129099107E-2</v>
      </c>
      <c r="AI320" s="20">
        <f t="shared" ref="AI320:AI383" si="166">-12272.6+9486.4*G320+(8.3741-5.9917*G320)*E320+(1-0.77084*G320-0.02058*G320^2)*(0.7465-222.4666/E320)*10^7/E320+(1-0.80882*G320+0.02226*G320^2)*(0.3228-17.335/E320)*10^12/E320^3</f>
        <v>142.92556888692889</v>
      </c>
      <c r="AJ320" s="18">
        <f t="shared" ref="AJ320:AJ383" si="167">20.486 * (EXP(1.165 / 10000 * F320 - 7.78712 * G320 + 1.1582
                / 1000 *  F320 * G320)) *  F320^(1.26007) * G320^(4.98308)</f>
        <v>138.42484115507341</v>
      </c>
      <c r="AM320" s="20">
        <f t="shared" si="163"/>
        <v>0.69176739004083265</v>
      </c>
      <c r="AN320" s="20">
        <f t="shared" si="139"/>
        <v>0.37763995081003043</v>
      </c>
      <c r="AO320" s="10">
        <f t="shared" si="140"/>
        <v>0.40420965873498893</v>
      </c>
      <c r="AP320" s="10">
        <f t="shared" si="165"/>
        <v>0.37200514070262414</v>
      </c>
      <c r="AQ320" s="20">
        <f t="shared" si="141"/>
        <v>6.2597141829857403E-7</v>
      </c>
      <c r="AR320" s="20">
        <f t="shared" si="142"/>
        <v>1.8403559697978075E-5</v>
      </c>
    </row>
    <row r="321" spans="3:44" ht="15" x14ac:dyDescent="0.25">
      <c r="C321" s="27" t="str">
        <f>DataBase!A318</f>
        <v>1M3nPropylBZ</v>
      </c>
      <c r="D321" s="27">
        <f>DataBase!E318</f>
        <v>181.80001220703127</v>
      </c>
      <c r="E321" s="27">
        <f t="shared" si="148"/>
        <v>454.95001220703125</v>
      </c>
      <c r="F321" s="27">
        <f t="shared" si="149"/>
        <v>818.9100219726563</v>
      </c>
      <c r="G321" s="17">
        <f>DataBase!D318/1000</f>
        <v>0.86504602050781254</v>
      </c>
      <c r="H321" s="16">
        <f t="shared" si="150"/>
        <v>10.815323546452298</v>
      </c>
      <c r="I321" s="16">
        <f>DataBase!C318</f>
        <v>134.22000122070313</v>
      </c>
      <c r="K321" s="20">
        <f t="shared" si="143"/>
        <v>-3.5008584199437733E-2</v>
      </c>
      <c r="L321" s="19">
        <f t="shared" si="144"/>
        <v>3.6900118237078448E-4</v>
      </c>
      <c r="M321" s="19">
        <f t="shared" si="147"/>
        <v>0</v>
      </c>
      <c r="N321" s="20">
        <f t="shared" si="145"/>
        <v>-5.6487000000000001E-8</v>
      </c>
      <c r="O321" s="20">
        <f t="shared" si="151"/>
        <v>536.66999999999996</v>
      </c>
      <c r="P321" s="21">
        <f t="shared" si="152"/>
        <v>1.3067574099857349</v>
      </c>
      <c r="Q321" s="33">
        <f>DataBase!G318+2*DataBase!H318*($O$2+273.15)+3*DataBase!I318*($O$2+273.15)^2+4*DataBase!J318*($O$2+273.15)^3+5*DataBase!K318*($O$2+273.15)^4</f>
        <v>1.2997169767957208</v>
      </c>
      <c r="R321" s="30">
        <f>DataBase!R318+273.15</f>
        <v>654</v>
      </c>
      <c r="S321" s="50">
        <f t="shared" si="164"/>
        <v>659.09455199908416</v>
      </c>
      <c r="T321" s="30">
        <f>DataBase!S318/100</f>
        <v>28.1</v>
      </c>
      <c r="U321" s="50">
        <f t="shared" si="153"/>
        <v>31.276201462225941</v>
      </c>
      <c r="V321" s="50">
        <f t="shared" si="154"/>
        <v>28.192266997545271</v>
      </c>
      <c r="W321" s="30">
        <f t="shared" si="155"/>
        <v>28.724250859951056</v>
      </c>
      <c r="X321" s="30">
        <f t="shared" si="156"/>
        <v>29.745468207683054</v>
      </c>
      <c r="Y321" s="30">
        <f t="shared" si="157"/>
        <v>390.12484018273824</v>
      </c>
      <c r="Z321" s="30">
        <f t="shared" si="158"/>
        <v>390.42079461448884</v>
      </c>
      <c r="AA321" s="55">
        <f t="shared" si="159"/>
        <v>385.5148064712597</v>
      </c>
      <c r="AB321" s="24">
        <f t="shared" si="160"/>
        <v>657.61898211791674</v>
      </c>
      <c r="AC321" s="24">
        <f t="shared" si="161"/>
        <v>29.207231274871393</v>
      </c>
      <c r="AD321" s="63">
        <f t="shared" si="162"/>
        <v>-3.9403248216063766E-2</v>
      </c>
      <c r="AI321" s="20">
        <f t="shared" si="166"/>
        <v>142.42883031023587</v>
      </c>
      <c r="AJ321" s="18">
        <f t="shared" si="167"/>
        <v>138.31001481594515</v>
      </c>
      <c r="AM321" s="20">
        <f t="shared" si="163"/>
        <v>0.69564222050004776</v>
      </c>
      <c r="AN321" s="20">
        <f t="shared" ref="AN321:AN384" si="168">($AL$2+273.15)/(R321+273.15)</f>
        <v>0.38089845224613061</v>
      </c>
      <c r="AO321" s="10">
        <f t="shared" ref="AO321:AO384" si="169">(-LN(T321/1.01325)-5.92714+6.09648/AM321+1.28862*LN(AM321)-0.16934*AM321^6)/(15.2518-15.6875/AM321-13.4721*LN(AM321)+0.43577*AM321^6)</f>
        <v>0.41208791649974269</v>
      </c>
      <c r="AP321" s="10">
        <f t="shared" si="165"/>
        <v>0.37801602098019638</v>
      </c>
      <c r="AQ321" s="20">
        <f t="shared" ref="AQ321:AQ384" si="170">EXP(5.92714-6.09648/AN321-1.28862*LN(AN321)+0.169347*AN321^6+AO321*(15.2518-15.6875/AN321-13.4721*LN(AN321)+0.43577*AN321^6))</f>
        <v>7.0725721569763106E-7</v>
      </c>
      <c r="AR321" s="20">
        <f t="shared" ref="AR321:AR384" si="171">AQ321*T321</f>
        <v>1.9873927761103434E-5</v>
      </c>
    </row>
    <row r="322" spans="3:44" ht="15" x14ac:dyDescent="0.25">
      <c r="C322" s="27" t="str">
        <f>DataBase!A319</f>
        <v>1M4nPropylBZ</v>
      </c>
      <c r="D322" s="27">
        <f>DataBase!E319</f>
        <v>183.30001220703127</v>
      </c>
      <c r="E322" s="27">
        <f t="shared" si="148"/>
        <v>456.45001220703125</v>
      </c>
      <c r="F322" s="27">
        <f t="shared" si="149"/>
        <v>821.61002197265623</v>
      </c>
      <c r="G322" s="17">
        <f>DataBase!D319/1000</f>
        <v>0.86285601806640622</v>
      </c>
      <c r="H322" s="16">
        <f t="shared" si="150"/>
        <v>10.854677136179875</v>
      </c>
      <c r="I322" s="16">
        <f>DataBase!C319</f>
        <v>134.22000122070313</v>
      </c>
      <c r="K322" s="20">
        <f t="shared" si="143"/>
        <v>-3.383899551273413E-2</v>
      </c>
      <c r="L322" s="19">
        <f t="shared" si="144"/>
        <v>3.6969186770476449E-4</v>
      </c>
      <c r="M322" s="19">
        <f t="shared" si="147"/>
        <v>0</v>
      </c>
      <c r="N322" s="20">
        <f t="shared" si="145"/>
        <v>-5.6487000000000001E-8</v>
      </c>
      <c r="O322" s="20">
        <f t="shared" si="151"/>
        <v>536.66999999999996</v>
      </c>
      <c r="P322" s="21">
        <f t="shared" si="152"/>
        <v>1.3147546473614151</v>
      </c>
      <c r="Q322" s="33">
        <f>DataBase!G319+2*DataBase!H319*($O$2+273.15)+3*DataBase!I319*($O$2+273.15)^2+4*DataBase!J319*($O$2+273.15)^3+5*DataBase!K319*($O$2+273.15)^4</f>
        <v>1.2997169767957208</v>
      </c>
      <c r="R322" s="30">
        <f>DataBase!R319+273.15</f>
        <v>656</v>
      </c>
      <c r="S322" s="50">
        <f t="shared" si="164"/>
        <v>659.78748691751741</v>
      </c>
      <c r="T322" s="30">
        <f>DataBase!S319/100</f>
        <v>28.1</v>
      </c>
      <c r="U322" s="50">
        <f t="shared" si="153"/>
        <v>31.13043230210571</v>
      </c>
      <c r="V322" s="50">
        <f t="shared" si="154"/>
        <v>27.814421518671971</v>
      </c>
      <c r="W322" s="30">
        <f t="shared" si="155"/>
        <v>28.368057898335085</v>
      </c>
      <c r="X322" s="30">
        <f t="shared" si="156"/>
        <v>29.365079806945367</v>
      </c>
      <c r="Y322" s="30">
        <f t="shared" si="157"/>
        <v>390.80539485520126</v>
      </c>
      <c r="Z322" s="30">
        <f t="shared" si="158"/>
        <v>391.28114557787831</v>
      </c>
      <c r="AA322" s="55">
        <f t="shared" si="159"/>
        <v>386.46225415521178</v>
      </c>
      <c r="AB322" s="24">
        <f t="shared" si="160"/>
        <v>658.78674280487121</v>
      </c>
      <c r="AC322" s="24">
        <f t="shared" si="161"/>
        <v>29.039461666111158</v>
      </c>
      <c r="AD322" s="63">
        <f t="shared" si="162"/>
        <v>-3.343279950573512E-2</v>
      </c>
      <c r="AI322" s="20">
        <f t="shared" si="166"/>
        <v>143.78433342378162</v>
      </c>
      <c r="AJ322" s="18">
        <f t="shared" si="167"/>
        <v>139.63102236584621</v>
      </c>
      <c r="AM322" s="20">
        <f t="shared" si="163"/>
        <v>0.69580794543754765</v>
      </c>
      <c r="AN322" s="20">
        <f t="shared" si="168"/>
        <v>0.38007856643168486</v>
      </c>
      <c r="AO322" s="10">
        <f t="shared" si="169"/>
        <v>0.41324458027827549</v>
      </c>
      <c r="AP322" s="10">
        <f t="shared" si="165"/>
        <v>0.37909523687188651</v>
      </c>
      <c r="AQ322" s="20">
        <f t="shared" si="170"/>
        <v>6.5849660894332641E-7</v>
      </c>
      <c r="AR322" s="20">
        <f t="shared" si="171"/>
        <v>1.8503754711307472E-5</v>
      </c>
    </row>
    <row r="323" spans="3:44" ht="15" x14ac:dyDescent="0.25">
      <c r="C323" s="27" t="str">
        <f>DataBase!A320</f>
        <v>14-EBenzene</v>
      </c>
      <c r="D323" s="27">
        <f>DataBase!E320</f>
        <v>183.78701171875002</v>
      </c>
      <c r="E323" s="27">
        <f t="shared" si="148"/>
        <v>456.93701171875</v>
      </c>
      <c r="F323" s="27">
        <f t="shared" si="149"/>
        <v>822.48662109375005</v>
      </c>
      <c r="G323" s="17">
        <f>DataBase!D320/1000</f>
        <v>0.86475701904296876</v>
      </c>
      <c r="H323" s="16">
        <f t="shared" si="150"/>
        <v>10.834665761473337</v>
      </c>
      <c r="I323" s="16">
        <f>DataBase!C320</f>
        <v>134.22200012207031</v>
      </c>
      <c r="K323" s="20">
        <f t="shared" si="143"/>
        <v>-3.4433733569012415E-2</v>
      </c>
      <c r="L323" s="19">
        <f t="shared" si="144"/>
        <v>3.6934172585016087E-4</v>
      </c>
      <c r="M323" s="19">
        <f t="shared" si="147"/>
        <v>0</v>
      </c>
      <c r="N323" s="20">
        <f t="shared" si="145"/>
        <v>-5.6487000000000001E-8</v>
      </c>
      <c r="O323" s="20">
        <f t="shared" si="151"/>
        <v>536.66999999999996</v>
      </c>
      <c r="P323" s="21">
        <f t="shared" si="152"/>
        <v>1.3106928566302387</v>
      </c>
      <c r="Q323" s="33">
        <f>DataBase!G320+2*DataBase!H320*($O$2+273.15)+3*DataBase!I320*($O$2+273.15)^2+4*DataBase!J320*($O$2+273.15)^3+5*DataBase!K320*($O$2+273.15)^4</f>
        <v>1.2405351480878948</v>
      </c>
      <c r="R323" s="30">
        <f>DataBase!R320+273.15</f>
        <v>657.96002197265625</v>
      </c>
      <c r="S323" s="50">
        <f t="shared" si="164"/>
        <v>660.75238604691356</v>
      </c>
      <c r="T323" s="30">
        <f>DataBase!S320/100</f>
        <v>28.026201171875002</v>
      </c>
      <c r="U323" s="50">
        <f t="shared" si="153"/>
        <v>31.158824637210522</v>
      </c>
      <c r="V323" s="50">
        <f t="shared" si="154"/>
        <v>27.88794716354721</v>
      </c>
      <c r="W323" s="30">
        <f t="shared" si="155"/>
        <v>28.442272976760968</v>
      </c>
      <c r="X323" s="30">
        <f t="shared" si="156"/>
        <v>29.47925847898329</v>
      </c>
      <c r="Y323" s="30">
        <f t="shared" si="157"/>
        <v>391.74815818484899</v>
      </c>
      <c r="Z323" s="30">
        <f t="shared" si="158"/>
        <v>392.20703657152319</v>
      </c>
      <c r="AA323" s="55">
        <f t="shared" si="159"/>
        <v>387.21438527342036</v>
      </c>
      <c r="AB323" s="24">
        <f t="shared" si="160"/>
        <v>659.64402022168554</v>
      </c>
      <c r="AC323" s="24">
        <f t="shared" si="161"/>
        <v>29.135850612196421</v>
      </c>
      <c r="AD323" s="63">
        <f t="shared" si="162"/>
        <v>-3.9593287492526122E-2</v>
      </c>
      <c r="AI323" s="20">
        <f t="shared" si="166"/>
        <v>143.8768699304153</v>
      </c>
      <c r="AJ323" s="18">
        <f t="shared" si="167"/>
        <v>139.67233459609201</v>
      </c>
      <c r="AM323" s="20">
        <f t="shared" si="163"/>
        <v>0.69447534266411637</v>
      </c>
      <c r="AN323" s="20">
        <f t="shared" si="168"/>
        <v>0.37927848660871882</v>
      </c>
      <c r="AO323" s="10">
        <f t="shared" si="169"/>
        <v>0.40287984710428615</v>
      </c>
      <c r="AP323" s="10">
        <f t="shared" si="165"/>
        <v>0.36933776753053782</v>
      </c>
      <c r="AQ323" s="20">
        <f t="shared" si="170"/>
        <v>7.1323372787743736E-7</v>
      </c>
      <c r="AR323" s="20">
        <f t="shared" si="171"/>
        <v>1.9989231940059411E-5</v>
      </c>
    </row>
    <row r="324" spans="3:44" ht="15" x14ac:dyDescent="0.25">
      <c r="C324" s="27" t="str">
        <f>DataBase!A321</f>
        <v>n-BBenzene</v>
      </c>
      <c r="D324" s="27">
        <f>DataBase!E321</f>
        <v>183.30401000976565</v>
      </c>
      <c r="E324" s="27">
        <f t="shared" si="148"/>
        <v>456.45401000976563</v>
      </c>
      <c r="F324" s="27">
        <f t="shared" si="149"/>
        <v>821.61721801757813</v>
      </c>
      <c r="G324" s="17">
        <f>DataBase!D321/1000</f>
        <v>0.86317401123046877</v>
      </c>
      <c r="H324" s="16">
        <f t="shared" si="150"/>
        <v>10.850709953250787</v>
      </c>
      <c r="I324" s="16">
        <f>DataBase!C321</f>
        <v>134.22200012207031</v>
      </c>
      <c r="K324" s="20">
        <f t="shared" ref="K324:K387" si="172">(-$AG$19 + $AG$20 * H324 + M324*($AG$21-$AG$22/G324)) / 1000</f>
        <v>-3.3956900189386602E-2</v>
      </c>
      <c r="L324" s="19">
        <f t="shared" ref="L324:L387" si="173">((-$AG$23 + ($AG$24 - $AG$25 *H324) *H324 - M324 * ($AG$26 - $AG$27 / G324)) / 1000000)</f>
        <v>3.6962262978222236E-4</v>
      </c>
      <c r="M324" s="19">
        <f t="shared" si="147"/>
        <v>0</v>
      </c>
      <c r="N324" s="20">
        <f t="shared" ref="N324:N387" si="174">(-$AG$28 - $AG$29 * M324) / 1000000000</f>
        <v>-5.6487000000000001E-8</v>
      </c>
      <c r="O324" s="20">
        <f t="shared" si="151"/>
        <v>536.66999999999996</v>
      </c>
      <c r="P324" s="21">
        <f t="shared" si="152"/>
        <v>1.3139502045336195</v>
      </c>
      <c r="Q324" s="33">
        <f>DataBase!G321+2*DataBase!H321*($O$2+273.15)+3*DataBase!I321*($O$2+273.15)^2+4*DataBase!J321*($O$2+273.15)^3+5*DataBase!K321*($O$2+273.15)^4</f>
        <v>1.316900216225229</v>
      </c>
      <c r="R324" s="30">
        <f>DataBase!R321+273.15</f>
        <v>660.53900146484375</v>
      </c>
      <c r="S324" s="50">
        <f t="shared" si="164"/>
        <v>659.88116070305159</v>
      </c>
      <c r="T324" s="30">
        <f>DataBase!S321/100</f>
        <v>28.868100585937501</v>
      </c>
      <c r="U324" s="50">
        <f t="shared" si="153"/>
        <v>31.139450399394562</v>
      </c>
      <c r="V324" s="50">
        <f t="shared" si="154"/>
        <v>27.837645906135752</v>
      </c>
      <c r="W324" s="30">
        <f t="shared" si="155"/>
        <v>28.39059906836895</v>
      </c>
      <c r="X324" s="30">
        <f t="shared" si="156"/>
        <v>29.393428044161116</v>
      </c>
      <c r="Y324" s="30">
        <f t="shared" si="157"/>
        <v>390.89679802539365</v>
      </c>
      <c r="Z324" s="30">
        <f t="shared" si="158"/>
        <v>391.36377966887562</v>
      </c>
      <c r="AA324" s="55">
        <f t="shared" si="159"/>
        <v>386.52024679825274</v>
      </c>
      <c r="AB324" s="24">
        <f t="shared" si="160"/>
        <v>658.84913280654598</v>
      </c>
      <c r="AC324" s="24">
        <f t="shared" si="161"/>
        <v>29.057421221319153</v>
      </c>
      <c r="AD324" s="63">
        <f t="shared" si="162"/>
        <v>-6.5581258045732081E-3</v>
      </c>
      <c r="AI324" s="20">
        <f t="shared" si="166"/>
        <v>143.74476780139139</v>
      </c>
      <c r="AJ324" s="18">
        <f t="shared" si="167"/>
        <v>139.58655983238754</v>
      </c>
      <c r="AM324" s="20">
        <f t="shared" si="163"/>
        <v>0.69103264000688946</v>
      </c>
      <c r="AN324" s="20">
        <f t="shared" si="168"/>
        <v>0.37823086642977571</v>
      </c>
      <c r="AO324" s="10">
        <f t="shared" si="169"/>
        <v>0.39164127270955623</v>
      </c>
      <c r="AP324" s="10">
        <f t="shared" si="165"/>
        <v>0.35968824944920885</v>
      </c>
      <c r="AQ324" s="20">
        <f t="shared" si="170"/>
        <v>7.6908033311534873E-7</v>
      </c>
      <c r="AR324" s="20">
        <f t="shared" si="171"/>
        <v>2.2201888415040207E-5</v>
      </c>
    </row>
    <row r="325" spans="3:44" ht="15" x14ac:dyDescent="0.25">
      <c r="C325" s="27" t="str">
        <f>DataBase!A322</f>
        <v>i-BBenzene</v>
      </c>
      <c r="D325" s="27">
        <f>DataBase!E322</f>
        <v>172.78701171875002</v>
      </c>
      <c r="E325" s="27">
        <f t="shared" si="148"/>
        <v>445.93701171875</v>
      </c>
      <c r="F325" s="27">
        <f t="shared" si="149"/>
        <v>802.68662109374998</v>
      </c>
      <c r="G325" s="17">
        <f>DataBase!D322/1000</f>
        <v>0.85687200927734375</v>
      </c>
      <c r="H325" s="16">
        <f t="shared" si="150"/>
        <v>10.845911385570158</v>
      </c>
      <c r="I325" s="16">
        <f>DataBase!C322</f>
        <v>134.22200012207031</v>
      </c>
      <c r="K325" s="20">
        <f t="shared" si="172"/>
        <v>-3.4099513620854907E-2</v>
      </c>
      <c r="L325" s="19">
        <f t="shared" si="173"/>
        <v>3.6953876537970448E-4</v>
      </c>
      <c r="M325" s="19">
        <f t="shared" ref="M325:M388" si="175">IF(OR(OR(H325&gt;12.5,H325&lt;11),OR(G325&lt;0.7,G325&gt;0.885)),0,G325)</f>
        <v>0</v>
      </c>
      <c r="N325" s="20">
        <f t="shared" si="174"/>
        <v>-5.6487000000000001E-8</v>
      </c>
      <c r="O325" s="20">
        <f t="shared" si="151"/>
        <v>536.66999999999996</v>
      </c>
      <c r="P325" s="21">
        <f t="shared" si="152"/>
        <v>1.3129766544734376</v>
      </c>
      <c r="Q325" s="33">
        <f>DataBase!G322+2*DataBase!H322*($O$2+273.15)+3*DataBase!I322*($O$2+273.15)^2+4*DataBase!J322*($O$2+273.15)^3+5*DataBase!K322*($O$2+273.15)^4</f>
        <v>1.2480734272549947</v>
      </c>
      <c r="R325" s="30">
        <f>DataBase!R322+273.15</f>
        <v>650.37200927734375</v>
      </c>
      <c r="S325" s="50">
        <f t="shared" si="164"/>
        <v>648.8592531195992</v>
      </c>
      <c r="T325" s="30">
        <f>DataBase!S322/100</f>
        <v>30.498701171874998</v>
      </c>
      <c r="U325" s="50">
        <f t="shared" si="153"/>
        <v>31.537366019408168</v>
      </c>
      <c r="V325" s="50">
        <f t="shared" si="154"/>
        <v>28.884152682353808</v>
      </c>
      <c r="W325" s="30">
        <f t="shared" si="155"/>
        <v>29.334911666225377</v>
      </c>
      <c r="X325" s="30">
        <f t="shared" si="156"/>
        <v>30.108793685467575</v>
      </c>
      <c r="Y325" s="30">
        <f t="shared" si="157"/>
        <v>380.1261668108956</v>
      </c>
      <c r="Z325" s="30">
        <f t="shared" si="158"/>
        <v>379.96186617292074</v>
      </c>
      <c r="AA325" s="55">
        <f t="shared" si="159"/>
        <v>376.15501973077801</v>
      </c>
      <c r="AB325" s="24">
        <f t="shared" si="160"/>
        <v>646.72426840237233</v>
      </c>
      <c r="AC325" s="24">
        <f t="shared" si="161"/>
        <v>29.006976639640584</v>
      </c>
      <c r="AD325" s="63">
        <f t="shared" si="162"/>
        <v>4.8911083912322101E-2</v>
      </c>
      <c r="AI325" s="20">
        <f t="shared" si="166"/>
        <v>137.19230829730395</v>
      </c>
      <c r="AJ325" s="18">
        <f t="shared" si="167"/>
        <v>133.60429676743422</v>
      </c>
      <c r="AM325" s="20">
        <f t="shared" si="163"/>
        <v>0.6856645202401157</v>
      </c>
      <c r="AN325" s="20">
        <f t="shared" si="168"/>
        <v>0.38239478480468481</v>
      </c>
      <c r="AO325" s="10">
        <f t="shared" si="169"/>
        <v>0.37794114069087131</v>
      </c>
      <c r="AP325" s="10">
        <f t="shared" si="165"/>
        <v>0.34839433407702214</v>
      </c>
      <c r="AQ325" s="20">
        <f t="shared" si="170"/>
        <v>1.2136900435592911E-6</v>
      </c>
      <c r="AR325" s="20">
        <f t="shared" si="171"/>
        <v>3.701596995379477E-5</v>
      </c>
    </row>
    <row r="326" spans="3:44" ht="15" x14ac:dyDescent="0.25">
      <c r="C326" s="27" t="str">
        <f>DataBase!A323</f>
        <v>sec-BBenzene</v>
      </c>
      <c r="D326" s="27">
        <f>DataBase!E323</f>
        <v>173.3330017089844</v>
      </c>
      <c r="E326" s="27">
        <f t="shared" ref="E326:E389" si="176">(D326+273.15)</f>
        <v>446.48300170898438</v>
      </c>
      <c r="F326" s="27">
        <f t="shared" ref="F326:F389" si="177">E326*1.8</f>
        <v>803.66940307617188</v>
      </c>
      <c r="G326" s="17">
        <f>DataBase!D323/1000</f>
        <v>0.86532800292968748</v>
      </c>
      <c r="H326" s="16">
        <f t="shared" ref="H326:H389" si="178">((D326+273.15)*9/5)^(1/3)/(G326)</f>
        <v>10.744306445146373</v>
      </c>
      <c r="I326" s="16">
        <f>DataBase!C323</f>
        <v>134.22200012207031</v>
      </c>
      <c r="K326" s="20">
        <f t="shared" si="172"/>
        <v>-3.7119212450249787E-2</v>
      </c>
      <c r="L326" s="19">
        <f t="shared" si="173"/>
        <v>3.6773305089570467E-4</v>
      </c>
      <c r="M326" s="19">
        <f t="shared" si="175"/>
        <v>0</v>
      </c>
      <c r="N326" s="20">
        <f t="shared" si="174"/>
        <v>-5.6487000000000001E-8</v>
      </c>
      <c r="O326" s="20">
        <f t="shared" ref="O326:O389" si="179">($O$2+273.15)*1.8</f>
        <v>536.66999999999996</v>
      </c>
      <c r="P326" s="21">
        <f t="shared" ref="P326:P389" si="180">4.185*(K326+2*L326*O326+3*N326*O326^2)</f>
        <v>1.292228075602307</v>
      </c>
      <c r="Q326" s="33">
        <f>DataBase!G323+2*DataBase!H323*($O$2+273.15)+3*DataBase!I323*($O$2+273.15)^2+4*DataBase!J323*($O$2+273.15)^3+5*DataBase!K323*($O$2+273.15)^4</f>
        <v>1.2087762630691874</v>
      </c>
      <c r="R326" s="30">
        <f>DataBase!R323+273.15</f>
        <v>664.53900146484375</v>
      </c>
      <c r="S326" s="50">
        <f t="shared" si="164"/>
        <v>651.68950675707219</v>
      </c>
      <c r="T326" s="30">
        <f>DataBase!S323/100</f>
        <v>29.508701171875</v>
      </c>
      <c r="U326" s="50">
        <f t="shared" ref="U326:U389" si="181">(5.689 - 0.0566 / G326 - (0.43639 + 4.1216 / G326 + 0.21343 / G326^2) * 0.001 *E326 + (0.47579 + 1.182 / G326 + 0.15302 / G326^2)* 0.000001 * G326^2 - (2.4505 + 9.9099 / G326 ^2) * 10^-10 * G326^3)*10</f>
        <v>31.748694711255666</v>
      </c>
      <c r="V326" s="50">
        <f t="shared" ref="V326:V389" si="182">55302700*E326^-2.3125*G326^2.3201</f>
        <v>29.466293687354792</v>
      </c>
      <c r="W326" s="30">
        <f t="shared" ref="W326:W389" si="183">319580*(EXP(-0.008505*E326-4.8014*G326+0.005749*E326*G326))*E326^-0.4844*G326^4.0846</f>
        <v>29.887703753861953</v>
      </c>
      <c r="X326" s="30">
        <f t="shared" ref="X326:X389" si="184">6.9575*(EXP(-0.0135*E326-0.3129*G326+0.009174*E326*G326))*E326^0.6791*G326^-0.6807</f>
        <v>30.81109994876277</v>
      </c>
      <c r="Y326" s="30">
        <f t="shared" ref="Y326:Y389" si="185">19.06232*E326^0.58848*G326^0.3596-273.15</f>
        <v>382.90939816426066</v>
      </c>
      <c r="Z326" s="30">
        <f t="shared" ref="Z326:Z389" si="186">9.5233*(EXP(-0.0009314*E326-0.544442*G326+0.00064791*E326*G326))*E326^0.81067*G326^0.53691-273.15</f>
        <v>382.51488504811357</v>
      </c>
      <c r="AA326" s="55">
        <f t="shared" ref="AA326:AA389" si="187">35.9413*EXP(-0.00069*E326-1.4442*G326+0.000491*E326*G326)*E326^0.7293*G326^1.2771-273.15</f>
        <v>378.05908526420751</v>
      </c>
      <c r="AB326" s="24">
        <f t="shared" ref="AB326:AB389" si="188">EXP($AF$7+$AF$8*$I326+$AF$9*$E326+$AF$10*$G326+$AF$11*$E326*$G326)*$I326^$AF$12*$E326^($AF$13+$AF$14*$I326)*$G326^$AF$15</f>
        <v>648.76965689334736</v>
      </c>
      <c r="AC326" s="24">
        <f t="shared" ref="AC326:AC389" si="189">EXP($AG$7+$AG$8*$I326+$AG$9*$E326+$AG$10*$G326+$AG$11*$E326*$G326)*$I326^$AG$12*$E326^($AG$13+$AG$14*$I326)*$G326^$AG$15*10</f>
        <v>29.469786955949971</v>
      </c>
      <c r="AD326" s="63">
        <f t="shared" ref="AD326:AD389" si="190">(T326-AC326)/T326</f>
        <v>1.3187369955177343E-3</v>
      </c>
      <c r="AI326" s="20">
        <f t="shared" si="166"/>
        <v>136.47300466011677</v>
      </c>
      <c r="AJ326" s="18">
        <f t="shared" si="167"/>
        <v>132.75049327783319</v>
      </c>
      <c r="AM326" s="20">
        <f t="shared" ref="AM326:AM389" si="191">E326/R326</f>
        <v>0.67186877026751113</v>
      </c>
      <c r="AN326" s="20">
        <f t="shared" si="168"/>
        <v>0.37661740667568278</v>
      </c>
      <c r="AO326" s="10">
        <f t="shared" si="169"/>
        <v>0.278873868618634</v>
      </c>
      <c r="AP326" s="10">
        <f t="shared" si="165"/>
        <v>0.25313780593166557</v>
      </c>
      <c r="AQ326" s="20">
        <f t="shared" si="170"/>
        <v>3.0661335633750785E-6</v>
      </c>
      <c r="AR326" s="20">
        <f t="shared" si="171"/>
        <v>9.0477619074691448E-5</v>
      </c>
    </row>
    <row r="327" spans="3:44" ht="15" x14ac:dyDescent="0.25">
      <c r="C327" s="27" t="str">
        <f>DataBase!A324</f>
        <v>tert-Bbenzen</v>
      </c>
      <c r="D327" s="27">
        <f>DataBase!E324</f>
        <v>169.14901123046877</v>
      </c>
      <c r="E327" s="27">
        <f t="shared" si="176"/>
        <v>442.29901123046875</v>
      </c>
      <c r="F327" s="27">
        <f t="shared" si="177"/>
        <v>796.13822021484373</v>
      </c>
      <c r="G327" s="17">
        <f>DataBase!D324/1000</f>
        <v>0.86989202880859373</v>
      </c>
      <c r="H327" s="16">
        <f t="shared" si="178"/>
        <v>10.654444381677477</v>
      </c>
      <c r="I327" s="16">
        <f>DataBase!C324</f>
        <v>134.22200012207031</v>
      </c>
      <c r="K327" s="20">
        <f t="shared" si="172"/>
        <v>-3.9789912976545397E-2</v>
      </c>
      <c r="L327" s="19">
        <f t="shared" si="173"/>
        <v>3.660883358577846E-4</v>
      </c>
      <c r="M327" s="19">
        <f t="shared" si="175"/>
        <v>0</v>
      </c>
      <c r="N327" s="20">
        <f t="shared" si="174"/>
        <v>-5.6487000000000001E-8</v>
      </c>
      <c r="O327" s="20">
        <f t="shared" si="179"/>
        <v>536.66999999999996</v>
      </c>
      <c r="P327" s="21">
        <f t="shared" si="180"/>
        <v>1.2736632525333773</v>
      </c>
      <c r="Q327" s="33">
        <f>DataBase!G324+2*DataBase!H324*($O$2+273.15)+3*DataBase!I324*($O$2+273.15)^2+4*DataBase!J324*($O$2+273.15)^3+5*DataBase!K324*($O$2+273.15)^4</f>
        <v>1.1874317646230701</v>
      </c>
      <c r="R327" s="30">
        <f>DataBase!R324+273.15</f>
        <v>659.81500244140625</v>
      </c>
      <c r="S327" s="50">
        <f t="shared" ref="S327:S390" si="192">189.8 + 450.6 * G327 + (0.4244 + 0.1174 * G327) *  E327  + (0.1441 - 1.0069 * G327) * 100000 / (E327)</f>
        <v>649.20258873049772</v>
      </c>
      <c r="T327" s="30">
        <f>DataBase!S324/100</f>
        <v>29.646201171874999</v>
      </c>
      <c r="U327" s="50">
        <f t="shared" si="181"/>
        <v>32.105321430851596</v>
      </c>
      <c r="V327" s="50">
        <f t="shared" si="182"/>
        <v>30.484685526787398</v>
      </c>
      <c r="W327" s="30">
        <f t="shared" si="183"/>
        <v>30.813620336877268</v>
      </c>
      <c r="X327" s="30">
        <f t="shared" si="184"/>
        <v>31.761684915660965</v>
      </c>
      <c r="Y327" s="30">
        <f t="shared" si="185"/>
        <v>380.51981281674273</v>
      </c>
      <c r="Z327" s="30">
        <f t="shared" si="186"/>
        <v>379.61413867702674</v>
      </c>
      <c r="AA327" s="55">
        <f t="shared" si="187"/>
        <v>375.04494712024643</v>
      </c>
      <c r="AB327" s="24">
        <f t="shared" si="188"/>
        <v>645.1171687652087</v>
      </c>
      <c r="AC327" s="24">
        <f t="shared" si="189"/>
        <v>29.859866060648518</v>
      </c>
      <c r="AD327" s="63">
        <f t="shared" si="190"/>
        <v>-7.2071591073267008E-3</v>
      </c>
      <c r="AI327" s="20">
        <f t="shared" si="166"/>
        <v>133.0106595486825</v>
      </c>
      <c r="AJ327" s="18">
        <f t="shared" si="167"/>
        <v>129.42006589392653</v>
      </c>
      <c r="AM327" s="20">
        <f t="shared" si="191"/>
        <v>0.6703379122843548</v>
      </c>
      <c r="AN327" s="20">
        <f t="shared" si="168"/>
        <v>0.37852438095305635</v>
      </c>
      <c r="AO327" s="10">
        <f t="shared" si="169"/>
        <v>0.27160214725320087</v>
      </c>
      <c r="AP327" s="10">
        <f t="shared" si="165"/>
        <v>0.24623600421143865</v>
      </c>
      <c r="AQ327" s="20">
        <f t="shared" si="170"/>
        <v>3.7822241032407846E-6</v>
      </c>
      <c r="AR327" s="20">
        <f t="shared" si="171"/>
        <v>1.1212857664179082E-4</v>
      </c>
    </row>
    <row r="328" spans="3:44" ht="15" x14ac:dyDescent="0.25">
      <c r="C328" s="27" t="str">
        <f>DataBase!A325</f>
        <v>o-Cymene</v>
      </c>
      <c r="D328" s="27">
        <f>DataBase!E325</f>
        <v>178.17800292968752</v>
      </c>
      <c r="E328" s="27">
        <f t="shared" si="176"/>
        <v>451.3280029296875</v>
      </c>
      <c r="F328" s="27">
        <f t="shared" si="177"/>
        <v>812.39040527343752</v>
      </c>
      <c r="G328" s="17">
        <f>DataBase!D325/1000</f>
        <v>0.8803610229492187</v>
      </c>
      <c r="H328" s="16">
        <f t="shared" si="178"/>
        <v>10.598899857664092</v>
      </c>
      <c r="I328" s="16">
        <f>DataBase!C325</f>
        <v>134.22200012207031</v>
      </c>
      <c r="K328" s="20">
        <f t="shared" si="172"/>
        <v>-4.144069623022318E-2</v>
      </c>
      <c r="L328" s="19">
        <f t="shared" si="173"/>
        <v>3.650493350014677E-4</v>
      </c>
      <c r="M328" s="19">
        <f t="shared" si="175"/>
        <v>0</v>
      </c>
      <c r="N328" s="20">
        <f t="shared" si="174"/>
        <v>-5.6487000000000001E-8</v>
      </c>
      <c r="O328" s="20">
        <f t="shared" si="179"/>
        <v>536.66999999999996</v>
      </c>
      <c r="P328" s="21">
        <f t="shared" si="180"/>
        <v>1.2620876076821221</v>
      </c>
      <c r="Q328" s="33">
        <f>DataBase!G325+2*DataBase!H325*($O$2+273.15)+3*DataBase!I325*($O$2+273.15)^2+4*DataBase!J325*($O$2+273.15)^3+5*DataBase!K325*($O$2+273.15)^4</f>
        <v>1.1708957823890951</v>
      </c>
      <c r="R328" s="30">
        <f>DataBase!R325+273.15</f>
        <v>669.8170166015625</v>
      </c>
      <c r="S328" s="50">
        <f t="shared" si="192"/>
        <v>660.2029556762858</v>
      </c>
      <c r="T328" s="30">
        <f>DataBase!S325/100</f>
        <v>28.957800292968749</v>
      </c>
      <c r="U328" s="50">
        <f t="shared" si="181"/>
        <v>31.90478220628059</v>
      </c>
      <c r="V328" s="50">
        <f t="shared" si="182"/>
        <v>29.911657092845221</v>
      </c>
      <c r="W328" s="30">
        <f t="shared" si="183"/>
        <v>30.334702122620289</v>
      </c>
      <c r="X328" s="30">
        <f t="shared" si="184"/>
        <v>31.629028017517165</v>
      </c>
      <c r="Y328" s="30">
        <f t="shared" si="185"/>
        <v>391.19152480087541</v>
      </c>
      <c r="Z328" s="30">
        <f t="shared" si="186"/>
        <v>390.70378416335188</v>
      </c>
      <c r="AA328" s="55">
        <f t="shared" si="187"/>
        <v>384.73774645223318</v>
      </c>
      <c r="AB328" s="24">
        <f t="shared" si="188"/>
        <v>656.52575425157454</v>
      </c>
      <c r="AC328" s="24">
        <f t="shared" si="189"/>
        <v>30.194709261468301</v>
      </c>
      <c r="AD328" s="63">
        <f t="shared" si="190"/>
        <v>-4.2714189475223589E-2</v>
      </c>
      <c r="AI328" s="20">
        <f t="shared" si="166"/>
        <v>137.84984391148919</v>
      </c>
      <c r="AJ328" s="18">
        <f t="shared" si="167"/>
        <v>133.58451396125113</v>
      </c>
      <c r="AM328" s="20">
        <f t="shared" si="191"/>
        <v>0.6738079083442543</v>
      </c>
      <c r="AN328" s="20">
        <f t="shared" si="168"/>
        <v>0.37450938769072406</v>
      </c>
      <c r="AO328" s="10">
        <f t="shared" si="169"/>
        <v>0.28334227058516376</v>
      </c>
      <c r="AP328" s="10">
        <f t="shared" si="165"/>
        <v>0.25698003140312675</v>
      </c>
      <c r="AQ328" s="20">
        <f t="shared" si="170"/>
        <v>2.5403922538133977E-6</v>
      </c>
      <c r="AR328" s="20">
        <f t="shared" si="171"/>
        <v>7.3564171551733149E-5</v>
      </c>
    </row>
    <row r="329" spans="3:44" ht="15" x14ac:dyDescent="0.25">
      <c r="C329" s="27" t="str">
        <f>DataBase!A326</f>
        <v>m-Cymene</v>
      </c>
      <c r="D329" s="27">
        <f>DataBase!E326</f>
        <v>175.07601318359377</v>
      </c>
      <c r="E329" s="27">
        <f t="shared" si="176"/>
        <v>448.22601318359375</v>
      </c>
      <c r="F329" s="27">
        <f t="shared" si="177"/>
        <v>806.80682373046875</v>
      </c>
      <c r="G329" s="17">
        <f>DataBase!D326/1000</f>
        <v>0.86465802001953129</v>
      </c>
      <c r="H329" s="16">
        <f t="shared" si="178"/>
        <v>10.766605826338273</v>
      </c>
      <c r="I329" s="16">
        <f>DataBase!C326</f>
        <v>134.22200012207031</v>
      </c>
      <c r="K329" s="20">
        <f t="shared" si="172"/>
        <v>-3.6456474841226563E-2</v>
      </c>
      <c r="L329" s="19">
        <f t="shared" si="173"/>
        <v>3.6813425581365411E-4</v>
      </c>
      <c r="M329" s="19">
        <f t="shared" si="175"/>
        <v>0</v>
      </c>
      <c r="N329" s="20">
        <f t="shared" si="174"/>
        <v>-5.6487000000000001E-8</v>
      </c>
      <c r="O329" s="20">
        <f t="shared" si="179"/>
        <v>536.66999999999996</v>
      </c>
      <c r="P329" s="21">
        <f t="shared" si="180"/>
        <v>1.2968038160606239</v>
      </c>
      <c r="Q329" s="33">
        <f>DataBase!G326+2*DataBase!H326*($O$2+273.15)+3*DataBase!I326*($O$2+273.15)^2+4*DataBase!J326*($O$2+273.15)^3+5*DataBase!K326*($O$2+273.15)^4</f>
        <v>1.22336329815477</v>
      </c>
      <c r="R329" s="30">
        <f>DataBase!R326+273.15</f>
        <v>666.20501708984375</v>
      </c>
      <c r="S329" s="50">
        <f t="shared" si="192"/>
        <v>653.05302937273746</v>
      </c>
      <c r="T329" s="30">
        <f>DataBase!S326/100</f>
        <v>29.385300292968751</v>
      </c>
      <c r="U329" s="50">
        <f t="shared" si="181"/>
        <v>31.634069740181378</v>
      </c>
      <c r="V329" s="50">
        <f t="shared" si="182"/>
        <v>29.149561208032161</v>
      </c>
      <c r="W329" s="30">
        <f t="shared" si="183"/>
        <v>29.598782755672314</v>
      </c>
      <c r="X329" s="30">
        <f t="shared" si="184"/>
        <v>30.533032600715529</v>
      </c>
      <c r="Y329" s="30">
        <f t="shared" si="185"/>
        <v>384.23226158334546</v>
      </c>
      <c r="Z329" s="30">
        <f t="shared" si="186"/>
        <v>384.00277096763978</v>
      </c>
      <c r="AA329" s="55">
        <f t="shared" si="187"/>
        <v>379.50010574987596</v>
      </c>
      <c r="AB329" s="24">
        <f t="shared" si="188"/>
        <v>650.49017264823453</v>
      </c>
      <c r="AC329" s="24">
        <f t="shared" si="189"/>
        <v>29.378704105108223</v>
      </c>
      <c r="AD329" s="63">
        <f t="shared" si="190"/>
        <v>2.244723652562265E-4</v>
      </c>
      <c r="AI329" s="20">
        <f t="shared" si="166"/>
        <v>137.76764094943269</v>
      </c>
      <c r="AJ329" s="18">
        <f t="shared" si="167"/>
        <v>133.97086740075346</v>
      </c>
      <c r="AM329" s="20">
        <f t="shared" si="191"/>
        <v>0.67280491993524938</v>
      </c>
      <c r="AN329" s="20">
        <f t="shared" si="168"/>
        <v>0.37594944783929685</v>
      </c>
      <c r="AO329" s="10">
        <f t="shared" si="169"/>
        <v>0.28285622988180248</v>
      </c>
      <c r="AP329" s="10">
        <f t="shared" si="165"/>
        <v>0.25687039678751744</v>
      </c>
      <c r="AQ329" s="20">
        <f t="shared" si="170"/>
        <v>2.7927336463700169E-6</v>
      </c>
      <c r="AR329" s="20">
        <f t="shared" si="171"/>
        <v>8.2065316836860548E-5</v>
      </c>
    </row>
    <row r="330" spans="3:44" ht="15" x14ac:dyDescent="0.25">
      <c r="C330" s="27" t="str">
        <f>DataBase!A327</f>
        <v>p-Cymene</v>
      </c>
      <c r="D330" s="27">
        <f>DataBase!E327</f>
        <v>177.12700805664065</v>
      </c>
      <c r="E330" s="27">
        <f t="shared" si="176"/>
        <v>450.27700805664063</v>
      </c>
      <c r="F330" s="27">
        <f t="shared" si="177"/>
        <v>810.49861450195317</v>
      </c>
      <c r="G330" s="17">
        <f>DataBase!D327/1000</f>
        <v>0.8599600219726562</v>
      </c>
      <c r="H330" s="16">
        <f t="shared" si="178"/>
        <v>10.841910806499314</v>
      </c>
      <c r="I330" s="16">
        <f>DataBase!C327</f>
        <v>134.22200012207031</v>
      </c>
      <c r="K330" s="20">
        <f t="shared" si="172"/>
        <v>-3.4218410830840415E-2</v>
      </c>
      <c r="L330" s="19">
        <f t="shared" si="173"/>
        <v>3.6946874981764474E-4</v>
      </c>
      <c r="M330" s="19">
        <f t="shared" si="175"/>
        <v>0</v>
      </c>
      <c r="N330" s="20">
        <f t="shared" si="174"/>
        <v>-5.6487000000000001E-8</v>
      </c>
      <c r="O330" s="20">
        <f t="shared" si="179"/>
        <v>536.66999999999996</v>
      </c>
      <c r="P330" s="21">
        <f t="shared" si="180"/>
        <v>1.3121645647929978</v>
      </c>
      <c r="Q330" s="33">
        <f>DataBase!G327+2*DataBase!H327*($O$2+273.15)+3*DataBase!I327*($O$2+273.15)^2+4*DataBase!J327*($O$2+273.15)^3+5*DataBase!K327*($O$2+273.15)^4</f>
        <v>1.2424990099874949</v>
      </c>
      <c r="R330" s="30">
        <f>DataBase!R327+273.15</f>
        <v>650</v>
      </c>
      <c r="S330" s="50">
        <f t="shared" si="192"/>
        <v>653.55526875720989</v>
      </c>
      <c r="T330" s="30">
        <f>DataBase!S327/100</f>
        <v>27.3</v>
      </c>
      <c r="U330" s="50">
        <f t="shared" si="181"/>
        <v>31.386583365961375</v>
      </c>
      <c r="V330" s="50">
        <f t="shared" si="182"/>
        <v>28.481140681347245</v>
      </c>
      <c r="W330" s="30">
        <f t="shared" si="183"/>
        <v>28.974476143803901</v>
      </c>
      <c r="X330" s="30">
        <f t="shared" si="184"/>
        <v>29.852309032404452</v>
      </c>
      <c r="Y330" s="30">
        <f t="shared" si="185"/>
        <v>384.71065770432585</v>
      </c>
      <c r="Z330" s="30">
        <f t="shared" si="186"/>
        <v>384.79297171573739</v>
      </c>
      <c r="AA330" s="55">
        <f t="shared" si="187"/>
        <v>380.52779648233854</v>
      </c>
      <c r="AB330" s="24">
        <f t="shared" si="188"/>
        <v>651.81308035466418</v>
      </c>
      <c r="AC330" s="24">
        <f t="shared" si="189"/>
        <v>29.049257077748848</v>
      </c>
      <c r="AD330" s="63">
        <f t="shared" si="190"/>
        <v>-6.4075350833291106E-2</v>
      </c>
      <c r="AI330" s="20">
        <f t="shared" si="166"/>
        <v>139.81232051578411</v>
      </c>
      <c r="AJ330" s="18">
        <f t="shared" si="167"/>
        <v>135.9826580099386</v>
      </c>
      <c r="AM330" s="20">
        <f t="shared" si="191"/>
        <v>0.69273385854867786</v>
      </c>
      <c r="AN330" s="20">
        <f t="shared" si="168"/>
        <v>0.38254888154687755</v>
      </c>
      <c r="AO330" s="10">
        <f t="shared" si="169"/>
        <v>0.37999918187152443</v>
      </c>
      <c r="AP330" s="10">
        <f t="shared" si="165"/>
        <v>0.34714606912221302</v>
      </c>
      <c r="AQ330" s="20">
        <f t="shared" si="170"/>
        <v>1.1941119247784643E-6</v>
      </c>
      <c r="AR330" s="20">
        <f t="shared" si="171"/>
        <v>3.2599255546452079E-5</v>
      </c>
    </row>
    <row r="331" spans="3:44" ht="15" x14ac:dyDescent="0.25">
      <c r="C331" s="27" t="str">
        <f>DataBase!A328</f>
        <v>1245-M-BZ</v>
      </c>
      <c r="D331" s="27">
        <f>DataBase!E328</f>
        <v>196.83901367187502</v>
      </c>
      <c r="E331" s="27">
        <f t="shared" si="176"/>
        <v>469.989013671875</v>
      </c>
      <c r="F331" s="27">
        <f t="shared" si="177"/>
        <v>845.980224609375</v>
      </c>
      <c r="G331" s="17">
        <f>DataBase!D328/1000</f>
        <v>0.88982501220703125</v>
      </c>
      <c r="H331" s="16">
        <f t="shared" si="178"/>
        <v>10.628748427895648</v>
      </c>
      <c r="I331" s="16">
        <f>DataBase!C328</f>
        <v>134.22200012207031</v>
      </c>
      <c r="K331" s="20">
        <f t="shared" si="172"/>
        <v>-4.0553596722941336E-2</v>
      </c>
      <c r="L331" s="19">
        <f t="shared" si="173"/>
        <v>3.6560980037949426E-4</v>
      </c>
      <c r="M331" s="19">
        <f t="shared" si="175"/>
        <v>0</v>
      </c>
      <c r="N331" s="20">
        <f t="shared" si="174"/>
        <v>-5.6487000000000001E-8</v>
      </c>
      <c r="O331" s="20">
        <f t="shared" si="179"/>
        <v>536.66999999999996</v>
      </c>
      <c r="P331" s="21">
        <f t="shared" si="180"/>
        <v>1.2683176891886381</v>
      </c>
      <c r="Q331" s="33">
        <f>DataBase!G328+2*DataBase!H328*($O$2+273.15)+3*DataBase!I328*($O$2+273.15)^2+4*DataBase!J328*($O$2+273.15)^3+5*DataBase!K328*($O$2+273.15)^4</f>
        <v>1.1761243901551199</v>
      </c>
      <c r="R331" s="30">
        <f>DataBase!R328+273.15</f>
        <v>675.37200927734375</v>
      </c>
      <c r="S331" s="50">
        <f t="shared" si="192"/>
        <v>679.34113023101884</v>
      </c>
      <c r="T331" s="30">
        <f>DataBase!S328/100</f>
        <v>29.646201171874999</v>
      </c>
      <c r="U331" s="50">
        <f t="shared" si="181"/>
        <v>31.16655082914296</v>
      </c>
      <c r="V331" s="50">
        <f t="shared" si="182"/>
        <v>27.920625181523796</v>
      </c>
      <c r="W331" s="30">
        <f t="shared" si="183"/>
        <v>28.565754894453448</v>
      </c>
      <c r="X331" s="30">
        <f t="shared" si="184"/>
        <v>30.293876828758986</v>
      </c>
      <c r="Y331" s="30">
        <f t="shared" si="185"/>
        <v>409.84239287032949</v>
      </c>
      <c r="Z331" s="30">
        <f t="shared" si="186"/>
        <v>410.63244237805623</v>
      </c>
      <c r="AA331" s="55">
        <f t="shared" si="187"/>
        <v>402.68158851506325</v>
      </c>
      <c r="AB331" s="24">
        <f t="shared" si="188"/>
        <v>678.06483694867381</v>
      </c>
      <c r="AC331" s="24">
        <f t="shared" si="189"/>
        <v>30.313637715030737</v>
      </c>
      <c r="AD331" s="63">
        <f t="shared" si="190"/>
        <v>-2.2513391826704827E-2</v>
      </c>
      <c r="AI331" s="20">
        <f t="shared" si="166"/>
        <v>149.83639055762808</v>
      </c>
      <c r="AJ331" s="18">
        <f t="shared" si="167"/>
        <v>144.43175896772854</v>
      </c>
      <c r="AM331" s="20">
        <f t="shared" si="191"/>
        <v>0.69589649439983303</v>
      </c>
      <c r="AN331" s="20">
        <f t="shared" si="168"/>
        <v>0.37231608391359999</v>
      </c>
      <c r="AO331" s="10">
        <f t="shared" si="169"/>
        <v>0.43658692393335685</v>
      </c>
      <c r="AP331" s="10">
        <f t="shared" si="165"/>
        <v>0.40248665766510627</v>
      </c>
      <c r="AQ331" s="20">
        <f t="shared" si="170"/>
        <v>2.7712981668866496E-7</v>
      </c>
      <c r="AR331" s="20">
        <f t="shared" si="171"/>
        <v>8.2158462962770031E-6</v>
      </c>
    </row>
    <row r="332" spans="3:44" ht="15" x14ac:dyDescent="0.25">
      <c r="C332" s="27" t="str">
        <f>DataBase!A329</f>
        <v>D-Limonene</v>
      </c>
      <c r="D332" s="27">
        <f>DataBase!E329</f>
        <v>176.49801025390627</v>
      </c>
      <c r="E332" s="27">
        <f t="shared" si="176"/>
        <v>449.64801025390625</v>
      </c>
      <c r="F332" s="27">
        <f t="shared" si="177"/>
        <v>809.36641845703127</v>
      </c>
      <c r="G332" s="17">
        <f>DataBase!D329/1000</f>
        <v>0.8473660278320313</v>
      </c>
      <c r="H332" s="16">
        <f t="shared" si="178"/>
        <v>10.997923096127341</v>
      </c>
      <c r="I332" s="16">
        <f>DataBase!C329</f>
        <v>136.20500183105469</v>
      </c>
      <c r="K332" s="20">
        <f t="shared" si="172"/>
        <v>-2.9581725583095419E-2</v>
      </c>
      <c r="L332" s="19">
        <f t="shared" si="173"/>
        <v>3.7213343667007019E-4</v>
      </c>
      <c r="M332" s="19">
        <f t="shared" si="175"/>
        <v>0</v>
      </c>
      <c r="N332" s="20">
        <f t="shared" si="174"/>
        <v>-5.6487000000000001E-8</v>
      </c>
      <c r="O332" s="20">
        <f t="shared" si="179"/>
        <v>536.66999999999996</v>
      </c>
      <c r="P332" s="21">
        <f t="shared" si="180"/>
        <v>1.3435386737719839</v>
      </c>
      <c r="Q332" s="33">
        <f>DataBase!G329+2*DataBase!H329*($O$2+273.15)+3*DataBase!I329*($O$2+273.15)^2+4*DataBase!J329*($O$2+273.15)^3+5*DataBase!K329*($O$2+273.15)^4</f>
        <v>1.3811166836559039</v>
      </c>
      <c r="R332" s="30">
        <f>DataBase!R329+273.15</f>
        <v>650</v>
      </c>
      <c r="S332" s="50">
        <f t="shared" si="192"/>
        <v>649.4810886653911</v>
      </c>
      <c r="T332" s="30">
        <f>DataBase!S329/100</f>
        <v>27.5</v>
      </c>
      <c r="U332" s="50">
        <f t="shared" si="181"/>
        <v>31.052350250857192</v>
      </c>
      <c r="V332" s="50">
        <f t="shared" si="182"/>
        <v>27.611875818855236</v>
      </c>
      <c r="W332" s="30">
        <f t="shared" si="183"/>
        <v>28.134163636518419</v>
      </c>
      <c r="X332" s="30">
        <f t="shared" si="184"/>
        <v>28.814364621569954</v>
      </c>
      <c r="Y332" s="30">
        <f t="shared" si="185"/>
        <v>380.69170314658265</v>
      </c>
      <c r="Z332" s="30">
        <f t="shared" si="186"/>
        <v>381.0983200003775</v>
      </c>
      <c r="AA332" s="55">
        <f t="shared" si="187"/>
        <v>377.7330827358312</v>
      </c>
      <c r="AB332" s="24">
        <f t="shared" si="188"/>
        <v>648.79262679536441</v>
      </c>
      <c r="AC332" s="24">
        <f t="shared" si="189"/>
        <v>28.077875394148567</v>
      </c>
      <c r="AD332" s="63">
        <f t="shared" si="190"/>
        <v>-2.1013650696311521E-2</v>
      </c>
      <c r="AI332" s="20">
        <f t="shared" si="166"/>
        <v>141.01237304943652</v>
      </c>
      <c r="AJ332" s="18">
        <f t="shared" si="167"/>
        <v>137.3119617984805</v>
      </c>
      <c r="AM332" s="20">
        <f t="shared" si="191"/>
        <v>0.69176616962139426</v>
      </c>
      <c r="AN332" s="20">
        <f t="shared" si="168"/>
        <v>0.38254888154687755</v>
      </c>
      <c r="AO332" s="10">
        <f t="shared" si="169"/>
        <v>0.37651818829414763</v>
      </c>
      <c r="AP332" s="10">
        <f t="shared" si="165"/>
        <v>0.34408988862307188</v>
      </c>
      <c r="AQ332" s="20">
        <f t="shared" si="170"/>
        <v>1.2485613658239817E-6</v>
      </c>
      <c r="AR332" s="20">
        <f t="shared" si="171"/>
        <v>3.4335437560159494E-5</v>
      </c>
    </row>
    <row r="333" spans="3:44" ht="15" x14ac:dyDescent="0.25">
      <c r="C333" s="27" t="str">
        <f>DataBase!A330</f>
        <v>A-Pinene</v>
      </c>
      <c r="D333" s="27">
        <f>DataBase!E330</f>
        <v>156.1400085449219</v>
      </c>
      <c r="E333" s="27">
        <f t="shared" si="176"/>
        <v>429.29000854492188</v>
      </c>
      <c r="F333" s="27">
        <f t="shared" si="177"/>
        <v>772.72201538085938</v>
      </c>
      <c r="G333" s="17">
        <f>DataBase!D330/1000</f>
        <v>0.86430700683593753</v>
      </c>
      <c r="H333" s="16">
        <f t="shared" si="178"/>
        <v>10.617111903275395</v>
      </c>
      <c r="I333" s="16">
        <f>DataBase!C330</f>
        <v>136.23500061035156</v>
      </c>
      <c r="K333" s="20">
        <f t="shared" si="172"/>
        <v>-4.0899434234655245E-2</v>
      </c>
      <c r="L333" s="19">
        <f t="shared" si="173"/>
        <v>3.6539188929022123E-4</v>
      </c>
      <c r="M333" s="19">
        <f t="shared" si="175"/>
        <v>0</v>
      </c>
      <c r="N333" s="20">
        <f t="shared" si="174"/>
        <v>-5.6487000000000001E-8</v>
      </c>
      <c r="O333" s="20">
        <f t="shared" si="179"/>
        <v>536.66999999999996</v>
      </c>
      <c r="P333" s="21">
        <f t="shared" si="180"/>
        <v>1.2658915183004904</v>
      </c>
      <c r="Q333" s="33">
        <f>DataBase!G330+2*DataBase!H330*($O$2+273.15)+3*DataBase!I330*($O$2+273.15)^2+4*DataBase!J330*($O$2+273.15)^3+5*DataBase!K330*($O$2+273.15)^4</f>
        <v>0.46601526440931856</v>
      </c>
      <c r="R333" s="30">
        <f>DataBase!R330+273.15</f>
        <v>632</v>
      </c>
      <c r="S333" s="50">
        <f t="shared" si="192"/>
        <v>635.85110672857263</v>
      </c>
      <c r="T333" s="30">
        <f>DataBase!S330/100</f>
        <v>27.6</v>
      </c>
      <c r="U333" s="50">
        <f t="shared" si="181"/>
        <v>32.663820099215769</v>
      </c>
      <c r="V333" s="50">
        <f t="shared" si="182"/>
        <v>32.179082703152694</v>
      </c>
      <c r="W333" s="30">
        <f t="shared" si="183"/>
        <v>32.288923388782493</v>
      </c>
      <c r="X333" s="30">
        <f t="shared" si="184"/>
        <v>32.914993825057245</v>
      </c>
      <c r="Y333" s="30">
        <f t="shared" si="185"/>
        <v>367.6503793106217</v>
      </c>
      <c r="Z333" s="30">
        <f t="shared" si="186"/>
        <v>365.80124723741528</v>
      </c>
      <c r="AA333" s="55">
        <f t="shared" si="187"/>
        <v>362.40714753911686</v>
      </c>
      <c r="AB333" s="24">
        <f t="shared" si="188"/>
        <v>630.26280068791755</v>
      </c>
      <c r="AC333" s="24">
        <f t="shared" si="189"/>
        <v>29.729956363192912</v>
      </c>
      <c r="AD333" s="63">
        <f t="shared" si="190"/>
        <v>-7.7172331999743132E-2</v>
      </c>
      <c r="AI333" s="20">
        <f t="shared" si="166"/>
        <v>124.99438803566591</v>
      </c>
      <c r="AJ333" s="18">
        <f t="shared" si="167"/>
        <v>122.18331316903235</v>
      </c>
      <c r="AM333" s="20">
        <f t="shared" si="191"/>
        <v>0.67925634263437007</v>
      </c>
      <c r="AN333" s="20">
        <f t="shared" si="168"/>
        <v>0.39015632768049491</v>
      </c>
      <c r="AO333" s="10">
        <f t="shared" si="169"/>
        <v>0.29789796734128143</v>
      </c>
      <c r="AP333" s="10">
        <f t="shared" si="165"/>
        <v>0.26973930329218887</v>
      </c>
      <c r="AQ333" s="20">
        <f t="shared" si="170"/>
        <v>5.3319380166986205E-6</v>
      </c>
      <c r="AR333" s="20">
        <f t="shared" si="171"/>
        <v>1.4716148926088193E-4</v>
      </c>
    </row>
    <row r="334" spans="3:44" ht="15" x14ac:dyDescent="0.25">
      <c r="C334" s="27" t="str">
        <f>DataBase!A331</f>
        <v>B-Pinene</v>
      </c>
      <c r="D334" s="27">
        <f>DataBase!E331</f>
        <v>166.04000244140627</v>
      </c>
      <c r="E334" s="27">
        <f t="shared" si="176"/>
        <v>439.19000244140625</v>
      </c>
      <c r="F334" s="27">
        <f t="shared" si="177"/>
        <v>790.54200439453132</v>
      </c>
      <c r="G334" s="17">
        <f>DataBase!D331/1000</f>
        <v>0.87315502929687505</v>
      </c>
      <c r="H334" s="16">
        <f t="shared" si="178"/>
        <v>10.589699187864884</v>
      </c>
      <c r="I334" s="16">
        <f>DataBase!C331</f>
        <v>136.23500061035156</v>
      </c>
      <c r="K334" s="20">
        <f t="shared" si="172"/>
        <v>-4.1714140136655656E-2</v>
      </c>
      <c r="L334" s="19">
        <f t="shared" si="173"/>
        <v>3.6487557848047204E-4</v>
      </c>
      <c r="M334" s="19">
        <f t="shared" si="175"/>
        <v>0</v>
      </c>
      <c r="N334" s="20">
        <f t="shared" si="174"/>
        <v>-5.6487000000000001E-8</v>
      </c>
      <c r="O334" s="20">
        <f t="shared" si="179"/>
        <v>536.66999999999996</v>
      </c>
      <c r="P334" s="21">
        <f t="shared" si="180"/>
        <v>1.260162743169235</v>
      </c>
      <c r="Q334" s="33">
        <f>DataBase!G331+2*DataBase!H331*($O$2+273.15)+3*DataBase!I331*($O$2+273.15)^2+4*DataBase!J331*($O$2+273.15)^3+5*DataBase!K331*($O$2+273.15)^4</f>
        <v>1.2238254271863345</v>
      </c>
      <c r="R334" s="30">
        <f>DataBase!R331+273.15</f>
        <v>642</v>
      </c>
      <c r="S334" s="50">
        <f t="shared" si="192"/>
        <v>647.28485202880756</v>
      </c>
      <c r="T334" s="30">
        <f>DataBase!S331/100</f>
        <v>27.6</v>
      </c>
      <c r="U334" s="50">
        <f t="shared" si="181"/>
        <v>32.364401085634817</v>
      </c>
      <c r="V334" s="50">
        <f t="shared" si="182"/>
        <v>31.256375736142154</v>
      </c>
      <c r="W334" s="30">
        <f t="shared" si="183"/>
        <v>31.504561497055896</v>
      </c>
      <c r="X334" s="30">
        <f t="shared" si="184"/>
        <v>32.466484729267272</v>
      </c>
      <c r="Y334" s="30">
        <f t="shared" si="185"/>
        <v>378.68896821504677</v>
      </c>
      <c r="Z334" s="30">
        <f t="shared" si="186"/>
        <v>377.39016054658453</v>
      </c>
      <c r="AA334" s="55">
        <f t="shared" si="187"/>
        <v>372.7450375485414</v>
      </c>
      <c r="AB334" s="24">
        <f t="shared" si="188"/>
        <v>642.25989778162761</v>
      </c>
      <c r="AC334" s="24">
        <f t="shared" si="189"/>
        <v>29.862951359033985</v>
      </c>
      <c r="AD334" s="63">
        <f t="shared" si="190"/>
        <v>-8.1990991269347238E-2</v>
      </c>
      <c r="AI334" s="20">
        <f t="shared" si="166"/>
        <v>130.48325948407978</v>
      </c>
      <c r="AJ334" s="18">
        <f t="shared" si="167"/>
        <v>126.99144127546599</v>
      </c>
      <c r="AM334" s="20">
        <f t="shared" si="191"/>
        <v>0.68409657701153626</v>
      </c>
      <c r="AN334" s="20">
        <f t="shared" si="168"/>
        <v>0.3858930230016937</v>
      </c>
      <c r="AO334" s="10">
        <f t="shared" si="169"/>
        <v>0.32797718690646982</v>
      </c>
      <c r="AP334" s="10">
        <f t="shared" si="165"/>
        <v>0.29838061610763233</v>
      </c>
      <c r="AQ334" s="20">
        <f t="shared" si="170"/>
        <v>2.8542479216990383E-6</v>
      </c>
      <c r="AR334" s="20">
        <f t="shared" si="171"/>
        <v>7.8777242638893456E-5</v>
      </c>
    </row>
    <row r="335" spans="3:44" ht="15" x14ac:dyDescent="0.25">
      <c r="C335" s="27" t="str">
        <f>DataBase!A332</f>
        <v>Terpinolene</v>
      </c>
      <c r="D335" s="27">
        <f>DataBase!E332</f>
        <v>184.99801025390627</v>
      </c>
      <c r="E335" s="27">
        <f t="shared" si="176"/>
        <v>458.14801025390625</v>
      </c>
      <c r="F335" s="27">
        <f t="shared" si="177"/>
        <v>824.66641845703123</v>
      </c>
      <c r="G335" s="17">
        <f>DataBase!D332/1000</f>
        <v>0.8655150146484375</v>
      </c>
      <c r="H335" s="16">
        <f t="shared" si="178"/>
        <v>10.834731757774575</v>
      </c>
      <c r="I335" s="16">
        <f>DataBase!C332</f>
        <v>136.23500061035156</v>
      </c>
      <c r="K335" s="20">
        <f t="shared" si="172"/>
        <v>-3.4431772158939625E-2</v>
      </c>
      <c r="L335" s="19">
        <f t="shared" si="173"/>
        <v>3.6934288424562349E-4</v>
      </c>
      <c r="M335" s="19">
        <f t="shared" si="175"/>
        <v>0</v>
      </c>
      <c r="N335" s="20">
        <f t="shared" si="174"/>
        <v>-5.6487000000000001E-8</v>
      </c>
      <c r="O335" s="20">
        <f t="shared" si="179"/>
        <v>536.66999999999996</v>
      </c>
      <c r="P335" s="21">
        <f t="shared" si="180"/>
        <v>1.310706268560291</v>
      </c>
      <c r="Q335" s="33">
        <f>DataBase!G332+2*DataBase!H332*($O$2+273.15)+3*DataBase!I332*($O$2+273.15)^2+4*DataBase!J332*($O$2+273.15)^3+5*DataBase!K332*($O$2+273.15)^4</f>
        <v>1.3919430406714932</v>
      </c>
      <c r="R335" s="30">
        <f>DataBase!R332+273.15</f>
        <v>672</v>
      </c>
      <c r="S335" s="50">
        <f t="shared" si="192"/>
        <v>662.02534156338163</v>
      </c>
      <c r="T335" s="30">
        <f>DataBase!S332/100</f>
        <v>27.6</v>
      </c>
      <c r="U335" s="50">
        <f t="shared" si="181"/>
        <v>31.114351258477893</v>
      </c>
      <c r="V335" s="50">
        <f t="shared" si="182"/>
        <v>27.774178705990302</v>
      </c>
      <c r="W335" s="30">
        <f t="shared" si="183"/>
        <v>28.339345936914469</v>
      </c>
      <c r="X335" s="30">
        <f t="shared" si="184"/>
        <v>29.402959916109804</v>
      </c>
      <c r="Y335" s="30">
        <f t="shared" si="185"/>
        <v>392.99442895377456</v>
      </c>
      <c r="Z335" s="30">
        <f t="shared" si="186"/>
        <v>393.52505120772707</v>
      </c>
      <c r="AA335" s="55">
        <f t="shared" si="187"/>
        <v>388.4065089398083</v>
      </c>
      <c r="AB335" s="24">
        <f t="shared" si="188"/>
        <v>660.91326271364312</v>
      </c>
      <c r="AC335" s="24">
        <f t="shared" si="189"/>
        <v>28.846260844417557</v>
      </c>
      <c r="AD335" s="63">
        <f t="shared" si="190"/>
        <v>-4.5154378420925935E-2</v>
      </c>
      <c r="AI335" s="20">
        <f t="shared" si="166"/>
        <v>144.63813642388993</v>
      </c>
      <c r="AJ335" s="18">
        <f t="shared" si="167"/>
        <v>140.36677120709192</v>
      </c>
      <c r="AM335" s="20">
        <f t="shared" si="191"/>
        <v>0.68176787240164616</v>
      </c>
      <c r="AN335" s="20">
        <f t="shared" si="168"/>
        <v>0.37364439506956565</v>
      </c>
      <c r="AO335" s="10">
        <f t="shared" si="169"/>
        <v>0.3133647441680259</v>
      </c>
      <c r="AP335" s="10">
        <f t="shared" si="165"/>
        <v>0.28449212751865049</v>
      </c>
      <c r="AQ335" s="20">
        <f t="shared" si="170"/>
        <v>1.6073143373134289E-6</v>
      </c>
      <c r="AR335" s="20">
        <f t="shared" si="171"/>
        <v>4.436187570985064E-5</v>
      </c>
    </row>
    <row r="336" spans="3:44" ht="15" x14ac:dyDescent="0.25">
      <c r="C336" s="27" t="str">
        <f>DataBase!A333</f>
        <v>Camphene</v>
      </c>
      <c r="D336" s="27">
        <f>DataBase!E333</f>
        <v>160.49801025390627</v>
      </c>
      <c r="E336" s="27">
        <f t="shared" si="176"/>
        <v>433.64801025390625</v>
      </c>
      <c r="F336" s="27">
        <f t="shared" si="177"/>
        <v>780.56641845703132</v>
      </c>
      <c r="G336" s="17">
        <f>DataBase!D333/1000</f>
        <v>0.84761901855468746</v>
      </c>
      <c r="H336" s="16">
        <f t="shared" si="178"/>
        <v>10.862653546227557</v>
      </c>
      <c r="I336" s="16">
        <f>DataBase!C333</f>
        <v>136.23500061035156</v>
      </c>
      <c r="K336" s="20">
        <f t="shared" si="172"/>
        <v>-3.3601936606117024E-2</v>
      </c>
      <c r="L336" s="19">
        <f t="shared" si="173"/>
        <v>3.6983081325297714E-4</v>
      </c>
      <c r="M336" s="19">
        <f t="shared" si="175"/>
        <v>0</v>
      </c>
      <c r="N336" s="20">
        <f t="shared" si="174"/>
        <v>-5.6487000000000001E-8</v>
      </c>
      <c r="O336" s="20">
        <f t="shared" si="179"/>
        <v>536.66999999999996</v>
      </c>
      <c r="P336" s="21">
        <f t="shared" si="180"/>
        <v>1.3163708722702048</v>
      </c>
      <c r="Q336" s="33">
        <f>DataBase!G333+2*DataBase!H333*($O$2+273.15)+3*DataBase!I333*($O$2+273.15)^2+4*DataBase!J333*($O$2+273.15)^3+5*DataBase!K333*($O$2+273.15)^4</f>
        <v>1.1676439861229739</v>
      </c>
      <c r="R336" s="30">
        <f>DataBase!R333+273.15</f>
        <v>638</v>
      </c>
      <c r="S336" s="50">
        <f t="shared" si="192"/>
        <v>635.34843995637493</v>
      </c>
      <c r="T336" s="30">
        <f>DataBase!S333/100</f>
        <v>27.5</v>
      </c>
      <c r="U336" s="50">
        <f t="shared" si="181"/>
        <v>31.955238215746892</v>
      </c>
      <c r="V336" s="50">
        <f t="shared" si="182"/>
        <v>30.045858783428045</v>
      </c>
      <c r="W336" s="30">
        <f t="shared" si="183"/>
        <v>30.365484161126865</v>
      </c>
      <c r="X336" s="30">
        <f t="shared" si="184"/>
        <v>30.833855128514816</v>
      </c>
      <c r="Y336" s="30">
        <f t="shared" si="185"/>
        <v>366.96693535447662</v>
      </c>
      <c r="Z336" s="30">
        <f t="shared" si="186"/>
        <v>366.11980858441063</v>
      </c>
      <c r="AA336" s="55">
        <f t="shared" si="187"/>
        <v>363.58841829888638</v>
      </c>
      <c r="AB336" s="24">
        <f t="shared" si="188"/>
        <v>632.1874508695546</v>
      </c>
      <c r="AC336" s="24">
        <f t="shared" si="189"/>
        <v>28.649010347278391</v>
      </c>
      <c r="AD336" s="63">
        <f t="shared" si="190"/>
        <v>-4.178219444648696E-2</v>
      </c>
      <c r="AI336" s="20">
        <f t="shared" si="166"/>
        <v>129.97321388877754</v>
      </c>
      <c r="AJ336" s="18">
        <f t="shared" si="167"/>
        <v>127.06856128429054</v>
      </c>
      <c r="AM336" s="20">
        <f t="shared" si="191"/>
        <v>0.67969907563308185</v>
      </c>
      <c r="AN336" s="20">
        <f t="shared" si="168"/>
        <v>0.38758711518410799</v>
      </c>
      <c r="AO336" s="10">
        <f t="shared" si="169"/>
        <v>0.29919777748386883</v>
      </c>
      <c r="AP336" s="10">
        <f t="shared" si="165"/>
        <v>0.27088948124090528</v>
      </c>
      <c r="AQ336" s="20">
        <f t="shared" si="170"/>
        <v>4.5246468195723668E-6</v>
      </c>
      <c r="AR336" s="20">
        <f t="shared" si="171"/>
        <v>1.2442778753824009E-4</v>
      </c>
    </row>
    <row r="337" spans="3:44" ht="15" x14ac:dyDescent="0.25">
      <c r="C337" s="27" t="str">
        <f>DataBase!A334</f>
        <v>aPhellandren</v>
      </c>
      <c r="D337" s="27">
        <f>DataBase!E334</f>
        <v>174.99801025390627</v>
      </c>
      <c r="E337" s="27">
        <f t="shared" si="176"/>
        <v>448.14801025390625</v>
      </c>
      <c r="F337" s="27">
        <f t="shared" si="177"/>
        <v>806.66641845703123</v>
      </c>
      <c r="G337" s="17">
        <f>DataBase!D334/1000</f>
        <v>0.85054602050781247</v>
      </c>
      <c r="H337" s="16">
        <f t="shared" si="178"/>
        <v>10.944607102920374</v>
      </c>
      <c r="I337" s="16">
        <f>DataBase!C334</f>
        <v>136.23500061035156</v>
      </c>
      <c r="K337" s="20">
        <f t="shared" si="172"/>
        <v>-3.1166276901206515E-2</v>
      </c>
      <c r="L337" s="19">
        <f t="shared" si="173"/>
        <v>3.7123797823409747E-4</v>
      </c>
      <c r="M337" s="19">
        <f t="shared" si="175"/>
        <v>0</v>
      </c>
      <c r="N337" s="20">
        <f t="shared" si="174"/>
        <v>-5.6487000000000001E-8</v>
      </c>
      <c r="O337" s="20">
        <f t="shared" si="179"/>
        <v>536.66999999999996</v>
      </c>
      <c r="P337" s="21">
        <f t="shared" si="180"/>
        <v>1.3328849917738528</v>
      </c>
      <c r="Q337" s="33">
        <f>DataBase!G334+2*DataBase!H334*($O$2+273.15)+3*DataBase!I334*($O$2+273.15)^2+4*DataBase!J334*($O$2+273.15)^3+5*DataBase!K334*($O$2+273.15)^4</f>
        <v>1.3754039329299883</v>
      </c>
      <c r="R337" s="30">
        <f>DataBase!R334+273.15</f>
        <v>649</v>
      </c>
      <c r="S337" s="50">
        <f t="shared" si="192"/>
        <v>649.05314595478251</v>
      </c>
      <c r="T337" s="30">
        <f>DataBase!S334/100</f>
        <v>28.2</v>
      </c>
      <c r="U337" s="50">
        <f t="shared" si="181"/>
        <v>31.230252057500017</v>
      </c>
      <c r="V337" s="50">
        <f t="shared" si="182"/>
        <v>28.068944703950542</v>
      </c>
      <c r="W337" s="30">
        <f t="shared" si="183"/>
        <v>28.567737049190264</v>
      </c>
      <c r="X337" s="30">
        <f t="shared" si="184"/>
        <v>29.274691534465372</v>
      </c>
      <c r="Y337" s="30">
        <f t="shared" si="185"/>
        <v>380.28681454685761</v>
      </c>
      <c r="Z337" s="30">
        <f t="shared" si="186"/>
        <v>380.4887581796238</v>
      </c>
      <c r="AA337" s="55">
        <f t="shared" si="187"/>
        <v>376.99465434533784</v>
      </c>
      <c r="AB337" s="24">
        <f t="shared" si="188"/>
        <v>647.80842724553042</v>
      </c>
      <c r="AC337" s="24">
        <f t="shared" si="189"/>
        <v>28.299710009674271</v>
      </c>
      <c r="AD337" s="63">
        <f t="shared" si="190"/>
        <v>-3.5358159458961707E-3</v>
      </c>
      <c r="AI337" s="20">
        <f t="shared" si="166"/>
        <v>139.54910287929215</v>
      </c>
      <c r="AJ337" s="18">
        <f t="shared" si="167"/>
        <v>135.90471402237972</v>
      </c>
      <c r="AM337" s="20">
        <f t="shared" si="191"/>
        <v>0.69052081703221302</v>
      </c>
      <c r="AN337" s="20">
        <f t="shared" si="168"/>
        <v>0.38296372607493356</v>
      </c>
      <c r="AO337" s="10">
        <f t="shared" si="169"/>
        <v>0.37853910771567439</v>
      </c>
      <c r="AP337" s="10">
        <f t="shared" si="165"/>
        <v>0.34671002433984155</v>
      </c>
      <c r="AQ337" s="20">
        <f t="shared" si="170"/>
        <v>1.2501539990268543E-6</v>
      </c>
      <c r="AR337" s="20">
        <f t="shared" si="171"/>
        <v>3.5254342772557291E-5</v>
      </c>
    </row>
    <row r="338" spans="3:44" ht="15" x14ac:dyDescent="0.25">
      <c r="C338" s="27" t="str">
        <f>DataBase!A335</f>
        <v>bPhellandren</v>
      </c>
      <c r="D338" s="27">
        <f>DataBase!E335</f>
        <v>173.99801025390627</v>
      </c>
      <c r="E338" s="27">
        <f t="shared" si="176"/>
        <v>447.14801025390625</v>
      </c>
      <c r="F338" s="27">
        <f t="shared" si="177"/>
        <v>804.86641845703127</v>
      </c>
      <c r="G338" s="17">
        <f>DataBase!D335/1000</f>
        <v>0.84438800048828122</v>
      </c>
      <c r="H338" s="16">
        <f t="shared" si="178"/>
        <v>11.016218710089397</v>
      </c>
      <c r="I338" s="16">
        <f>DataBase!C335</f>
        <v>136.23500061035156</v>
      </c>
      <c r="K338" s="20">
        <f t="shared" si="172"/>
        <v>-2.8386632032090436E-2</v>
      </c>
      <c r="L338" s="19">
        <f t="shared" si="173"/>
        <v>3.7179165418881359E-4</v>
      </c>
      <c r="M338" s="19">
        <f t="shared" si="175"/>
        <v>0.84438800048828122</v>
      </c>
      <c r="N338" s="20">
        <f t="shared" si="174"/>
        <v>-5.8977944601440432E-8</v>
      </c>
      <c r="O338" s="20">
        <f t="shared" si="179"/>
        <v>536.66999999999996</v>
      </c>
      <c r="P338" s="21">
        <f t="shared" si="180"/>
        <v>1.3379975615141195</v>
      </c>
      <c r="Q338" s="33">
        <f>DataBase!G335+2*DataBase!H335*($O$2+273.15)+3*DataBase!I335*($O$2+273.15)^2+4*DataBase!J335*($O$2+273.15)^3+5*DataBase!K335*($O$2+273.15)^4</f>
        <v>1.3873256686821756</v>
      </c>
      <c r="R338" s="30">
        <f>DataBase!R335+273.15</f>
        <v>648</v>
      </c>
      <c r="S338" s="50">
        <f t="shared" si="192"/>
        <v>646.46203439487829</v>
      </c>
      <c r="T338" s="30">
        <f>DataBase!S335/100</f>
        <v>28.2</v>
      </c>
      <c r="U338" s="50">
        <f t="shared" si="181"/>
        <v>31.103837277541277</v>
      </c>
      <c r="V338" s="50">
        <f t="shared" si="182"/>
        <v>27.742648218946815</v>
      </c>
      <c r="W338" s="30">
        <f t="shared" si="183"/>
        <v>28.248260973526897</v>
      </c>
      <c r="X338" s="30">
        <f t="shared" si="184"/>
        <v>28.861700708783477</v>
      </c>
      <c r="Y338" s="30">
        <f t="shared" si="185"/>
        <v>377.72540446097582</v>
      </c>
      <c r="Z338" s="30">
        <f t="shared" si="186"/>
        <v>378.03347148337593</v>
      </c>
      <c r="AA338" s="55">
        <f t="shared" si="187"/>
        <v>374.98536110986333</v>
      </c>
      <c r="AB338" s="24">
        <f t="shared" si="188"/>
        <v>645.67726196250396</v>
      </c>
      <c r="AC338" s="24">
        <f t="shared" si="189"/>
        <v>27.990037618477409</v>
      </c>
      <c r="AD338" s="63">
        <f t="shared" si="190"/>
        <v>7.4454745220776733E-3</v>
      </c>
      <c r="AI338" s="20">
        <f t="shared" si="166"/>
        <v>139.64458524380075</v>
      </c>
      <c r="AJ338" s="18">
        <f t="shared" si="167"/>
        <v>136.06869712769426</v>
      </c>
      <c r="AM338" s="20">
        <f t="shared" si="191"/>
        <v>0.69004322570047261</v>
      </c>
      <c r="AN338" s="20">
        <f t="shared" si="168"/>
        <v>0.38337947131303263</v>
      </c>
      <c r="AO338" s="10">
        <f t="shared" si="169"/>
        <v>0.37534149272756467</v>
      </c>
      <c r="AP338" s="10">
        <f t="shared" ref="AP338:AP401" si="193">3 / 7 * (AM338 / (1 - AM338)) *LOG10(T338 / 1.101325) - 1</f>
        <v>0.3437049679889792</v>
      </c>
      <c r="AQ338" s="20">
        <f t="shared" si="170"/>
        <v>1.3380178659664585E-6</v>
      </c>
      <c r="AR338" s="20">
        <f t="shared" si="171"/>
        <v>3.7732103820254128E-5</v>
      </c>
    </row>
    <row r="339" spans="3:44" ht="15" x14ac:dyDescent="0.25">
      <c r="C339" s="27" t="str">
        <f>DataBase!A336</f>
        <v>aTerpinene</v>
      </c>
      <c r="D339" s="27">
        <f>DataBase!E336</f>
        <v>177.20000610351565</v>
      </c>
      <c r="E339" s="27">
        <f t="shared" si="176"/>
        <v>450.35000610351563</v>
      </c>
      <c r="F339" s="27">
        <f t="shared" si="177"/>
        <v>810.6300109863281</v>
      </c>
      <c r="G339" s="17">
        <f>DataBase!D336/1000</f>
        <v>0.83747900390624996</v>
      </c>
      <c r="H339" s="16">
        <f t="shared" si="178"/>
        <v>11.133549171497648</v>
      </c>
      <c r="I339" s="16">
        <f>DataBase!C336</f>
        <v>136.23500061035156</v>
      </c>
      <c r="K339" s="20">
        <f t="shared" si="172"/>
        <v>-2.693786289066807E-2</v>
      </c>
      <c r="L339" s="19">
        <f t="shared" si="173"/>
        <v>3.7577736298290523E-4</v>
      </c>
      <c r="M339" s="19">
        <f t="shared" si="175"/>
        <v>0.83747900390624996</v>
      </c>
      <c r="N339" s="20">
        <f t="shared" si="174"/>
        <v>-5.8957563061523438E-8</v>
      </c>
      <c r="O339" s="20">
        <f t="shared" si="179"/>
        <v>536.66999999999996</v>
      </c>
      <c r="P339" s="21">
        <f t="shared" si="180"/>
        <v>1.3620378770504675</v>
      </c>
      <c r="Q339" s="33">
        <f>DataBase!G336+2*DataBase!H336*($O$2+273.15)+3*DataBase!I336*($O$2+273.15)^2+4*DataBase!J336*($O$2+273.15)^3+5*DataBase!K336*($O$2+273.15)^4</f>
        <v>1.527385805315771</v>
      </c>
      <c r="R339" s="30">
        <f>DataBase!R336+273.15</f>
        <v>652</v>
      </c>
      <c r="S339" s="50">
        <f t="shared" si="192"/>
        <v>647.32740282099553</v>
      </c>
      <c r="T339" s="30">
        <f>DataBase!S336/100</f>
        <v>28</v>
      </c>
      <c r="U339" s="50">
        <f t="shared" si="181"/>
        <v>30.714770620726132</v>
      </c>
      <c r="V339" s="50">
        <f t="shared" si="182"/>
        <v>26.773390352933134</v>
      </c>
      <c r="W339" s="30">
        <f t="shared" si="183"/>
        <v>27.319823537832452</v>
      </c>
      <c r="X339" s="30">
        <f t="shared" si="184"/>
        <v>27.886647430275154</v>
      </c>
      <c r="Y339" s="30">
        <f t="shared" si="185"/>
        <v>378.53599214387202</v>
      </c>
      <c r="Z339" s="30">
        <f t="shared" si="186"/>
        <v>379.26425655702235</v>
      </c>
      <c r="AA339" s="55">
        <f t="shared" si="187"/>
        <v>376.46460802472177</v>
      </c>
      <c r="AB339" s="24">
        <f t="shared" si="188"/>
        <v>647.71850734854615</v>
      </c>
      <c r="AC339" s="24">
        <f t="shared" si="189"/>
        <v>27.501719523759114</v>
      </c>
      <c r="AD339" s="63">
        <f t="shared" si="190"/>
        <v>1.7795731294317361E-2</v>
      </c>
      <c r="AI339" s="20">
        <f t="shared" si="166"/>
        <v>142.78567188441048</v>
      </c>
      <c r="AJ339" s="18">
        <f t="shared" si="167"/>
        <v>139.04992796966798</v>
      </c>
      <c r="AM339" s="20">
        <f t="shared" si="191"/>
        <v>0.6907208682569258</v>
      </c>
      <c r="AN339" s="20">
        <f t="shared" si="168"/>
        <v>0.38172188293790194</v>
      </c>
      <c r="AO339" s="10">
        <f t="shared" si="169"/>
        <v>0.37695031485442171</v>
      </c>
      <c r="AP339" s="10">
        <f t="shared" si="193"/>
        <v>0.34501293482484696</v>
      </c>
      <c r="AQ339" s="20">
        <f t="shared" si="170"/>
        <v>1.1761030269037579E-6</v>
      </c>
      <c r="AR339" s="20">
        <f t="shared" si="171"/>
        <v>3.2930884753305224E-5</v>
      </c>
    </row>
    <row r="340" spans="3:44" ht="15" x14ac:dyDescent="0.25">
      <c r="C340" s="27" t="str">
        <f>DataBase!A337</f>
        <v>gTerpinene</v>
      </c>
      <c r="D340" s="27">
        <f>DataBase!E337</f>
        <v>182.99801025390627</v>
      </c>
      <c r="E340" s="27">
        <f t="shared" si="176"/>
        <v>456.14801025390625</v>
      </c>
      <c r="F340" s="27">
        <f t="shared" si="177"/>
        <v>821.06641845703132</v>
      </c>
      <c r="G340" s="17">
        <f>DataBase!D337/1000</f>
        <v>0.8523350219726562</v>
      </c>
      <c r="H340" s="16">
        <f t="shared" si="178"/>
        <v>10.986240355709468</v>
      </c>
      <c r="I340" s="16">
        <f>DataBase!C337</f>
        <v>136.23500061035156</v>
      </c>
      <c r="K340" s="20">
        <f t="shared" si="172"/>
        <v>-2.992893662831466E-2</v>
      </c>
      <c r="L340" s="19">
        <f t="shared" si="173"/>
        <v>3.7193856974089068E-4</v>
      </c>
      <c r="M340" s="19">
        <f t="shared" si="175"/>
        <v>0</v>
      </c>
      <c r="N340" s="20">
        <f t="shared" si="174"/>
        <v>-5.6487000000000001E-8</v>
      </c>
      <c r="O340" s="20">
        <f t="shared" si="179"/>
        <v>536.66999999999996</v>
      </c>
      <c r="P340" s="21">
        <f t="shared" si="180"/>
        <v>1.3412102673517727</v>
      </c>
      <c r="Q340" s="33">
        <f>DataBase!G337+2*DataBase!H337*($O$2+273.15)+3*DataBase!I337*($O$2+273.15)^2+4*DataBase!J337*($O$2+273.15)^3+5*DataBase!K337*($O$2+273.15)^4</f>
        <v>1.5028954045062077</v>
      </c>
      <c r="R340" s="30">
        <f>DataBase!R337+273.15</f>
        <v>661</v>
      </c>
      <c r="S340" s="50">
        <f t="shared" si="192"/>
        <v>656.54183047863592</v>
      </c>
      <c r="T340" s="30">
        <f>DataBase!S337/100</f>
        <v>28</v>
      </c>
      <c r="U340" s="50">
        <f t="shared" si="181"/>
        <v>30.837508031168717</v>
      </c>
      <c r="V340" s="50">
        <f t="shared" si="182"/>
        <v>27.07529785600509</v>
      </c>
      <c r="W340" s="30">
        <f t="shared" si="183"/>
        <v>27.6456821217274</v>
      </c>
      <c r="X340" s="30">
        <f t="shared" si="184"/>
        <v>28.464534309181026</v>
      </c>
      <c r="Y340" s="30">
        <f t="shared" si="185"/>
        <v>387.62530530564948</v>
      </c>
      <c r="Z340" s="30">
        <f t="shared" si="186"/>
        <v>388.36914479600875</v>
      </c>
      <c r="AA340" s="55">
        <f t="shared" si="187"/>
        <v>384.33390438127003</v>
      </c>
      <c r="AB340" s="24">
        <f t="shared" si="188"/>
        <v>656.40316553791229</v>
      </c>
      <c r="AC340" s="24">
        <f t="shared" si="189"/>
        <v>28.152155046605486</v>
      </c>
      <c r="AD340" s="63">
        <f t="shared" si="190"/>
        <v>-5.4341088073387922E-3</v>
      </c>
      <c r="AI340" s="20">
        <f t="shared" si="166"/>
        <v>144.9660105602652</v>
      </c>
      <c r="AJ340" s="18">
        <f t="shared" si="167"/>
        <v>140.94260796343417</v>
      </c>
      <c r="AM340" s="20">
        <f t="shared" si="191"/>
        <v>0.69008776135235439</v>
      </c>
      <c r="AN340" s="20">
        <f t="shared" si="168"/>
        <v>0.3780442113150993</v>
      </c>
      <c r="AO340" s="10">
        <f t="shared" si="169"/>
        <v>0.37271793221186555</v>
      </c>
      <c r="AP340" s="10">
        <f t="shared" si="193"/>
        <v>0.34103495838690234</v>
      </c>
      <c r="AQ340" s="20">
        <f t="shared" si="170"/>
        <v>9.7367610742153562E-7</v>
      </c>
      <c r="AR340" s="20">
        <f t="shared" si="171"/>
        <v>2.7262931007802997E-5</v>
      </c>
    </row>
    <row r="341" spans="3:44" ht="15" x14ac:dyDescent="0.25">
      <c r="C341" s="27" t="str">
        <f>DataBase!A338</f>
        <v>Adamantane</v>
      </c>
      <c r="D341" s="27">
        <f>DataBase!E338</f>
        <v>187.85</v>
      </c>
      <c r="E341" s="27">
        <f t="shared" si="176"/>
        <v>461</v>
      </c>
      <c r="F341" s="27">
        <f t="shared" si="177"/>
        <v>829.80000000000007</v>
      </c>
      <c r="G341" s="17">
        <f>DataBase!D338/1000</f>
        <v>0.9529340209960937</v>
      </c>
      <c r="H341" s="16">
        <f t="shared" si="178"/>
        <v>9.86116694774935</v>
      </c>
      <c r="I341" s="16">
        <f>DataBase!C338</f>
        <v>136.23699951171875</v>
      </c>
      <c r="K341" s="20">
        <f t="shared" si="172"/>
        <v>-6.3366118312889338E-2</v>
      </c>
      <c r="L341" s="19">
        <f t="shared" si="173"/>
        <v>3.4962725366442749E-4</v>
      </c>
      <c r="M341" s="19">
        <f t="shared" si="175"/>
        <v>0</v>
      </c>
      <c r="N341" s="20">
        <f t="shared" si="174"/>
        <v>-5.6487000000000001E-8</v>
      </c>
      <c r="O341" s="20">
        <f t="shared" si="179"/>
        <v>536.66999999999996</v>
      </c>
      <c r="P341" s="21">
        <f t="shared" si="180"/>
        <v>1.1010548388322439</v>
      </c>
      <c r="Q341" s="33">
        <f>DataBase!G338+2*DataBase!H338*($O$2+273.15)+3*DataBase!I338*($O$2+273.15)^2+4*DataBase!J338*($O$2+273.15)^3+5*DataBase!K338*($O$2+273.15)^4</f>
        <v>1.1061230888178584</v>
      </c>
      <c r="R341" s="30">
        <f>DataBase!R338+273.15</f>
        <v>703</v>
      </c>
      <c r="S341" s="50">
        <f t="shared" si="192"/>
        <v>689.53622751428611</v>
      </c>
      <c r="T341" s="30">
        <f>DataBase!S338/100</f>
        <v>29.2</v>
      </c>
      <c r="U341" s="50">
        <f t="shared" si="181"/>
        <v>33.261773842097199</v>
      </c>
      <c r="V341" s="50">
        <f t="shared" si="182"/>
        <v>34.226431543854055</v>
      </c>
      <c r="W341" s="30">
        <f t="shared" si="183"/>
        <v>34.334685080193012</v>
      </c>
      <c r="X341" s="30">
        <f t="shared" si="184"/>
        <v>38.333184416793216</v>
      </c>
      <c r="Y341" s="30">
        <f t="shared" si="185"/>
        <v>418.97011423770334</v>
      </c>
      <c r="Z341" s="30">
        <f t="shared" si="186"/>
        <v>416.68664940636972</v>
      </c>
      <c r="AA341" s="55">
        <f t="shared" si="187"/>
        <v>401.8994898784955</v>
      </c>
      <c r="AB341" s="24">
        <f t="shared" si="188"/>
        <v>679.54843906771123</v>
      </c>
      <c r="AC341" s="24">
        <f t="shared" si="189"/>
        <v>34.034192173860816</v>
      </c>
      <c r="AD341" s="63">
        <f t="shared" si="190"/>
        <v>-0.16555452650208277</v>
      </c>
      <c r="AI341" s="20">
        <f t="shared" si="166"/>
        <v>134.46139158905044</v>
      </c>
      <c r="AJ341" s="18">
        <f t="shared" si="167"/>
        <v>126.54186156584925</v>
      </c>
      <c r="AM341" s="20">
        <f t="shared" si="191"/>
        <v>0.65576102418207682</v>
      </c>
      <c r="AN341" s="20">
        <f t="shared" si="168"/>
        <v>0.36177841520258158</v>
      </c>
      <c r="AO341" s="10">
        <f t="shared" si="169"/>
        <v>0.1858586143123192</v>
      </c>
      <c r="AP341" s="10">
        <f t="shared" si="193"/>
        <v>0.16213420903776665</v>
      </c>
      <c r="AQ341" s="20">
        <f t="shared" si="170"/>
        <v>4.5868139710442005E-6</v>
      </c>
      <c r="AR341" s="20">
        <f t="shared" si="171"/>
        <v>1.3393496795449064E-4</v>
      </c>
    </row>
    <row r="342" spans="3:44" ht="15" x14ac:dyDescent="0.25">
      <c r="C342" s="27" t="str">
        <f>DataBase!A339</f>
        <v>1-Decyne</v>
      </c>
      <c r="D342" s="27">
        <f>DataBase!E339</f>
        <v>174.05001220703127</v>
      </c>
      <c r="E342" s="27">
        <f t="shared" si="176"/>
        <v>447.20001220703125</v>
      </c>
      <c r="F342" s="27">
        <f t="shared" si="177"/>
        <v>804.96002197265625</v>
      </c>
      <c r="G342" s="17">
        <f>DataBase!D339/1000</f>
        <v>0.76882202148437495</v>
      </c>
      <c r="H342" s="16">
        <f t="shared" si="178"/>
        <v>12.099449823610417</v>
      </c>
      <c r="I342" s="16">
        <f>DataBase!C339</f>
        <v>138.24000549316406</v>
      </c>
      <c r="K342" s="20">
        <f t="shared" si="172"/>
        <v>-1.8486478463978107E-2</v>
      </c>
      <c r="L342" s="19">
        <f t="shared" si="173"/>
        <v>4.0923934790638896E-4</v>
      </c>
      <c r="M342" s="19">
        <f t="shared" si="175"/>
        <v>0.76882202148437495</v>
      </c>
      <c r="N342" s="20">
        <f t="shared" si="174"/>
        <v>-5.8755024963378905E-8</v>
      </c>
      <c r="O342" s="20">
        <f t="shared" si="179"/>
        <v>536.66999999999996</v>
      </c>
      <c r="P342" s="21">
        <f t="shared" si="180"/>
        <v>1.5484481272520376</v>
      </c>
      <c r="Q342" s="33">
        <f>DataBase!G339+2*DataBase!H339*($O$2+273.15)+3*DataBase!I339*($O$2+273.15)^2+4*DataBase!J339*($O$2+273.15)^3+5*DataBase!K339*($O$2+273.15)^4</f>
        <v>1.5883586737353284</v>
      </c>
      <c r="R342" s="30">
        <f>DataBase!R339+273.15</f>
        <v>632.5</v>
      </c>
      <c r="S342" s="50">
        <f t="shared" si="192"/>
        <v>625.50445419671814</v>
      </c>
      <c r="T342" s="30">
        <f>DataBase!S339/100</f>
        <v>24.3</v>
      </c>
      <c r="U342" s="50">
        <f t="shared" si="181"/>
        <v>28.613461231426804</v>
      </c>
      <c r="V342" s="50">
        <f t="shared" si="182"/>
        <v>22.313380892100838</v>
      </c>
      <c r="W342" s="30">
        <f t="shared" si="183"/>
        <v>22.791547922617251</v>
      </c>
      <c r="X342" s="30">
        <f t="shared" si="184"/>
        <v>23.097844175739258</v>
      </c>
      <c r="Y342" s="30">
        <f t="shared" si="185"/>
        <v>356.19099420839405</v>
      </c>
      <c r="Z342" s="30">
        <f t="shared" si="186"/>
        <v>358.14635469315203</v>
      </c>
      <c r="AA342" s="55">
        <f t="shared" si="187"/>
        <v>357.64351529545115</v>
      </c>
      <c r="AB342" s="24">
        <f t="shared" si="188"/>
        <v>631.54038019791437</v>
      </c>
      <c r="AC342" s="24">
        <f t="shared" si="189"/>
        <v>23.713715650958477</v>
      </c>
      <c r="AD342" s="63">
        <f t="shared" si="190"/>
        <v>2.4126927944095624E-2</v>
      </c>
      <c r="AI342" s="20">
        <f t="shared" si="166"/>
        <v>149.14788237402809</v>
      </c>
      <c r="AJ342" s="18">
        <f t="shared" si="167"/>
        <v>143.19723814841257</v>
      </c>
      <c r="AM342" s="20">
        <f t="shared" si="191"/>
        <v>0.70703559242218383</v>
      </c>
      <c r="AN342" s="20">
        <f t="shared" si="168"/>
        <v>0.3899409264064484</v>
      </c>
      <c r="AO342" s="10">
        <f t="shared" si="169"/>
        <v>0.42954745090455981</v>
      </c>
      <c r="AP342" s="10">
        <f t="shared" si="193"/>
        <v>0.38978930906533127</v>
      </c>
      <c r="AQ342" s="20">
        <f t="shared" si="170"/>
        <v>1.0444254580684182E-6</v>
      </c>
      <c r="AR342" s="20">
        <f t="shared" si="171"/>
        <v>2.5379538631062562E-5</v>
      </c>
    </row>
    <row r="343" spans="3:44" ht="15" x14ac:dyDescent="0.25">
      <c r="C343" s="27" t="str">
        <f>DataBase!A340</f>
        <v>c-Decalin</v>
      </c>
      <c r="D343" s="27">
        <f>DataBase!E340</f>
        <v>195.45000610351565</v>
      </c>
      <c r="E343" s="27">
        <f t="shared" si="176"/>
        <v>468.60000610351563</v>
      </c>
      <c r="F343" s="27">
        <f t="shared" si="177"/>
        <v>843.48001098632813</v>
      </c>
      <c r="G343" s="17">
        <f>DataBase!D340/1000</f>
        <v>0.90120300292968747</v>
      </c>
      <c r="H343" s="16">
        <f t="shared" si="178"/>
        <v>10.484208153041662</v>
      </c>
      <c r="I343" s="16">
        <f>DataBase!C340</f>
        <v>138.25</v>
      </c>
      <c r="K343" s="20">
        <f t="shared" si="172"/>
        <v>-4.484933369160183E-2</v>
      </c>
      <c r="L343" s="19">
        <f t="shared" si="173"/>
        <v>3.628498205461357E-4</v>
      </c>
      <c r="M343" s="19">
        <f t="shared" si="175"/>
        <v>0</v>
      </c>
      <c r="N343" s="20">
        <f t="shared" si="174"/>
        <v>-5.6487000000000001E-8</v>
      </c>
      <c r="O343" s="20">
        <f t="shared" si="179"/>
        <v>536.66999999999996</v>
      </c>
      <c r="P343" s="21">
        <f t="shared" si="180"/>
        <v>1.2379423995578933</v>
      </c>
      <c r="Q343" s="33">
        <f>DataBase!G340+2*DataBase!H340*($O$2+273.15)+3*DataBase!I340*($O$2+273.15)^2+4*DataBase!J340*($O$2+273.15)^3+5*DataBase!K340*($O$2+273.15)^4</f>
        <v>1.2033859880063613</v>
      </c>
      <c r="R343" s="30">
        <f>DataBase!R340+273.15</f>
        <v>702.20001220703125</v>
      </c>
      <c r="S343" s="50">
        <f t="shared" si="192"/>
        <v>681.44037185467505</v>
      </c>
      <c r="T343" s="30">
        <f>DataBase!S340/100</f>
        <v>32</v>
      </c>
      <c r="U343" s="50">
        <f t="shared" si="181"/>
        <v>31.554453999392202</v>
      </c>
      <c r="V343" s="50">
        <f t="shared" si="182"/>
        <v>28.953430240215013</v>
      </c>
      <c r="W343" s="30">
        <f t="shared" si="183"/>
        <v>29.555498438794242</v>
      </c>
      <c r="X343" s="30">
        <f t="shared" si="184"/>
        <v>31.596700712222372</v>
      </c>
      <c r="Y343" s="30">
        <f t="shared" si="185"/>
        <v>411.77608311743973</v>
      </c>
      <c r="Z343" s="30">
        <f t="shared" si="186"/>
        <v>412.12140019155913</v>
      </c>
      <c r="AA343" s="55">
        <f t="shared" si="187"/>
        <v>403.09074844916518</v>
      </c>
      <c r="AB343" s="24">
        <f t="shared" si="188"/>
        <v>678.42773358234581</v>
      </c>
      <c r="AC343" s="24">
        <f t="shared" si="189"/>
        <v>30.37328794733439</v>
      </c>
      <c r="AD343" s="63">
        <f t="shared" si="190"/>
        <v>5.0834751645800313E-2</v>
      </c>
      <c r="AI343" s="20">
        <f t="shared" si="166"/>
        <v>147.2190526851482</v>
      </c>
      <c r="AJ343" s="18">
        <f t="shared" si="167"/>
        <v>141.46280220439124</v>
      </c>
      <c r="AM343" s="20">
        <f t="shared" si="191"/>
        <v>0.66733124175075809</v>
      </c>
      <c r="AN343" s="20">
        <f t="shared" si="168"/>
        <v>0.36207514797778984</v>
      </c>
      <c r="AO343" s="10">
        <f t="shared" si="169"/>
        <v>0.2818370926465556</v>
      </c>
      <c r="AP343" s="10">
        <f t="shared" si="193"/>
        <v>0.25795927456955603</v>
      </c>
      <c r="AQ343" s="20">
        <f t="shared" si="170"/>
        <v>1.1730453843341692E-6</v>
      </c>
      <c r="AR343" s="20">
        <f t="shared" si="171"/>
        <v>3.7537452298693416E-5</v>
      </c>
    </row>
    <row r="344" spans="3:44" ht="15" x14ac:dyDescent="0.25">
      <c r="C344" s="27" t="str">
        <f>DataBase!A341</f>
        <v>t-Decalin</v>
      </c>
      <c r="D344" s="27">
        <f>DataBase!E341</f>
        <v>187.24801025390627</v>
      </c>
      <c r="E344" s="27">
        <f t="shared" si="176"/>
        <v>460.39801025390625</v>
      </c>
      <c r="F344" s="27">
        <f t="shared" si="177"/>
        <v>828.7164184570313</v>
      </c>
      <c r="G344" s="17">
        <f>DataBase!D341/1000</f>
        <v>0.87325701904296871</v>
      </c>
      <c r="H344" s="16">
        <f t="shared" si="178"/>
        <v>10.756225438115875</v>
      </c>
      <c r="I344" s="16">
        <f>DataBase!C341</f>
        <v>138.25</v>
      </c>
      <c r="K344" s="20">
        <f t="shared" si="172"/>
        <v>-3.67649799791962E-2</v>
      </c>
      <c r="L344" s="19">
        <f t="shared" si="173"/>
        <v>3.6794783741387141E-4</v>
      </c>
      <c r="M344" s="19">
        <f t="shared" si="175"/>
        <v>0</v>
      </c>
      <c r="N344" s="20">
        <f t="shared" si="174"/>
        <v>-5.6487000000000001E-8</v>
      </c>
      <c r="O344" s="20">
        <f t="shared" si="179"/>
        <v>536.66999999999996</v>
      </c>
      <c r="P344" s="21">
        <f t="shared" si="180"/>
        <v>1.2946753440471634</v>
      </c>
      <c r="Q344" s="33">
        <f>DataBase!G341+2*DataBase!H341*($O$2+273.15)+3*DataBase!I341*($O$2+273.15)^2+4*DataBase!J341*($O$2+273.15)^3+5*DataBase!K341*($O$2+273.15)^4</f>
        <v>1.2104795031520961</v>
      </c>
      <c r="R344" s="30">
        <f>DataBase!R341+273.15</f>
        <v>687</v>
      </c>
      <c r="S344" s="50">
        <f t="shared" si="192"/>
        <v>666.19858861008856</v>
      </c>
      <c r="T344" s="30">
        <f>DataBase!S341/100</f>
        <v>32</v>
      </c>
      <c r="U344" s="50">
        <f t="shared" si="181"/>
        <v>31.214302786531576</v>
      </c>
      <c r="V344" s="50">
        <f t="shared" si="182"/>
        <v>28.034577230611248</v>
      </c>
      <c r="W344" s="30">
        <f t="shared" si="183"/>
        <v>28.606413084470045</v>
      </c>
      <c r="X344" s="30">
        <f t="shared" si="184"/>
        <v>29.848315886144228</v>
      </c>
      <c r="Y344" s="30">
        <f t="shared" si="185"/>
        <v>397.06048098496399</v>
      </c>
      <c r="Z344" s="30">
        <f t="shared" si="186"/>
        <v>397.54600873622076</v>
      </c>
      <c r="AA344" s="55">
        <f t="shared" si="187"/>
        <v>391.66839569288027</v>
      </c>
      <c r="AB344" s="24">
        <f t="shared" si="188"/>
        <v>664.56266033507177</v>
      </c>
      <c r="AC344" s="24">
        <f t="shared" si="189"/>
        <v>28.934816771307894</v>
      </c>
      <c r="AD344" s="63">
        <f t="shared" si="190"/>
        <v>9.5786975896628324E-2</v>
      </c>
      <c r="AI344" s="20">
        <f t="shared" si="166"/>
        <v>145.2008028834573</v>
      </c>
      <c r="AJ344" s="18">
        <f t="shared" si="167"/>
        <v>140.67917994580358</v>
      </c>
      <c r="AM344" s="20">
        <f t="shared" si="191"/>
        <v>0.67015722016580237</v>
      </c>
      <c r="AN344" s="20">
        <f t="shared" si="168"/>
        <v>0.36780711347185335</v>
      </c>
      <c r="AO344" s="10">
        <f t="shared" si="169"/>
        <v>0.2985818051590361</v>
      </c>
      <c r="AP344" s="10">
        <f t="shared" si="193"/>
        <v>0.27410981214718322</v>
      </c>
      <c r="AQ344" s="20">
        <f t="shared" si="170"/>
        <v>1.3489669841046412E-6</v>
      </c>
      <c r="AR344" s="20">
        <f t="shared" si="171"/>
        <v>4.3166943491348518E-5</v>
      </c>
    </row>
    <row r="345" spans="3:44" ht="15" x14ac:dyDescent="0.25">
      <c r="C345" s="27" t="str">
        <f>DataBase!A342</f>
        <v>diCycloC5</v>
      </c>
      <c r="D345" s="27">
        <f>DataBase!E342</f>
        <v>172.58901367187502</v>
      </c>
      <c r="E345" s="27">
        <f t="shared" si="176"/>
        <v>445.739013671875</v>
      </c>
      <c r="F345" s="27">
        <f t="shared" si="177"/>
        <v>802.33022460937502</v>
      </c>
      <c r="G345" s="17">
        <f>DataBase!D342/1000</f>
        <v>0.73664001464843754</v>
      </c>
      <c r="H345" s="16">
        <f t="shared" si="178"/>
        <v>12.614278388958631</v>
      </c>
      <c r="I345" s="16">
        <f>DataBase!C342</f>
        <v>138.25199890136719</v>
      </c>
      <c r="K345" s="20">
        <f t="shared" si="172"/>
        <v>1.8456353719850483E-2</v>
      </c>
      <c r="L345" s="19">
        <f t="shared" si="173"/>
        <v>3.9179959512302868E-4</v>
      </c>
      <c r="M345" s="19">
        <f t="shared" si="175"/>
        <v>0</v>
      </c>
      <c r="N345" s="20">
        <f t="shared" si="174"/>
        <v>-5.6487000000000001E-8</v>
      </c>
      <c r="O345" s="20">
        <f t="shared" si="179"/>
        <v>536.66999999999996</v>
      </c>
      <c r="P345" s="21">
        <f t="shared" si="180"/>
        <v>1.6329170014954775</v>
      </c>
      <c r="Q345" s="33">
        <f>DataBase!G342+2*DataBase!H342*($O$2+273.15)+3*DataBase!I342*($O$2+273.15)^2+4*DataBase!J342*($O$2+273.15)^3+5*DataBase!K342*($O$2+273.15)^4</f>
        <v>1.5438122189954693</v>
      </c>
      <c r="R345" s="30">
        <f>DataBase!R342+273.15</f>
        <v>612.52801513671875</v>
      </c>
      <c r="S345" s="50">
        <f t="shared" si="192"/>
        <v>615.37521634416203</v>
      </c>
      <c r="T345" s="30">
        <f>DataBase!S342/100</f>
        <v>25.353701171874999</v>
      </c>
      <c r="U345" s="50">
        <f t="shared" si="181"/>
        <v>27.483625232358186</v>
      </c>
      <c r="V345" s="50">
        <f t="shared" si="182"/>
        <v>20.359465545729822</v>
      </c>
      <c r="W345" s="30">
        <f t="shared" si="183"/>
        <v>20.724891851264211</v>
      </c>
      <c r="X345" s="30">
        <f t="shared" si="184"/>
        <v>21.210863347337622</v>
      </c>
      <c r="Y345" s="30">
        <f t="shared" si="185"/>
        <v>345.39563074492514</v>
      </c>
      <c r="Z345" s="30">
        <f t="shared" si="186"/>
        <v>347.65956778350881</v>
      </c>
      <c r="AA345" s="55">
        <f t="shared" si="187"/>
        <v>346.9455514765009</v>
      </c>
      <c r="AB345" s="24">
        <f t="shared" si="188"/>
        <v>623.77498945763796</v>
      </c>
      <c r="AC345" s="24">
        <f t="shared" si="189"/>
        <v>22.148233373606338</v>
      </c>
      <c r="AD345" s="63">
        <f t="shared" si="190"/>
        <v>0.12642997472197487</v>
      </c>
      <c r="AI345" s="20">
        <f t="shared" si="166"/>
        <v>151.97038987324663</v>
      </c>
      <c r="AJ345" s="18">
        <f t="shared" si="167"/>
        <v>143.31913788195351</v>
      </c>
      <c r="AM345" s="20">
        <f t="shared" si="191"/>
        <v>0.72770388073169878</v>
      </c>
      <c r="AN345" s="20">
        <f t="shared" si="168"/>
        <v>0.3987340703556761</v>
      </c>
      <c r="AO345" s="10">
        <f t="shared" si="169"/>
        <v>0.61465160592923984</v>
      </c>
      <c r="AP345" s="10">
        <f t="shared" si="193"/>
        <v>0.56010451929048122</v>
      </c>
      <c r="AQ345" s="20">
        <f t="shared" si="170"/>
        <v>2.1130048022644686E-7</v>
      </c>
      <c r="AR345" s="20">
        <f t="shared" si="171"/>
        <v>5.3572492331350157E-6</v>
      </c>
    </row>
    <row r="346" spans="3:44" ht="15" x14ac:dyDescent="0.25">
      <c r="C346" s="27" t="str">
        <f>DataBase!A343</f>
        <v>37-M-16-C8==</v>
      </c>
      <c r="D346" s="27">
        <f>DataBase!E343</f>
        <v>161.11000976562502</v>
      </c>
      <c r="E346" s="27">
        <f t="shared" si="176"/>
        <v>434.260009765625</v>
      </c>
      <c r="F346" s="27">
        <f t="shared" si="177"/>
        <v>781.66801757812505</v>
      </c>
      <c r="G346" s="17">
        <f>DataBase!D343/1000</f>
        <v>0.76044702148437504</v>
      </c>
      <c r="H346" s="16">
        <f t="shared" si="178"/>
        <v>12.113560641808043</v>
      </c>
      <c r="I346" s="16">
        <f>DataBase!C343</f>
        <v>138.25300598144531</v>
      </c>
      <c r="K346" s="20">
        <f t="shared" si="172"/>
        <v>-2.0537897447144713E-2</v>
      </c>
      <c r="L346" s="19">
        <f t="shared" si="173"/>
        <v>4.119119256574269E-4</v>
      </c>
      <c r="M346" s="19">
        <f t="shared" si="175"/>
        <v>0.76044702148437504</v>
      </c>
      <c r="N346" s="20">
        <f t="shared" si="174"/>
        <v>-5.873031871337891E-8</v>
      </c>
      <c r="O346" s="20">
        <f t="shared" si="179"/>
        <v>536.66999999999996</v>
      </c>
      <c r="P346" s="21">
        <f t="shared" si="180"/>
        <v>1.5519573037755969</v>
      </c>
      <c r="Q346" s="33">
        <f>DataBase!G343+2*DataBase!H343*($O$2+273.15)+3*DataBase!I343*($O$2+273.15)^2+4*DataBase!J343*($O$2+273.15)^3+5*DataBase!K343*($O$2+273.15)^4</f>
        <v>1.5917114109457948</v>
      </c>
      <c r="R346" s="30">
        <f>DataBase!R343+273.15</f>
        <v>640.37200927734375</v>
      </c>
      <c r="S346" s="50">
        <f t="shared" si="192"/>
        <v>612.38788738248661</v>
      </c>
      <c r="T346" s="30">
        <f>DataBase!S343/100</f>
        <v>25.433701171875001</v>
      </c>
      <c r="U346" s="50">
        <f t="shared" si="181"/>
        <v>29.111129074879315</v>
      </c>
      <c r="V346" s="50">
        <f t="shared" si="182"/>
        <v>23.281874112905797</v>
      </c>
      <c r="W346" s="30">
        <f t="shared" si="183"/>
        <v>23.760810150590025</v>
      </c>
      <c r="X346" s="30">
        <f t="shared" si="184"/>
        <v>24.045125171875274</v>
      </c>
      <c r="Y346" s="30">
        <f t="shared" si="185"/>
        <v>342.97833155034095</v>
      </c>
      <c r="Z346" s="30">
        <f t="shared" si="186"/>
        <v>344.48715754863838</v>
      </c>
      <c r="AA346" s="55">
        <f t="shared" si="187"/>
        <v>344.50476276042104</v>
      </c>
      <c r="AB346" s="24">
        <f t="shared" si="188"/>
        <v>617.51684864447623</v>
      </c>
      <c r="AC346" s="24">
        <f t="shared" si="189"/>
        <v>23.816165233645616</v>
      </c>
      <c r="AD346" s="63">
        <f t="shared" si="190"/>
        <v>6.359813411734512E-2</v>
      </c>
      <c r="AI346" s="20">
        <f t="shared" si="166"/>
        <v>140.99199023813503</v>
      </c>
      <c r="AJ346" s="18">
        <f t="shared" si="167"/>
        <v>135.20949027122757</v>
      </c>
      <c r="AM346" s="20">
        <f t="shared" si="191"/>
        <v>0.67813708824607277</v>
      </c>
      <c r="AN346" s="20">
        <f t="shared" si="168"/>
        <v>0.38658072428858609</v>
      </c>
      <c r="AO346" s="10">
        <f t="shared" si="169"/>
        <v>0.25973998260119896</v>
      </c>
      <c r="AP346" s="10">
        <f t="shared" si="193"/>
        <v>0.23118418568359766</v>
      </c>
      <c r="AQ346" s="20">
        <f t="shared" si="170"/>
        <v>6.9936451522873387E-6</v>
      </c>
      <c r="AR346" s="20">
        <f t="shared" si="171"/>
        <v>1.778742809054084E-4</v>
      </c>
    </row>
    <row r="347" spans="3:44" ht="15" x14ac:dyDescent="0.25">
      <c r="C347" s="27" t="str">
        <f>DataBase!A344</f>
        <v>1-Decene</v>
      </c>
      <c r="D347" s="27">
        <f>DataBase!E344</f>
        <v>170.6</v>
      </c>
      <c r="E347" s="27">
        <f t="shared" si="176"/>
        <v>443.75</v>
      </c>
      <c r="F347" s="27">
        <f t="shared" si="177"/>
        <v>798.75</v>
      </c>
      <c r="G347" s="17">
        <f>DataBase!D344/1000</f>
        <v>0.74362902832031252</v>
      </c>
      <c r="H347" s="16">
        <f t="shared" si="178"/>
        <v>12.477108618800836</v>
      </c>
      <c r="I347" s="16">
        <f>DataBase!C344</f>
        <v>140.24600219726563</v>
      </c>
      <c r="K347" s="20">
        <f t="shared" si="172"/>
        <v>-1.4694895914180578E-2</v>
      </c>
      <c r="L347" s="19">
        <f t="shared" si="173"/>
        <v>4.2041842942161078E-4</v>
      </c>
      <c r="M347" s="19">
        <f t="shared" si="175"/>
        <v>0.74362902832031252</v>
      </c>
      <c r="N347" s="20">
        <f t="shared" si="174"/>
        <v>-5.8680705633544927E-8</v>
      </c>
      <c r="O347" s="20">
        <f t="shared" si="179"/>
        <v>536.66999999999996</v>
      </c>
      <c r="P347" s="21">
        <f t="shared" si="180"/>
        <v>1.6148002688890328</v>
      </c>
      <c r="Q347" s="33">
        <f>DataBase!G344+2*DataBase!H344*($O$2+273.15)+3*DataBase!I344*($O$2+273.15)^2+4*DataBase!J344*($O$2+273.15)^3+5*DataBase!K344*($O$2+273.15)^4</f>
        <v>1.6746379055474949</v>
      </c>
      <c r="R347" s="30">
        <f>DataBase!R344+273.15</f>
        <v>614.8170166015625</v>
      </c>
      <c r="S347" s="50">
        <f t="shared" si="192"/>
        <v>615.68560001436265</v>
      </c>
      <c r="T347" s="30">
        <f>DataBase!S344/100</f>
        <v>22.063100585937502</v>
      </c>
      <c r="U347" s="50">
        <f t="shared" si="181"/>
        <v>27.884641418759845</v>
      </c>
      <c r="V347" s="50">
        <f t="shared" si="182"/>
        <v>21.026776347556119</v>
      </c>
      <c r="W347" s="30">
        <f t="shared" si="183"/>
        <v>21.431001582359158</v>
      </c>
      <c r="X347" s="30">
        <f t="shared" si="184"/>
        <v>21.861426482579869</v>
      </c>
      <c r="Y347" s="30">
        <f t="shared" si="185"/>
        <v>345.86828735752351</v>
      </c>
      <c r="Z347" s="30">
        <f t="shared" si="186"/>
        <v>348.00237797998795</v>
      </c>
      <c r="AA347" s="55">
        <f t="shared" si="187"/>
        <v>347.49162539874169</v>
      </c>
      <c r="AB347" s="24">
        <f t="shared" si="188"/>
        <v>623.24214985566357</v>
      </c>
      <c r="AC347" s="24">
        <f t="shared" si="189"/>
        <v>22.372523832211503</v>
      </c>
      <c r="AD347" s="63">
        <f t="shared" si="190"/>
        <v>-1.4024467915049982E-2</v>
      </c>
      <c r="AI347" s="20">
        <f t="shared" si="166"/>
        <v>149.70694599187777</v>
      </c>
      <c r="AJ347" s="18">
        <f t="shared" si="167"/>
        <v>141.8915790388408</v>
      </c>
      <c r="AM347" s="20">
        <f t="shared" si="191"/>
        <v>0.72175946341377217</v>
      </c>
      <c r="AN347" s="20">
        <f t="shared" si="168"/>
        <v>0.39770621362894726</v>
      </c>
      <c r="AO347" s="10">
        <f t="shared" si="169"/>
        <v>0.4954870845149148</v>
      </c>
      <c r="AP347" s="10">
        <f t="shared" si="193"/>
        <v>0.44718227640880803</v>
      </c>
      <c r="AQ347" s="20">
        <f t="shared" si="170"/>
        <v>7.9509101776257523E-7</v>
      </c>
      <c r="AR347" s="20">
        <f t="shared" si="171"/>
        <v>1.7542173099871119E-5</v>
      </c>
    </row>
    <row r="348" spans="3:44" ht="15" x14ac:dyDescent="0.25">
      <c r="C348" s="27" t="str">
        <f>DataBase!A345</f>
        <v>Cyclodecane</v>
      </c>
      <c r="D348" s="27">
        <f>DataBase!E345</f>
        <v>202.22100219726565</v>
      </c>
      <c r="E348" s="27">
        <f t="shared" si="176"/>
        <v>475.37100219726563</v>
      </c>
      <c r="F348" s="27">
        <f t="shared" si="177"/>
        <v>855.66780395507817</v>
      </c>
      <c r="G348" s="17">
        <f>DataBase!D345/1000</f>
        <v>0.86002001953124996</v>
      </c>
      <c r="H348" s="16">
        <f t="shared" si="178"/>
        <v>11.038917887298082</v>
      </c>
      <c r="I348" s="16">
        <f>DataBase!C345</f>
        <v>140.26800537109375</v>
      </c>
      <c r="K348" s="20">
        <f t="shared" si="172"/>
        <v>-2.3100254227391665E-2</v>
      </c>
      <c r="L348" s="19">
        <f t="shared" si="173"/>
        <v>3.6745400520937126E-4</v>
      </c>
      <c r="M348" s="19">
        <f t="shared" si="175"/>
        <v>0.86002001953124996</v>
      </c>
      <c r="N348" s="20">
        <f t="shared" si="174"/>
        <v>-5.9024059057617188E-8</v>
      </c>
      <c r="O348" s="20">
        <f t="shared" si="179"/>
        <v>536.66999999999996</v>
      </c>
      <c r="P348" s="21">
        <f t="shared" si="180"/>
        <v>1.3404698951560101</v>
      </c>
      <c r="Q348" s="33">
        <f>DataBase!G345+2*DataBase!H345*($O$2+273.15)+3*DataBase!I345*($O$2+273.15)^2+4*DataBase!J345*($O$2+273.15)^3+5*DataBase!K345*($O$2+273.15)^4</f>
        <v>1.3019000099874951</v>
      </c>
      <c r="R348" s="30">
        <f>DataBase!R345+273.15</f>
        <v>667.03900146484375</v>
      </c>
      <c r="S348" s="50">
        <f t="shared" si="192"/>
        <v>675.21825699476472</v>
      </c>
      <c r="T348" s="30">
        <f>DataBase!S345/100</f>
        <v>29.646201171874999</v>
      </c>
      <c r="U348" s="50">
        <f t="shared" si="181"/>
        <v>30.003780588833852</v>
      </c>
      <c r="V348" s="50">
        <f t="shared" si="182"/>
        <v>25.128210443527102</v>
      </c>
      <c r="W348" s="30">
        <f t="shared" si="183"/>
        <v>25.814695814563638</v>
      </c>
      <c r="X348" s="30">
        <f t="shared" si="184"/>
        <v>26.909823035906744</v>
      </c>
      <c r="Y348" s="30">
        <f t="shared" si="185"/>
        <v>406.06181102377025</v>
      </c>
      <c r="Z348" s="30">
        <f t="shared" si="186"/>
        <v>407.95433719755783</v>
      </c>
      <c r="AA348" s="55">
        <f t="shared" si="187"/>
        <v>402.35711206852045</v>
      </c>
      <c r="AB348" s="24">
        <f t="shared" si="188"/>
        <v>677.26656107411941</v>
      </c>
      <c r="AC348" s="24">
        <f t="shared" si="189"/>
        <v>27.487932373809777</v>
      </c>
      <c r="AD348" s="63">
        <f t="shared" si="190"/>
        <v>7.2800855177112767E-2</v>
      </c>
      <c r="AI348" s="20">
        <f t="shared" si="166"/>
        <v>158.00073740519179</v>
      </c>
      <c r="AJ348" s="18">
        <f t="shared" si="167"/>
        <v>153.09445760168816</v>
      </c>
      <c r="AM348" s="20">
        <f t="shared" si="191"/>
        <v>0.71265848196781945</v>
      </c>
      <c r="AN348" s="20">
        <f t="shared" si="168"/>
        <v>0.37561596599171154</v>
      </c>
      <c r="AO348" s="10">
        <f t="shared" si="169"/>
        <v>0.56422110677640258</v>
      </c>
      <c r="AP348" s="10">
        <f t="shared" si="193"/>
        <v>0.52005251683417786</v>
      </c>
      <c r="AQ348" s="20">
        <f t="shared" si="170"/>
        <v>6.4498626494876267E-8</v>
      </c>
      <c r="AR348" s="20">
        <f t="shared" si="171"/>
        <v>1.9121392563767285E-6</v>
      </c>
    </row>
    <row r="349" spans="3:44" ht="15" x14ac:dyDescent="0.25">
      <c r="C349" s="27" t="str">
        <f>DataBase!A346</f>
        <v>n-Bcychexane</v>
      </c>
      <c r="D349" s="27">
        <f>DataBase!E346</f>
        <v>180.98101196289065</v>
      </c>
      <c r="E349" s="27">
        <f t="shared" si="176"/>
        <v>454.13101196289063</v>
      </c>
      <c r="F349" s="27">
        <f t="shared" si="177"/>
        <v>817.43582153320313</v>
      </c>
      <c r="G349" s="17">
        <f>DataBase!D346/1000</f>
        <v>0.80144702148437497</v>
      </c>
      <c r="H349" s="16">
        <f t="shared" si="178"/>
        <v>11.666566724334409</v>
      </c>
      <c r="I349" s="16">
        <f>DataBase!C346</f>
        <v>140.26800537109375</v>
      </c>
      <c r="K349" s="20">
        <f t="shared" si="172"/>
        <v>-2.1726736674461088E-2</v>
      </c>
      <c r="L349" s="19">
        <f t="shared" si="173"/>
        <v>3.9432321216937899E-4</v>
      </c>
      <c r="M349" s="19">
        <f t="shared" si="175"/>
        <v>0.80144702148437497</v>
      </c>
      <c r="N349" s="20">
        <f t="shared" si="174"/>
        <v>-5.8851268713378905E-8</v>
      </c>
      <c r="O349" s="20">
        <f t="shared" si="179"/>
        <v>536.66999999999996</v>
      </c>
      <c r="P349" s="21">
        <f t="shared" si="180"/>
        <v>1.4675374206137144</v>
      </c>
      <c r="Q349" s="33">
        <f>DataBase!G346+2*DataBase!H346*($O$2+273.15)+3*DataBase!I346*($O$2+273.15)^2+4*DataBase!J346*($O$2+273.15)^3+5*DataBase!K346*($O$2+273.15)^4</f>
        <v>1.4788157331839449</v>
      </c>
      <c r="R349" s="30">
        <f>DataBase!R346+273.15</f>
        <v>667.03900146484375</v>
      </c>
      <c r="S349" s="50">
        <f t="shared" si="192"/>
        <v>640.4283326350328</v>
      </c>
      <c r="T349" s="30">
        <f>DataBase!S346/100</f>
        <v>31.508701171875</v>
      </c>
      <c r="U349" s="50">
        <f t="shared" si="181"/>
        <v>29.338430455603628</v>
      </c>
      <c r="V349" s="50">
        <f t="shared" si="182"/>
        <v>23.713456944897054</v>
      </c>
      <c r="W349" s="30">
        <f t="shared" si="183"/>
        <v>24.262001911789355</v>
      </c>
      <c r="X349" s="30">
        <f t="shared" si="184"/>
        <v>24.604395909753702</v>
      </c>
      <c r="Y349" s="30">
        <f t="shared" si="185"/>
        <v>371.47494888603001</v>
      </c>
      <c r="Z349" s="30">
        <f t="shared" si="186"/>
        <v>373.23221735324285</v>
      </c>
      <c r="AA349" s="55">
        <f t="shared" si="187"/>
        <v>371.85764306862416</v>
      </c>
      <c r="AB349" s="24">
        <f t="shared" si="188"/>
        <v>644.50118146627199</v>
      </c>
      <c r="AC349" s="24">
        <f t="shared" si="189"/>
        <v>24.917494249558278</v>
      </c>
      <c r="AD349" s="63">
        <f t="shared" si="190"/>
        <v>0.20918688099400629</v>
      </c>
      <c r="AI349" s="20">
        <f t="shared" si="166"/>
        <v>150.09805096701643</v>
      </c>
      <c r="AJ349" s="18">
        <f t="shared" si="167"/>
        <v>145.48773630717861</v>
      </c>
      <c r="AM349" s="20">
        <f t="shared" si="191"/>
        <v>0.68081628055571142</v>
      </c>
      <c r="AN349" s="20">
        <f t="shared" si="168"/>
        <v>0.37561596599171154</v>
      </c>
      <c r="AO349" s="10">
        <f t="shared" si="169"/>
        <v>0.35905595124500034</v>
      </c>
      <c r="AP349" s="10">
        <f t="shared" si="193"/>
        <v>0.33145771574266125</v>
      </c>
      <c r="AQ349" s="20">
        <f t="shared" si="170"/>
        <v>9.9172068174488048E-7</v>
      </c>
      <c r="AR349" s="20">
        <f t="shared" si="171"/>
        <v>3.124783060706759E-5</v>
      </c>
    </row>
    <row r="350" spans="3:44" ht="15" x14ac:dyDescent="0.25">
      <c r="C350" s="27" t="str">
        <f>DataBase!A347</f>
        <v>i-Bcychexane</v>
      </c>
      <c r="D350" s="27">
        <f>DataBase!E347</f>
        <v>171.28701171875002</v>
      </c>
      <c r="E350" s="27">
        <f t="shared" si="176"/>
        <v>444.43701171875</v>
      </c>
      <c r="F350" s="27">
        <f t="shared" si="177"/>
        <v>799.98662109375005</v>
      </c>
      <c r="G350" s="17">
        <f>DataBase!D347/1000</f>
        <v>0.79737499999999994</v>
      </c>
      <c r="H350" s="16">
        <f t="shared" si="178"/>
        <v>11.642108063899917</v>
      </c>
      <c r="I350" s="16">
        <f>DataBase!C347</f>
        <v>140.26800537109375</v>
      </c>
      <c r="K350" s="20">
        <f t="shared" si="172"/>
        <v>-2.3654975840894543E-2</v>
      </c>
      <c r="L350" s="19">
        <f t="shared" si="173"/>
        <v>3.952324339844485E-4</v>
      </c>
      <c r="M350" s="19">
        <f t="shared" si="175"/>
        <v>0.79737499999999994</v>
      </c>
      <c r="N350" s="20">
        <f t="shared" si="174"/>
        <v>-5.8839256250000005E-8</v>
      </c>
      <c r="O350" s="20">
        <f t="shared" si="179"/>
        <v>536.66999999999996</v>
      </c>
      <c r="P350" s="21">
        <f t="shared" si="180"/>
        <v>1.4635953359015021</v>
      </c>
      <c r="Q350" s="33">
        <f>DataBase!G347+2*DataBase!H347*($O$2+273.15)+3*DataBase!I347*($O$2+273.15)^2+4*DataBase!J347*($O$2+273.15)^3+5*DataBase!K347*($O$2+273.15)^4</f>
        <v>1.4723811949611376</v>
      </c>
      <c r="R350" s="30">
        <f>DataBase!R347+273.15</f>
        <v>658.70501708984375</v>
      </c>
      <c r="S350" s="50">
        <f t="shared" si="192"/>
        <v>631.09352395189626</v>
      </c>
      <c r="T350" s="30">
        <f>DataBase!S347/100</f>
        <v>31.205500488281249</v>
      </c>
      <c r="U350" s="50">
        <f t="shared" si="181"/>
        <v>29.776029371096143</v>
      </c>
      <c r="V350" s="50">
        <f t="shared" si="182"/>
        <v>24.633869556880068</v>
      </c>
      <c r="W350" s="30">
        <f t="shared" si="183"/>
        <v>25.165819710126918</v>
      </c>
      <c r="X350" s="30">
        <f t="shared" si="184"/>
        <v>25.43191272309361</v>
      </c>
      <c r="Y350" s="30">
        <f t="shared" si="185"/>
        <v>362.17652822048785</v>
      </c>
      <c r="Z350" s="30">
        <f t="shared" si="186"/>
        <v>363.48952424747847</v>
      </c>
      <c r="AA350" s="55">
        <f t="shared" si="187"/>
        <v>362.65180743238159</v>
      </c>
      <c r="AB350" s="24">
        <f t="shared" si="188"/>
        <v>634.21318431792884</v>
      </c>
      <c r="AC350" s="24">
        <f t="shared" si="189"/>
        <v>25.067427309356422</v>
      </c>
      <c r="AD350" s="63">
        <f t="shared" si="190"/>
        <v>0.19669843722679234</v>
      </c>
      <c r="AI350" s="20">
        <f t="shared" si="166"/>
        <v>143.66848060923803</v>
      </c>
      <c r="AJ350" s="18">
        <f t="shared" si="167"/>
        <v>139.3831512862987</v>
      </c>
      <c r="AM350" s="20">
        <f t="shared" si="191"/>
        <v>0.67471326343052773</v>
      </c>
      <c r="AN350" s="20">
        <f t="shared" si="168"/>
        <v>0.37897526280738092</v>
      </c>
      <c r="AO350" s="10">
        <f t="shared" si="169"/>
        <v>0.31688285968850444</v>
      </c>
      <c r="AP350" s="10">
        <f t="shared" si="193"/>
        <v>0.29103235218614931</v>
      </c>
      <c r="AQ350" s="20">
        <f t="shared" si="170"/>
        <v>2.1493779789439785E-6</v>
      </c>
      <c r="AR350" s="20">
        <f t="shared" si="171"/>
        <v>6.7072415571437286E-5</v>
      </c>
    </row>
    <row r="351" spans="3:44" ht="15" x14ac:dyDescent="0.25">
      <c r="C351" s="27" t="str">
        <f>DataBase!A348</f>
        <v>sec-BCC6</v>
      </c>
      <c r="D351" s="27">
        <f>DataBase!E348</f>
        <v>179.29900512695315</v>
      </c>
      <c r="E351" s="27">
        <f t="shared" si="176"/>
        <v>452.44900512695313</v>
      </c>
      <c r="F351" s="27">
        <f t="shared" si="177"/>
        <v>814.4082092285156</v>
      </c>
      <c r="G351" s="17">
        <f>DataBase!D348/1000</f>
        <v>0.81533001708984376</v>
      </c>
      <c r="H351" s="16">
        <f t="shared" si="178"/>
        <v>11.453739005254354</v>
      </c>
      <c r="I351" s="16">
        <f>DataBase!C348</f>
        <v>140.26800537109375</v>
      </c>
      <c r="K351" s="20">
        <f t="shared" si="172"/>
        <v>-2.3956215121994924E-2</v>
      </c>
      <c r="L351" s="19">
        <f t="shared" si="173"/>
        <v>3.8725893151687793E-4</v>
      </c>
      <c r="M351" s="19">
        <f t="shared" si="175"/>
        <v>0.81533001708984376</v>
      </c>
      <c r="N351" s="20">
        <f t="shared" si="174"/>
        <v>-5.8892223550415036E-8</v>
      </c>
      <c r="O351" s="20">
        <f t="shared" si="179"/>
        <v>536.66999999999996</v>
      </c>
      <c r="P351" s="21">
        <f t="shared" si="180"/>
        <v>1.4263267202635812</v>
      </c>
      <c r="Q351" s="33">
        <f>DataBase!G348+2*DataBase!H348*($O$2+273.15)+3*DataBase!I348*($O$2+273.15)^2+4*DataBase!J348*($O$2+273.15)^3+5*DataBase!K348*($O$2+273.15)^4</f>
        <v>1.4206189789834949</v>
      </c>
      <c r="R351" s="30">
        <f>DataBase!R348+273.15</f>
        <v>668.70501708984375</v>
      </c>
      <c r="S351" s="50">
        <f t="shared" si="192"/>
        <v>642.91711633584316</v>
      </c>
      <c r="T351" s="30">
        <f>DataBase!S348/100</f>
        <v>26.751201171875</v>
      </c>
      <c r="U351" s="50">
        <f t="shared" si="181"/>
        <v>29.89684420750994</v>
      </c>
      <c r="V351" s="50">
        <f t="shared" si="182"/>
        <v>24.890077142835047</v>
      </c>
      <c r="W351" s="30">
        <f t="shared" si="183"/>
        <v>25.453859830667081</v>
      </c>
      <c r="X351" s="30">
        <f t="shared" si="184"/>
        <v>25.850658570479858</v>
      </c>
      <c r="Y351" s="30">
        <f t="shared" si="185"/>
        <v>374.05353112682303</v>
      </c>
      <c r="Z351" s="30">
        <f t="shared" si="186"/>
        <v>375.44487010443356</v>
      </c>
      <c r="AA351" s="55">
        <f t="shared" si="187"/>
        <v>373.64023020969125</v>
      </c>
      <c r="AB351" s="24">
        <f t="shared" si="188"/>
        <v>645.50630293602046</v>
      </c>
      <c r="AC351" s="24">
        <f t="shared" si="189"/>
        <v>25.712797943304665</v>
      </c>
      <c r="AD351" s="63">
        <f t="shared" si="190"/>
        <v>3.8817069256017744E-2</v>
      </c>
      <c r="AI351" s="20">
        <f t="shared" si="166"/>
        <v>147.12132624403557</v>
      </c>
      <c r="AJ351" s="18">
        <f t="shared" si="167"/>
        <v>142.99639944189639</v>
      </c>
      <c r="AM351" s="20">
        <f t="shared" si="191"/>
        <v>0.67660477125770457</v>
      </c>
      <c r="AN351" s="20">
        <f t="shared" si="168"/>
        <v>0.37495155155744414</v>
      </c>
      <c r="AO351" s="10">
        <f t="shared" si="169"/>
        <v>0.27000934006164901</v>
      </c>
      <c r="AP351" s="10">
        <f t="shared" si="193"/>
        <v>0.24224871786275437</v>
      </c>
      <c r="AQ351" s="20">
        <f t="shared" si="170"/>
        <v>3.1197591423865922E-6</v>
      </c>
      <c r="AR351" s="20">
        <f t="shared" si="171"/>
        <v>8.3457304425779951E-5</v>
      </c>
    </row>
    <row r="352" spans="3:44" ht="15" x14ac:dyDescent="0.25">
      <c r="C352" s="27" t="str">
        <f>DataBase!A349</f>
        <v>tert-BCC6</v>
      </c>
      <c r="D352" s="27">
        <f>DataBase!E349</f>
        <v>171.5670104980469</v>
      </c>
      <c r="E352" s="27">
        <f t="shared" si="176"/>
        <v>444.71701049804688</v>
      </c>
      <c r="F352" s="27">
        <f t="shared" si="177"/>
        <v>800.49061889648442</v>
      </c>
      <c r="G352" s="17">
        <f>DataBase!D349/1000</f>
        <v>0.81533001708984376</v>
      </c>
      <c r="H352" s="16">
        <f t="shared" si="178"/>
        <v>11.388118668667149</v>
      </c>
      <c r="I352" s="16">
        <f>DataBase!C349</f>
        <v>140.26800537109375</v>
      </c>
      <c r="K352" s="20">
        <f t="shared" si="172"/>
        <v>-2.5906451525366699E-2</v>
      </c>
      <c r="L352" s="19">
        <f t="shared" si="173"/>
        <v>3.8632040514884281E-4</v>
      </c>
      <c r="M352" s="19">
        <f t="shared" si="175"/>
        <v>0.81533001708984376</v>
      </c>
      <c r="N352" s="20">
        <f t="shared" si="174"/>
        <v>-5.8892223550415036E-8</v>
      </c>
      <c r="O352" s="20">
        <f t="shared" si="179"/>
        <v>536.66999999999996</v>
      </c>
      <c r="P352" s="21">
        <f t="shared" si="180"/>
        <v>1.4139491881380077</v>
      </c>
      <c r="Q352" s="33">
        <f>DataBase!G349+2*DataBase!H349*($O$2+273.15)+3*DataBase!I349*($O$2+273.15)^2+4*DataBase!J349*($O$2+273.15)^3+5*DataBase!K349*($O$2+273.15)^4</f>
        <v>1.4025397789834948</v>
      </c>
      <c r="R352" s="30">
        <f>DataBase!R349+273.15</f>
        <v>659.260009765625</v>
      </c>
      <c r="S352" s="50">
        <f t="shared" si="192"/>
        <v>636.29458942243161</v>
      </c>
      <c r="T352" s="30">
        <f>DataBase!S349/100</f>
        <v>26.696201171875</v>
      </c>
      <c r="U352" s="50">
        <f t="shared" si="181"/>
        <v>30.346272791179409</v>
      </c>
      <c r="V352" s="50">
        <f t="shared" si="182"/>
        <v>25.902243224571457</v>
      </c>
      <c r="W352" s="30">
        <f t="shared" si="183"/>
        <v>26.436222697820504</v>
      </c>
      <c r="X352" s="30">
        <f t="shared" si="184"/>
        <v>26.767229339618453</v>
      </c>
      <c r="Y352" s="30">
        <f t="shared" si="185"/>
        <v>367.52175523914741</v>
      </c>
      <c r="Z352" s="30">
        <f t="shared" si="186"/>
        <v>368.44156487596354</v>
      </c>
      <c r="AA352" s="55">
        <f t="shared" si="187"/>
        <v>366.99255405266854</v>
      </c>
      <c r="AB352" s="24">
        <f t="shared" si="188"/>
        <v>637.79415262200325</v>
      </c>
      <c r="AC352" s="24">
        <f t="shared" si="189"/>
        <v>25.997718459613864</v>
      </c>
      <c r="AD352" s="63">
        <f t="shared" si="190"/>
        <v>2.6164123792901353E-2</v>
      </c>
      <c r="AI352" s="20">
        <f t="shared" si="166"/>
        <v>141.62924147117269</v>
      </c>
      <c r="AJ352" s="18">
        <f t="shared" si="167"/>
        <v>137.87338212132664</v>
      </c>
      <c r="AM352" s="20">
        <f t="shared" si="191"/>
        <v>0.67456997832486343</v>
      </c>
      <c r="AN352" s="20">
        <f t="shared" si="168"/>
        <v>0.37874968769240203</v>
      </c>
      <c r="AO352" s="10">
        <f t="shared" si="169"/>
        <v>0.25730640576872665</v>
      </c>
      <c r="AP352" s="10">
        <f t="shared" si="193"/>
        <v>0.22997482926858792</v>
      </c>
      <c r="AQ352" s="20">
        <f t="shared" si="170"/>
        <v>4.6215328606836258E-6</v>
      </c>
      <c r="AR352" s="20">
        <f t="shared" si="171"/>
        <v>1.2337737097124104E-4</v>
      </c>
    </row>
    <row r="353" spans="3:44" ht="15" x14ac:dyDescent="0.25">
      <c r="C353" s="27" t="str">
        <f>DataBase!A350</f>
        <v>1M-4i-PCC6</v>
      </c>
      <c r="D353" s="27">
        <f>DataBase!E350</f>
        <v>170.7180114746094</v>
      </c>
      <c r="E353" s="27">
        <f t="shared" si="176"/>
        <v>443.86801147460938</v>
      </c>
      <c r="F353" s="27">
        <f t="shared" si="177"/>
        <v>798.96242065429692</v>
      </c>
      <c r="G353" s="17">
        <f>DataBase!D350/1000</f>
        <v>0.80144702148437497</v>
      </c>
      <c r="H353" s="16">
        <f t="shared" si="178"/>
        <v>11.578011190889136</v>
      </c>
      <c r="I353" s="16">
        <f>DataBase!C350</f>
        <v>140.26800537109375</v>
      </c>
      <c r="K353" s="20">
        <f t="shared" si="172"/>
        <v>-2.435860712845463E-2</v>
      </c>
      <c r="L353" s="19">
        <f t="shared" si="173"/>
        <v>3.9315551624702106E-4</v>
      </c>
      <c r="M353" s="19">
        <f t="shared" si="175"/>
        <v>0.80144702148437497</v>
      </c>
      <c r="N353" s="20">
        <f t="shared" si="174"/>
        <v>-5.8851268713378905E-8</v>
      </c>
      <c r="O353" s="20">
        <f t="shared" si="179"/>
        <v>536.66999999999996</v>
      </c>
      <c r="P353" s="21">
        <f t="shared" si="180"/>
        <v>1.4512778368713959</v>
      </c>
      <c r="Q353" s="33">
        <f>DataBase!G350+2*DataBase!H350*($O$2+273.15)+3*DataBase!I350*($O$2+273.15)^2+4*DataBase!J350*($O$2+273.15)^3+5*DataBase!K350*($O$2+273.15)^4</f>
        <v>1.4553067331839449</v>
      </c>
      <c r="R353" s="30">
        <f>DataBase!R350+273.15</f>
        <v>654.260009765625</v>
      </c>
      <c r="S353" s="50">
        <f t="shared" si="192"/>
        <v>631.73208224998018</v>
      </c>
      <c r="T353" s="30">
        <f>DataBase!S350/100</f>
        <v>25.586201171875</v>
      </c>
      <c r="U353" s="50">
        <f t="shared" si="181"/>
        <v>29.94511431054519</v>
      </c>
      <c r="V353" s="50">
        <f t="shared" si="182"/>
        <v>25.000677656171479</v>
      </c>
      <c r="W353" s="30">
        <f t="shared" si="183"/>
        <v>25.533311119902518</v>
      </c>
      <c r="X353" s="30">
        <f t="shared" si="184"/>
        <v>25.803082964596669</v>
      </c>
      <c r="Y353" s="30">
        <f t="shared" si="185"/>
        <v>362.86167077953974</v>
      </c>
      <c r="Z353" s="30">
        <f t="shared" si="186"/>
        <v>364.05412198710007</v>
      </c>
      <c r="AA353" s="55">
        <f t="shared" si="187"/>
        <v>363.12721903788804</v>
      </c>
      <c r="AB353" s="24">
        <f t="shared" si="188"/>
        <v>634.40530710722226</v>
      </c>
      <c r="AC353" s="24">
        <f t="shared" si="189"/>
        <v>25.301751583613601</v>
      </c>
      <c r="AD353" s="63">
        <f t="shared" si="190"/>
        <v>1.1117304454483586E-2</v>
      </c>
      <c r="AI353" s="20">
        <f t="shared" si="166"/>
        <v>142.76218063006286</v>
      </c>
      <c r="AJ353" s="18">
        <f t="shared" si="167"/>
        <v>138.65497913624262</v>
      </c>
      <c r="AM353" s="20">
        <f t="shared" si="191"/>
        <v>0.67842754386534465</v>
      </c>
      <c r="AN353" s="20">
        <f t="shared" si="168"/>
        <v>0.38079166310621126</v>
      </c>
      <c r="AO353" s="10">
        <f t="shared" si="169"/>
        <v>0.26374430009789523</v>
      </c>
      <c r="AP353" s="10">
        <f t="shared" si="193"/>
        <v>0.23517148002863708</v>
      </c>
      <c r="AQ353" s="20">
        <f t="shared" si="170"/>
        <v>4.7844324583205208E-6</v>
      </c>
      <c r="AR353" s="20">
        <f t="shared" si="171"/>
        <v>1.224154513718373E-4</v>
      </c>
    </row>
    <row r="354" spans="3:44" ht="15" x14ac:dyDescent="0.25">
      <c r="C354" s="27" t="str">
        <f>DataBase!A351</f>
        <v>cis-2-Decene</v>
      </c>
      <c r="D354" s="27">
        <f>DataBase!E351</f>
        <v>173.85</v>
      </c>
      <c r="E354" s="27">
        <f t="shared" si="176"/>
        <v>447</v>
      </c>
      <c r="F354" s="27">
        <f t="shared" si="177"/>
        <v>804.6</v>
      </c>
      <c r="G354" s="17">
        <f>DataBase!D351/1000</f>
        <v>0.80834399414062497</v>
      </c>
      <c r="H354" s="16">
        <f t="shared" si="178"/>
        <v>11.506161358999345</v>
      </c>
      <c r="I354" s="16">
        <f>DataBase!C351</f>
        <v>140.26899719238281</v>
      </c>
      <c r="K354" s="20">
        <f t="shared" si="172"/>
        <v>-2.4459239259172306E-2</v>
      </c>
      <c r="L354" s="19">
        <f t="shared" si="173"/>
        <v>3.9009726913568027E-4</v>
      </c>
      <c r="M354" s="19">
        <f t="shared" si="175"/>
        <v>0.80834399414062497</v>
      </c>
      <c r="N354" s="20">
        <f t="shared" si="174"/>
        <v>-5.8871614782714846E-8</v>
      </c>
      <c r="O354" s="20">
        <f t="shared" si="179"/>
        <v>536.66999999999996</v>
      </c>
      <c r="P354" s="21">
        <f t="shared" si="180"/>
        <v>1.4370456939962637</v>
      </c>
      <c r="Q354" s="33">
        <f>DataBase!G351+2*DataBase!H351*($O$2+273.15)+3*DataBase!I351*($O$2+273.15)^2+4*DataBase!J351*($O$2+273.15)^3+5*DataBase!K351*($O$2+273.15)^4</f>
        <v>1.5299864279183018</v>
      </c>
      <c r="R354" s="30">
        <f>DataBase!R351+273.15</f>
        <v>621</v>
      </c>
      <c r="S354" s="50">
        <f t="shared" si="192"/>
        <v>636.31849277919332</v>
      </c>
      <c r="T354" s="30">
        <f>DataBase!S351/100</f>
        <v>21.8</v>
      </c>
      <c r="U354" s="50">
        <f t="shared" si="181"/>
        <v>29.987371928077984</v>
      </c>
      <c r="V354" s="50">
        <f t="shared" si="182"/>
        <v>25.091358083227764</v>
      </c>
      <c r="W354" s="30">
        <f t="shared" si="183"/>
        <v>25.635549929841318</v>
      </c>
      <c r="X354" s="30">
        <f t="shared" si="184"/>
        <v>25.953515608076593</v>
      </c>
      <c r="Y354" s="30">
        <f t="shared" si="185"/>
        <v>367.46975387680334</v>
      </c>
      <c r="Z354" s="30">
        <f t="shared" si="186"/>
        <v>368.6922208882786</v>
      </c>
      <c r="AA354" s="55">
        <f t="shared" si="187"/>
        <v>367.4018578131047</v>
      </c>
      <c r="AB354" s="24">
        <f t="shared" si="188"/>
        <v>638.78521107356926</v>
      </c>
      <c r="AC354" s="24">
        <f t="shared" si="189"/>
        <v>25.542416292903241</v>
      </c>
      <c r="AD354" s="63">
        <f t="shared" si="190"/>
        <v>-0.17167047215152476</v>
      </c>
      <c r="AI354" s="20">
        <f t="shared" si="166"/>
        <v>144.11721660146713</v>
      </c>
      <c r="AJ354" s="18">
        <f t="shared" si="167"/>
        <v>140.07209913774818</v>
      </c>
      <c r="AM354" s="20">
        <f t="shared" si="191"/>
        <v>0.71980676328502413</v>
      </c>
      <c r="AN354" s="20">
        <f t="shared" si="168"/>
        <v>0.39495610356204214</v>
      </c>
      <c r="AO354" s="10">
        <f t="shared" si="169"/>
        <v>0.47432660433579898</v>
      </c>
      <c r="AP354" s="10">
        <f t="shared" si="193"/>
        <v>0.42747247568781388</v>
      </c>
      <c r="AQ354" s="20">
        <f t="shared" si="170"/>
        <v>8.487063592339972E-7</v>
      </c>
      <c r="AR354" s="20">
        <f t="shared" si="171"/>
        <v>1.8501798631301141E-5</v>
      </c>
    </row>
    <row r="355" spans="3:44" ht="15" x14ac:dyDescent="0.25">
      <c r="C355" s="27" t="str">
        <f>DataBase!A352</f>
        <v>trans-2-C10=</v>
      </c>
      <c r="D355" s="27">
        <f>DataBase!E352</f>
        <v>172.85</v>
      </c>
      <c r="E355" s="27">
        <f t="shared" si="176"/>
        <v>446</v>
      </c>
      <c r="F355" s="27">
        <f t="shared" si="177"/>
        <v>802.80000000000007</v>
      </c>
      <c r="G355" s="17">
        <f>DataBase!D352/1000</f>
        <v>0.80405798339843748</v>
      </c>
      <c r="H355" s="16">
        <f t="shared" si="178"/>
        <v>11.558862199171305</v>
      </c>
      <c r="I355" s="16">
        <f>DataBase!C352</f>
        <v>140.26899719238281</v>
      </c>
      <c r="K355" s="20">
        <f t="shared" si="172"/>
        <v>-2.4157429178421796E-2</v>
      </c>
      <c r="L355" s="19">
        <f t="shared" si="173"/>
        <v>3.9211030386281613E-4</v>
      </c>
      <c r="M355" s="19">
        <f t="shared" si="175"/>
        <v>0.80405798339843748</v>
      </c>
      <c r="N355" s="20">
        <f t="shared" si="174"/>
        <v>-5.8858971051025389E-8</v>
      </c>
      <c r="O355" s="20">
        <f t="shared" si="179"/>
        <v>536.66999999999996</v>
      </c>
      <c r="P355" s="21">
        <f t="shared" si="180"/>
        <v>1.4473968960812336</v>
      </c>
      <c r="Q355" s="33">
        <f>DataBase!G352+2*DataBase!H352*($O$2+273.15)+3*DataBase!I352*($O$2+273.15)^2+4*DataBase!J352*($O$2+273.15)^3+5*DataBase!K352*($O$2+273.15)^4</f>
        <v>1.5717230865439795</v>
      </c>
      <c r="R355" s="30">
        <f>DataBase!R352+273.15</f>
        <v>619</v>
      </c>
      <c r="S355" s="50">
        <f t="shared" si="192"/>
        <v>634.27513672818486</v>
      </c>
      <c r="T355" s="30">
        <f>DataBase!S352/100</f>
        <v>21.8</v>
      </c>
      <c r="U355" s="50">
        <f t="shared" si="181"/>
        <v>29.90546680797069</v>
      </c>
      <c r="V355" s="50">
        <f t="shared" si="182"/>
        <v>24.912464771803116</v>
      </c>
      <c r="W355" s="30">
        <f t="shared" si="183"/>
        <v>25.452068762063924</v>
      </c>
      <c r="X355" s="30">
        <f t="shared" si="184"/>
        <v>25.746369820046706</v>
      </c>
      <c r="Y355" s="30">
        <f t="shared" si="185"/>
        <v>365.40406084004053</v>
      </c>
      <c r="Z355" s="30">
        <f t="shared" si="186"/>
        <v>366.6624886983667</v>
      </c>
      <c r="AA355" s="55">
        <f t="shared" si="187"/>
        <v>365.5607075507063</v>
      </c>
      <c r="AB355" s="24">
        <f t="shared" si="188"/>
        <v>636.99788144999775</v>
      </c>
      <c r="AC355" s="24">
        <f t="shared" si="189"/>
        <v>25.355429505635854</v>
      </c>
      <c r="AD355" s="63">
        <f t="shared" si="190"/>
        <v>-0.16309309658880061</v>
      </c>
      <c r="AI355" s="20">
        <f t="shared" si="166"/>
        <v>143.94442055305967</v>
      </c>
      <c r="AJ355" s="18">
        <f t="shared" si="167"/>
        <v>139.8176635822451</v>
      </c>
      <c r="AM355" s="20">
        <f t="shared" si="191"/>
        <v>0.72051696284329558</v>
      </c>
      <c r="AN355" s="20">
        <f t="shared" si="168"/>
        <v>0.39584150647312671</v>
      </c>
      <c r="AO355" s="10">
        <f t="shared" si="169"/>
        <v>0.4798435345363361</v>
      </c>
      <c r="AP355" s="10">
        <f t="shared" si="193"/>
        <v>0.43251185169307416</v>
      </c>
      <c r="AQ355" s="20">
        <f t="shared" si="170"/>
        <v>8.4353100165471323E-7</v>
      </c>
      <c r="AR355" s="20">
        <f t="shared" si="171"/>
        <v>1.8388975836072749E-5</v>
      </c>
    </row>
    <row r="356" spans="3:44" ht="15" x14ac:dyDescent="0.25">
      <c r="C356" s="27" t="str">
        <f>DataBase!A353</f>
        <v>1234-T-M-CC6</v>
      </c>
      <c r="D356" s="27">
        <f>DataBase!E353</f>
        <v>176.05001220703127</v>
      </c>
      <c r="E356" s="27">
        <f t="shared" si="176"/>
        <v>449.20001220703125</v>
      </c>
      <c r="F356" s="27">
        <f t="shared" si="177"/>
        <v>808.56002197265627</v>
      </c>
      <c r="G356" s="17">
        <f>DataBase!D353/1000</f>
        <v>0.82572601318359373</v>
      </c>
      <c r="H356" s="16">
        <f t="shared" si="178"/>
        <v>11.28239901360587</v>
      </c>
      <c r="I356" s="16">
        <f>DataBase!C353</f>
        <v>140.26899719238281</v>
      </c>
      <c r="K356" s="20">
        <f t="shared" si="172"/>
        <v>-2.5981412906209714E-2</v>
      </c>
      <c r="L356" s="19">
        <f t="shared" si="173"/>
        <v>3.8162459030614961E-4</v>
      </c>
      <c r="M356" s="19">
        <f t="shared" si="175"/>
        <v>0.82572601318359373</v>
      </c>
      <c r="N356" s="20">
        <f t="shared" si="174"/>
        <v>-5.8922891738891602E-8</v>
      </c>
      <c r="O356" s="20">
        <f t="shared" si="179"/>
        <v>536.66999999999996</v>
      </c>
      <c r="P356" s="21">
        <f t="shared" si="180"/>
        <v>1.3924313161356301</v>
      </c>
      <c r="Q356" s="33">
        <f>DataBase!G353+2*DataBase!H353*($O$2+273.15)+3*DataBase!I353*($O$2+273.15)^2+4*DataBase!J353*($O$2+273.15)^3+5*DataBase!K353*($O$2+273.15)^4</f>
        <v>1.4143372993843766</v>
      </c>
      <c r="R356" s="30">
        <f>DataBase!R353+273.15</f>
        <v>642</v>
      </c>
      <c r="S356" s="50">
        <f t="shared" si="192"/>
        <v>643.04760574977172</v>
      </c>
      <c r="T356" s="30">
        <f>DataBase!S353/100</f>
        <v>25.7</v>
      </c>
      <c r="U356" s="50">
        <f t="shared" si="181"/>
        <v>30.416413647412782</v>
      </c>
      <c r="V356" s="50">
        <f t="shared" si="182"/>
        <v>26.06336688481413</v>
      </c>
      <c r="W356" s="30">
        <f t="shared" si="183"/>
        <v>26.614225604755813</v>
      </c>
      <c r="X356" s="30">
        <f t="shared" si="184"/>
        <v>27.057533706161095</v>
      </c>
      <c r="Y356" s="30">
        <f t="shared" si="185"/>
        <v>374.25748915420672</v>
      </c>
      <c r="Z356" s="30">
        <f t="shared" si="186"/>
        <v>375.20868023175535</v>
      </c>
      <c r="AA356" s="55">
        <f t="shared" si="187"/>
        <v>373.08756422588817</v>
      </c>
      <c r="AB356" s="24">
        <f t="shared" si="188"/>
        <v>644.19901964324856</v>
      </c>
      <c r="AC356" s="24">
        <f t="shared" si="189"/>
        <v>26.384561896837035</v>
      </c>
      <c r="AD356" s="63">
        <f t="shared" si="190"/>
        <v>-2.6636649682374915E-2</v>
      </c>
      <c r="AI356" s="20">
        <f t="shared" si="166"/>
        <v>143.47881167441733</v>
      </c>
      <c r="AJ356" s="18">
        <f t="shared" si="167"/>
        <v>139.69355495667892</v>
      </c>
      <c r="AM356" s="20">
        <f t="shared" si="191"/>
        <v>0.69968849253431664</v>
      </c>
      <c r="AN356" s="20">
        <f t="shared" si="168"/>
        <v>0.3858930230016937</v>
      </c>
      <c r="AO356" s="10">
        <f t="shared" si="169"/>
        <v>0.40206087366931531</v>
      </c>
      <c r="AP356" s="10">
        <f t="shared" si="193"/>
        <v>0.36599045569127298</v>
      </c>
      <c r="AQ356" s="20">
        <f t="shared" si="170"/>
        <v>1.1246716361340754E-6</v>
      </c>
      <c r="AR356" s="20">
        <f t="shared" si="171"/>
        <v>2.8904061048645736E-5</v>
      </c>
    </row>
    <row r="357" spans="3:44" ht="15" x14ac:dyDescent="0.25">
      <c r="C357" s="27" t="str">
        <f>DataBase!A354</f>
        <v>11-Di-E-CC6</v>
      </c>
      <c r="D357" s="27">
        <f>DataBase!E354</f>
        <v>176.67000732421877</v>
      </c>
      <c r="E357" s="27">
        <f t="shared" si="176"/>
        <v>449.82000732421875</v>
      </c>
      <c r="F357" s="27">
        <f t="shared" si="177"/>
        <v>809.6760131835938</v>
      </c>
      <c r="G357" s="17">
        <f>DataBase!D354/1000</f>
        <v>0.82729602050781248</v>
      </c>
      <c r="H357" s="16">
        <f t="shared" si="178"/>
        <v>11.266166255663995</v>
      </c>
      <c r="I357" s="16">
        <f>DataBase!C354</f>
        <v>140.26899719238281</v>
      </c>
      <c r="K357" s="20">
        <f t="shared" si="172"/>
        <v>-2.6000666911451278E-2</v>
      </c>
      <c r="L357" s="19">
        <f t="shared" si="173"/>
        <v>3.8090599444124806E-4</v>
      </c>
      <c r="M357" s="19">
        <f t="shared" si="175"/>
        <v>0.82729602050781248</v>
      </c>
      <c r="N357" s="20">
        <f t="shared" si="174"/>
        <v>-5.8927523260498048E-8</v>
      </c>
      <c r="O357" s="20">
        <f t="shared" si="179"/>
        <v>536.66999999999996</v>
      </c>
      <c r="P357" s="21">
        <f t="shared" si="180"/>
        <v>1.3891061096140915</v>
      </c>
      <c r="Q357" s="33">
        <f>DataBase!G354+2*DataBase!H354*($O$2+273.15)+3*DataBase!I354*($O$2+273.15)^2+4*DataBase!J354*($O$2+273.15)^3+5*DataBase!K354*($O$2+273.15)^4</f>
        <v>1.479489341698115</v>
      </c>
      <c r="R357" s="30">
        <f>DataBase!R354+273.15</f>
        <v>643</v>
      </c>
      <c r="S357" s="50">
        <f t="shared" si="192"/>
        <v>644.02064859522932</v>
      </c>
      <c r="T357" s="30">
        <f>DataBase!S354/100</f>
        <v>25.7</v>
      </c>
      <c r="U357" s="50">
        <f t="shared" si="181"/>
        <v>30.430070228343119</v>
      </c>
      <c r="V357" s="50">
        <f t="shared" si="182"/>
        <v>26.095121258230801</v>
      </c>
      <c r="W357" s="30">
        <f t="shared" si="183"/>
        <v>26.648387622425112</v>
      </c>
      <c r="X357" s="30">
        <f t="shared" si="184"/>
        <v>27.11056164128329</v>
      </c>
      <c r="Y357" s="30">
        <f t="shared" si="185"/>
        <v>375.22592783878463</v>
      </c>
      <c r="Z357" s="30">
        <f t="shared" si="186"/>
        <v>376.17873134548086</v>
      </c>
      <c r="AA357" s="55">
        <f t="shared" si="187"/>
        <v>373.95070472702969</v>
      </c>
      <c r="AB357" s="24">
        <f t="shared" si="188"/>
        <v>645.11270592723247</v>
      </c>
      <c r="AC357" s="24">
        <f t="shared" si="189"/>
        <v>26.446587885827629</v>
      </c>
      <c r="AD357" s="63">
        <f t="shared" si="190"/>
        <v>-2.9050112289012834E-2</v>
      </c>
      <c r="AI357" s="20">
        <f t="shared" si="166"/>
        <v>143.71783030839674</v>
      </c>
      <c r="AJ357" s="18">
        <f t="shared" si="167"/>
        <v>139.9238759321517</v>
      </c>
      <c r="AM357" s="20">
        <f t="shared" si="191"/>
        <v>0.69956455260376171</v>
      </c>
      <c r="AN357" s="20">
        <f t="shared" si="168"/>
        <v>0.38547181138459857</v>
      </c>
      <c r="AO357" s="10">
        <f t="shared" si="169"/>
        <v>0.40119620742286743</v>
      </c>
      <c r="AP357" s="10">
        <f t="shared" si="193"/>
        <v>0.36518507166869552</v>
      </c>
      <c r="AQ357" s="20">
        <f t="shared" si="170"/>
        <v>1.1058107709505215E-6</v>
      </c>
      <c r="AR357" s="20">
        <f t="shared" si="171"/>
        <v>2.8419336813428402E-5</v>
      </c>
    </row>
    <row r="358" spans="3:44" ht="15" x14ac:dyDescent="0.25">
      <c r="C358" s="27" t="str">
        <f>DataBase!A355</f>
        <v>CC6_Acetate</v>
      </c>
      <c r="D358" s="27">
        <f>DataBase!E355</f>
        <v>173.9999938964844</v>
      </c>
      <c r="E358" s="27">
        <f t="shared" si="176"/>
        <v>447.14999389648438</v>
      </c>
      <c r="F358" s="27">
        <f t="shared" si="177"/>
        <v>804.8699890136719</v>
      </c>
      <c r="G358" s="17">
        <f>DataBase!D355/1000</f>
        <v>0.97307702636718751</v>
      </c>
      <c r="H358" s="16">
        <f t="shared" si="178"/>
        <v>9.5593425727203218</v>
      </c>
      <c r="I358" s="16">
        <f>DataBase!C355</f>
        <v>142.197998046875</v>
      </c>
      <c r="K358" s="20">
        <f t="shared" si="172"/>
        <v>-7.2336338738752032E-2</v>
      </c>
      <c r="L358" s="19">
        <f t="shared" si="173"/>
        <v>3.4244795416303998E-4</v>
      </c>
      <c r="M358" s="19">
        <f t="shared" si="175"/>
        <v>0</v>
      </c>
      <c r="N358" s="20">
        <f t="shared" si="174"/>
        <v>-5.6487000000000001E-8</v>
      </c>
      <c r="O358" s="20">
        <f t="shared" si="179"/>
        <v>536.66999999999996</v>
      </c>
      <c r="P358" s="21">
        <f t="shared" si="180"/>
        <v>1.0312655706172702</v>
      </c>
      <c r="Q358" s="33">
        <f>DataBase!G355+2*DataBase!H355*($O$2+273.15)+3*DataBase!I355*($O$2+273.15)^2+4*DataBase!J355*($O$2+273.15)^3+5*DataBase!K355*($O$2+273.15)^4</f>
        <v>1.3675664495887854</v>
      </c>
      <c r="R358" s="30">
        <f>DataBase!R355+273.15</f>
        <v>648</v>
      </c>
      <c r="S358" s="50">
        <f t="shared" si="192"/>
        <v>682.2282167468295</v>
      </c>
      <c r="T358" s="30">
        <f>DataBase!S355/100</f>
        <v>31.2</v>
      </c>
      <c r="U358" s="50">
        <f t="shared" si="181"/>
        <v>34.409501322356988</v>
      </c>
      <c r="V358" s="50">
        <f t="shared" si="182"/>
        <v>38.554369574765417</v>
      </c>
      <c r="W358" s="30">
        <f t="shared" si="183"/>
        <v>37.839615772145521</v>
      </c>
      <c r="X358" s="30">
        <f t="shared" si="184"/>
        <v>42.673769033396923</v>
      </c>
      <c r="Y358" s="30">
        <f t="shared" si="185"/>
        <v>411.78949960257739</v>
      </c>
      <c r="Z358" s="30">
        <f t="shared" si="186"/>
        <v>406.90571459179591</v>
      </c>
      <c r="AA358" s="55">
        <f t="shared" si="187"/>
        <v>390.43795674447551</v>
      </c>
      <c r="AB358" s="24">
        <f t="shared" si="188"/>
        <v>666.76984236408157</v>
      </c>
      <c r="AC358" s="24">
        <f t="shared" si="189"/>
        <v>34.569370724515139</v>
      </c>
      <c r="AD358" s="63">
        <f t="shared" si="190"/>
        <v>-0.1079926514267673</v>
      </c>
      <c r="AI358" s="20">
        <f t="shared" si="166"/>
        <v>122.37219706474139</v>
      </c>
      <c r="AJ358" s="18">
        <f t="shared" si="167"/>
        <v>114.19094757889921</v>
      </c>
      <c r="AM358" s="20">
        <f t="shared" si="191"/>
        <v>0.69004628687729075</v>
      </c>
      <c r="AN358" s="20">
        <f t="shared" si="168"/>
        <v>0.38337947131303263</v>
      </c>
      <c r="AO358" s="10">
        <f t="shared" si="169"/>
        <v>0.41684523720036198</v>
      </c>
      <c r="AP358" s="10">
        <f t="shared" si="193"/>
        <v>0.38561545563131472</v>
      </c>
      <c r="AQ358" s="20">
        <f t="shared" si="170"/>
        <v>7.8822563235982388E-7</v>
      </c>
      <c r="AR358" s="20">
        <f t="shared" si="171"/>
        <v>2.4592639729626506E-5</v>
      </c>
    </row>
    <row r="359" spans="3:44" ht="15" x14ac:dyDescent="0.25">
      <c r="C359" s="27" t="str">
        <f>DataBase!A356</f>
        <v>1-M-Naphtln</v>
      </c>
      <c r="D359" s="27">
        <f>DataBase!E356</f>
        <v>244.68001708984377</v>
      </c>
      <c r="E359" s="27">
        <f t="shared" si="176"/>
        <v>517.83001708984375</v>
      </c>
      <c r="F359" s="27">
        <f t="shared" si="177"/>
        <v>932.09403076171873</v>
      </c>
      <c r="G359" s="17">
        <f>DataBase!D356/1000</f>
        <v>1.0240100097656251</v>
      </c>
      <c r="H359" s="16">
        <f t="shared" si="178"/>
        <v>9.539282426271452</v>
      </c>
      <c r="I359" s="16">
        <f>DataBase!C356</f>
        <v>142.19900512695313</v>
      </c>
      <c r="K359" s="20">
        <f t="shared" si="172"/>
        <v>-7.2932526291212468E-2</v>
      </c>
      <c r="L359" s="19">
        <f t="shared" si="173"/>
        <v>3.4195289760213912E-4</v>
      </c>
      <c r="M359" s="19">
        <f t="shared" si="175"/>
        <v>0</v>
      </c>
      <c r="N359" s="20">
        <f t="shared" si="174"/>
        <v>-5.6487000000000001E-8</v>
      </c>
      <c r="O359" s="20">
        <f t="shared" si="179"/>
        <v>536.66999999999996</v>
      </c>
      <c r="P359" s="21">
        <f t="shared" si="180"/>
        <v>1.0265467673322346</v>
      </c>
      <c r="Q359" s="33">
        <f>DataBase!G356+2*DataBase!H356*($O$2+273.15)+3*DataBase!I356*($O$2+273.15)^2+4*DataBase!J356*($O$2+273.15)^3+5*DataBase!K356*($O$2+273.15)^4</f>
        <v>1.1564678081506048</v>
      </c>
      <c r="R359" s="30">
        <f>DataBase!R356+273.15</f>
        <v>772.03900146484375</v>
      </c>
      <c r="S359" s="50">
        <f t="shared" si="192"/>
        <v>761.95182577194828</v>
      </c>
      <c r="T359" s="30">
        <f>DataBase!S356/100</f>
        <v>36.6</v>
      </c>
      <c r="U359" s="50">
        <f t="shared" si="181"/>
        <v>32.181092136496488</v>
      </c>
      <c r="V359" s="50">
        <f t="shared" si="182"/>
        <v>30.909726617274529</v>
      </c>
      <c r="W359" s="30">
        <f t="shared" si="183"/>
        <v>32.201178976033283</v>
      </c>
      <c r="X359" s="30">
        <f t="shared" si="184"/>
        <v>41.318937542058812</v>
      </c>
      <c r="Y359" s="30">
        <f t="shared" si="185"/>
        <v>487.39697440966324</v>
      </c>
      <c r="Z359" s="30">
        <f t="shared" si="186"/>
        <v>489.36602279824695</v>
      </c>
      <c r="AA359" s="55">
        <f t="shared" si="187"/>
        <v>457.72081457884542</v>
      </c>
      <c r="AB359" s="24">
        <f t="shared" si="188"/>
        <v>757.47176986772183</v>
      </c>
      <c r="AC359" s="24">
        <f t="shared" si="189"/>
        <v>37.533757785350396</v>
      </c>
      <c r="AD359" s="63">
        <f t="shared" si="190"/>
        <v>-2.5512507796458864E-2</v>
      </c>
      <c r="AI359" s="20">
        <f t="shared" si="166"/>
        <v>164.30228780824638</v>
      </c>
      <c r="AJ359" s="18">
        <f t="shared" si="167"/>
        <v>147.4646285239663</v>
      </c>
      <c r="AM359" s="20">
        <f t="shared" si="191"/>
        <v>0.6707303855211052</v>
      </c>
      <c r="AN359" s="20">
        <f t="shared" si="168"/>
        <v>0.33788147359478177</v>
      </c>
      <c r="AO359" s="10">
        <f t="shared" si="169"/>
        <v>0.35146311361024962</v>
      </c>
      <c r="AP359" s="10">
        <f t="shared" si="193"/>
        <v>0.32834295963752735</v>
      </c>
      <c r="AQ359" s="20">
        <f t="shared" si="170"/>
        <v>6.5754621651756063E-8</v>
      </c>
      <c r="AR359" s="20">
        <f t="shared" si="171"/>
        <v>2.4066191524542718E-6</v>
      </c>
    </row>
    <row r="360" spans="3:44" ht="15" x14ac:dyDescent="0.25">
      <c r="C360" s="27" t="str">
        <f>DataBase!A357</f>
        <v>2-M-Naphtln</v>
      </c>
      <c r="D360" s="27">
        <f>DataBase!E357</f>
        <v>241.05001220703127</v>
      </c>
      <c r="E360" s="27">
        <f t="shared" si="176"/>
        <v>514.20001220703125</v>
      </c>
      <c r="F360" s="27">
        <f t="shared" si="177"/>
        <v>925.56002197265627</v>
      </c>
      <c r="G360" s="17">
        <f>DataBase!D357/1000</f>
        <v>1.0049000244140625</v>
      </c>
      <c r="H360" s="16">
        <f t="shared" si="178"/>
        <v>9.6979216803056083</v>
      </c>
      <c r="I360" s="16">
        <f>DataBase!C357</f>
        <v>142.19900512695313</v>
      </c>
      <c r="K360" s="20">
        <f t="shared" si="172"/>
        <v>-6.8217767661317333E-2</v>
      </c>
      <c r="L360" s="19">
        <f t="shared" si="173"/>
        <v>3.4580695423445067E-4</v>
      </c>
      <c r="M360" s="19">
        <f t="shared" si="175"/>
        <v>0</v>
      </c>
      <c r="N360" s="20">
        <f t="shared" si="174"/>
        <v>-5.6487000000000001E-8</v>
      </c>
      <c r="O360" s="20">
        <f t="shared" si="179"/>
        <v>536.66999999999996</v>
      </c>
      <c r="P360" s="21">
        <f t="shared" si="180"/>
        <v>1.0635901767132061</v>
      </c>
      <c r="Q360" s="33">
        <f>DataBase!G357+2*DataBase!H357*($O$2+273.15)+3*DataBase!I357*($O$2+273.15)^2+4*DataBase!J357*($O$2+273.15)^3+5*DataBase!K357*($O$2+273.15)^4</f>
        <v>1.1576137793302828</v>
      </c>
      <c r="R360" s="30">
        <f>DataBase!R357+273.15</f>
        <v>750</v>
      </c>
      <c r="S360" s="50">
        <f t="shared" si="192"/>
        <v>752.74317271121311</v>
      </c>
      <c r="T360" s="30">
        <f>DataBase!S357/100</f>
        <v>32.5</v>
      </c>
      <c r="U360" s="50">
        <f t="shared" si="181"/>
        <v>31.906153618861786</v>
      </c>
      <c r="V360" s="50">
        <f t="shared" si="182"/>
        <v>30.073130161703322</v>
      </c>
      <c r="W360" s="30">
        <f t="shared" si="183"/>
        <v>31.28786103165455</v>
      </c>
      <c r="X360" s="30">
        <f t="shared" si="184"/>
        <v>38.865353989336271</v>
      </c>
      <c r="Y360" s="30">
        <f t="shared" si="185"/>
        <v>479.14147961582296</v>
      </c>
      <c r="Z360" s="30">
        <f t="shared" si="186"/>
        <v>481.16988734107599</v>
      </c>
      <c r="AA360" s="55">
        <f t="shared" si="187"/>
        <v>453.54107620530488</v>
      </c>
      <c r="AB360" s="24">
        <f t="shared" si="188"/>
        <v>749.11928856558802</v>
      </c>
      <c r="AC360" s="24">
        <f t="shared" si="189"/>
        <v>36.080664486941004</v>
      </c>
      <c r="AD360" s="63">
        <f t="shared" si="190"/>
        <v>-0.11017429190587703</v>
      </c>
      <c r="AI360" s="20">
        <f t="shared" si="166"/>
        <v>164.9291002037657</v>
      </c>
      <c r="AJ360" s="18">
        <f t="shared" si="167"/>
        <v>150.00478398211604</v>
      </c>
      <c r="AM360" s="20">
        <f t="shared" si="191"/>
        <v>0.68560001627604161</v>
      </c>
      <c r="AN360" s="20">
        <f t="shared" si="168"/>
        <v>0.34515955627229633</v>
      </c>
      <c r="AO360" s="10">
        <f t="shared" si="169"/>
        <v>0.40294407585904946</v>
      </c>
      <c r="AP360" s="10">
        <f t="shared" si="193"/>
        <v>0.37378686355048507</v>
      </c>
      <c r="AQ360" s="20">
        <f t="shared" si="170"/>
        <v>5.2738563635486723E-8</v>
      </c>
      <c r="AR360" s="20">
        <f t="shared" si="171"/>
        <v>1.7140033181533185E-6</v>
      </c>
    </row>
    <row r="361" spans="3:44" ht="15" x14ac:dyDescent="0.25">
      <c r="C361" s="27" t="str">
        <f>DataBase!A358</f>
        <v>n-Decane</v>
      </c>
      <c r="D361" s="27">
        <f>DataBase!E358</f>
        <v>174.14901123046877</v>
      </c>
      <c r="E361" s="27">
        <f t="shared" si="176"/>
        <v>447.29901123046875</v>
      </c>
      <c r="F361" s="27">
        <f t="shared" si="177"/>
        <v>805.13822021484373</v>
      </c>
      <c r="G361" s="17">
        <f>DataBase!D358/1000</f>
        <v>0.73272100830078124</v>
      </c>
      <c r="H361" s="16">
        <f t="shared" si="178"/>
        <v>12.696523985239796</v>
      </c>
      <c r="I361" s="16">
        <f>DataBase!C358</f>
        <v>142.28500366210938</v>
      </c>
      <c r="K361" s="20">
        <f t="shared" si="172"/>
        <v>2.090069284132676E-2</v>
      </c>
      <c r="L361" s="19">
        <f t="shared" si="173"/>
        <v>3.9241302026917619E-4</v>
      </c>
      <c r="M361" s="19">
        <f t="shared" si="175"/>
        <v>0</v>
      </c>
      <c r="N361" s="20">
        <f t="shared" si="174"/>
        <v>-5.6487000000000001E-8</v>
      </c>
      <c r="O361" s="20">
        <f t="shared" si="179"/>
        <v>536.66999999999996</v>
      </c>
      <c r="P361" s="21">
        <f t="shared" si="180"/>
        <v>1.6459020222473975</v>
      </c>
      <c r="Q361" s="33">
        <f>DataBase!G358+2*DataBase!H358*($O$2+273.15)+3*DataBase!I358*($O$2+273.15)^2+4*DataBase!J358*($O$2+273.15)^3+5*DataBase!K358*($O$2+273.15)^4</f>
        <v>1.6485807827932426</v>
      </c>
      <c r="R361" s="30">
        <f>DataBase!R358+273.15</f>
        <v>617.5980224609375</v>
      </c>
      <c r="S361" s="50">
        <f t="shared" si="192"/>
        <v>615.55028003799953</v>
      </c>
      <c r="T361" s="30">
        <f>DataBase!S358/100</f>
        <v>21.07550048828125</v>
      </c>
      <c r="U361" s="50">
        <f t="shared" si="181"/>
        <v>27.226559799376592</v>
      </c>
      <c r="V361" s="50">
        <f t="shared" si="182"/>
        <v>19.947237113966622</v>
      </c>
      <c r="W361" s="30">
        <f t="shared" si="183"/>
        <v>20.286025162630555</v>
      </c>
      <c r="X361" s="30">
        <f t="shared" si="184"/>
        <v>20.803974118353416</v>
      </c>
      <c r="Y361" s="30">
        <f t="shared" si="185"/>
        <v>345.48084003470512</v>
      </c>
      <c r="Z361" s="30">
        <f t="shared" si="186"/>
        <v>347.81954541810433</v>
      </c>
      <c r="AA361" s="55">
        <f t="shared" si="187"/>
        <v>346.95947707031792</v>
      </c>
      <c r="AB361" s="24">
        <f t="shared" si="188"/>
        <v>624.26085710805808</v>
      </c>
      <c r="AC361" s="24">
        <f t="shared" si="189"/>
        <v>21.492704344331088</v>
      </c>
      <c r="AD361" s="63">
        <f t="shared" si="190"/>
        <v>-1.9795679646223276E-2</v>
      </c>
      <c r="AI361" s="20">
        <f t="shared" si="166"/>
        <v>153.56545735675718</v>
      </c>
      <c r="AJ361" s="18">
        <f t="shared" si="167"/>
        <v>144.38465697819433</v>
      </c>
      <c r="AM361" s="20">
        <f t="shared" si="191"/>
        <v>0.72425589940868051</v>
      </c>
      <c r="AN361" s="20">
        <f t="shared" si="168"/>
        <v>0.39646453440819945</v>
      </c>
      <c r="AO361" s="10">
        <f t="shared" si="169"/>
        <v>0.49252734400273335</v>
      </c>
      <c r="AP361" s="10">
        <f t="shared" si="193"/>
        <v>0.44294718396513666</v>
      </c>
      <c r="AQ361" s="20">
        <f t="shared" si="170"/>
        <v>7.5686682944982136E-7</v>
      </c>
      <c r="AR361" s="20">
        <f t="shared" si="171"/>
        <v>1.5951347233633591E-5</v>
      </c>
    </row>
    <row r="362" spans="3:44" ht="15" x14ac:dyDescent="0.25">
      <c r="C362" s="27" t="str">
        <f>DataBase!A359</f>
        <v>33-Ehexane</v>
      </c>
      <c r="D362" s="27">
        <f>DataBase!E359</f>
        <v>166.27800903320315</v>
      </c>
      <c r="E362" s="27">
        <f t="shared" si="176"/>
        <v>439.42800903320313</v>
      </c>
      <c r="F362" s="27">
        <f t="shared" si="177"/>
        <v>790.97041625976567</v>
      </c>
      <c r="G362" s="17">
        <f>DataBase!D359/1000</f>
        <v>0.76373602294921872</v>
      </c>
      <c r="H362" s="16">
        <f t="shared" si="178"/>
        <v>12.109051830607727</v>
      </c>
      <c r="I362" s="16">
        <f>DataBase!C359</f>
        <v>142.28500366210938</v>
      </c>
      <c r="K362" s="20">
        <f t="shared" si="172"/>
        <v>-1.9701578103859852E-2</v>
      </c>
      <c r="L362" s="19">
        <f t="shared" si="173"/>
        <v>4.1087332540727179E-4</v>
      </c>
      <c r="M362" s="19">
        <f t="shared" si="175"/>
        <v>0.76373602294921872</v>
      </c>
      <c r="N362" s="20">
        <f t="shared" si="174"/>
        <v>-5.8740021267700202E-8</v>
      </c>
      <c r="O362" s="20">
        <f t="shared" si="179"/>
        <v>536.66999999999996</v>
      </c>
      <c r="P362" s="21">
        <f t="shared" si="180"/>
        <v>1.5507568981132718</v>
      </c>
      <c r="Q362" s="33">
        <f>DataBase!G359+2*DataBase!H359*($O$2+273.15)+3*DataBase!I359*($O$2+273.15)^2+4*DataBase!J359*($O$2+273.15)^3+5*DataBase!K359*($O$2+273.15)^4</f>
        <v>1.5906828836782947</v>
      </c>
      <c r="R362" s="30">
        <f>DataBase!R359+273.15</f>
        <v>627.927001953125</v>
      </c>
      <c r="S362" s="50">
        <f t="shared" si="192"/>
        <v>617.62404630718197</v>
      </c>
      <c r="T362" s="30">
        <f>DataBase!S359/100</f>
        <v>24.131201171874999</v>
      </c>
      <c r="U362" s="50">
        <f t="shared" si="181"/>
        <v>28.909108967876413</v>
      </c>
      <c r="V362" s="50">
        <f t="shared" si="182"/>
        <v>22.881534194729923</v>
      </c>
      <c r="W362" s="30">
        <f t="shared" si="183"/>
        <v>23.361558344470577</v>
      </c>
      <c r="X362" s="30">
        <f t="shared" si="184"/>
        <v>23.654282947762788</v>
      </c>
      <c r="Y362" s="30">
        <f t="shared" si="185"/>
        <v>348.24639883759482</v>
      </c>
      <c r="Z362" s="30">
        <f t="shared" si="186"/>
        <v>349.93781945645503</v>
      </c>
      <c r="AA362" s="55">
        <f t="shared" si="187"/>
        <v>349.75413612650345</v>
      </c>
      <c r="AB362" s="24">
        <f t="shared" si="188"/>
        <v>622.9842567896801</v>
      </c>
      <c r="AC362" s="24">
        <f t="shared" si="189"/>
        <v>23.349373926360041</v>
      </c>
      <c r="AD362" s="63">
        <f t="shared" si="190"/>
        <v>3.2399019010548882E-2</v>
      </c>
      <c r="AI362" s="20">
        <f t="shared" si="166"/>
        <v>144.22681380592917</v>
      </c>
      <c r="AJ362" s="18">
        <f t="shared" si="167"/>
        <v>138.3679395102865</v>
      </c>
      <c r="AM362" s="20">
        <f t="shared" si="191"/>
        <v>0.69980747390443743</v>
      </c>
      <c r="AN362" s="20">
        <f t="shared" si="168"/>
        <v>0.39191989056932031</v>
      </c>
      <c r="AO362" s="10">
        <f t="shared" si="169"/>
        <v>0.37556658268163923</v>
      </c>
      <c r="AP362" s="10">
        <f t="shared" si="193"/>
        <v>0.33943512260175623</v>
      </c>
      <c r="AQ362" s="20">
        <f t="shared" si="170"/>
        <v>2.2933390476992537E-6</v>
      </c>
      <c r="AR362" s="20">
        <f t="shared" si="171"/>
        <v>5.5341025915346926E-5</v>
      </c>
    </row>
    <row r="363" spans="3:44" ht="15" x14ac:dyDescent="0.25">
      <c r="C363" s="27" t="str">
        <f>DataBase!A360</f>
        <v>34-Ehexane</v>
      </c>
      <c r="D363" s="27">
        <f>DataBase!E360</f>
        <v>163.88900146484377</v>
      </c>
      <c r="E363" s="27">
        <f t="shared" si="176"/>
        <v>437.03900146484375</v>
      </c>
      <c r="F363" s="27">
        <f t="shared" si="177"/>
        <v>786.67020263671873</v>
      </c>
      <c r="G363" s="17">
        <f>DataBase!D360/1000</f>
        <v>0.7535490112304688</v>
      </c>
      <c r="H363" s="16">
        <f t="shared" si="178"/>
        <v>12.250469380171895</v>
      </c>
      <c r="I363" s="16">
        <f>DataBase!C360</f>
        <v>142.28500366210938</v>
      </c>
      <c r="K363" s="20">
        <f t="shared" si="172"/>
        <v>-1.8504020728078427E-2</v>
      </c>
      <c r="L363" s="19">
        <f t="shared" si="173"/>
        <v>4.1537156222813979E-4</v>
      </c>
      <c r="M363" s="19">
        <f t="shared" si="175"/>
        <v>0.7535490112304688</v>
      </c>
      <c r="N363" s="20">
        <f t="shared" si="174"/>
        <v>-5.8709969583129881E-8</v>
      </c>
      <c r="O363" s="20">
        <f t="shared" si="179"/>
        <v>536.66999999999996</v>
      </c>
      <c r="P363" s="21">
        <f t="shared" si="180"/>
        <v>1.5760830988326238</v>
      </c>
      <c r="Q363" s="33">
        <f>DataBase!G360+2*DataBase!H360*($O$2+273.15)+3*DataBase!I360*($O$2+273.15)^2+4*DataBase!J360*($O$2+273.15)^3+5*DataBase!K360*($O$2+273.15)^4</f>
        <v>1.62399720931022</v>
      </c>
      <c r="R363" s="30">
        <f>DataBase!R360+273.15</f>
        <v>618.927001953125</v>
      </c>
      <c r="S363" s="50">
        <f t="shared" si="192"/>
        <v>612.85263604839042</v>
      </c>
      <c r="T363" s="30">
        <f>DataBase!S360/100</f>
        <v>23.303701171875002</v>
      </c>
      <c r="U363" s="50">
        <f t="shared" si="181"/>
        <v>28.684809914599725</v>
      </c>
      <c r="V363" s="50">
        <f t="shared" si="182"/>
        <v>22.461036040031367</v>
      </c>
      <c r="W363" s="30">
        <f t="shared" si="183"/>
        <v>22.920453052829423</v>
      </c>
      <c r="X363" s="30">
        <f t="shared" si="184"/>
        <v>23.262424796460241</v>
      </c>
      <c r="Y363" s="30">
        <f t="shared" si="185"/>
        <v>343.27235060981309</v>
      </c>
      <c r="Z363" s="30">
        <f t="shared" si="186"/>
        <v>345.0197235450056</v>
      </c>
      <c r="AA363" s="55">
        <f t="shared" si="187"/>
        <v>344.8858300221134</v>
      </c>
      <c r="AB363" s="24">
        <f t="shared" si="188"/>
        <v>618.78066779844801</v>
      </c>
      <c r="AC363" s="24">
        <f t="shared" si="189"/>
        <v>22.94898667921391</v>
      </c>
      <c r="AD363" s="63">
        <f t="shared" si="190"/>
        <v>1.5221380073702336E-2</v>
      </c>
      <c r="AI363" s="20">
        <f t="shared" si="166"/>
        <v>143.75861005877118</v>
      </c>
      <c r="AJ363" s="18">
        <f t="shared" si="167"/>
        <v>137.25969431514662</v>
      </c>
      <c r="AM363" s="20">
        <f t="shared" si="191"/>
        <v>0.70612366254129477</v>
      </c>
      <c r="AN363" s="20">
        <f t="shared" si="168"/>
        <v>0.39587389791106459</v>
      </c>
      <c r="AO363" s="10">
        <f t="shared" si="169"/>
        <v>0.40411920141386642</v>
      </c>
      <c r="AP363" s="10">
        <f t="shared" si="193"/>
        <v>0.36496707194788369</v>
      </c>
      <c r="AQ363" s="20">
        <f t="shared" si="170"/>
        <v>2.0800365070242332E-6</v>
      </c>
      <c r="AR363" s="20">
        <f t="shared" si="171"/>
        <v>4.847254918628341E-5</v>
      </c>
    </row>
    <row r="364" spans="3:44" ht="15" x14ac:dyDescent="0.25">
      <c r="C364" s="27" t="str">
        <f>DataBase!A361</f>
        <v>2-Mnonane</v>
      </c>
      <c r="D364" s="27">
        <f>DataBase!E361</f>
        <v>167.02800903320315</v>
      </c>
      <c r="E364" s="27">
        <f t="shared" si="176"/>
        <v>440.17800903320313</v>
      </c>
      <c r="F364" s="27">
        <f t="shared" si="177"/>
        <v>792.32041625976569</v>
      </c>
      <c r="G364" s="17">
        <f>DataBase!D361/1000</f>
        <v>0.72904101562500001</v>
      </c>
      <c r="H364" s="16">
        <f t="shared" si="178"/>
        <v>12.692533548666839</v>
      </c>
      <c r="I364" s="16">
        <f>DataBase!C361</f>
        <v>142.28500366210938</v>
      </c>
      <c r="K364" s="20">
        <f t="shared" si="172"/>
        <v>2.0782097066378468E-2</v>
      </c>
      <c r="L364" s="19">
        <f t="shared" si="173"/>
        <v>3.9238412339298009E-4</v>
      </c>
      <c r="M364" s="19">
        <f t="shared" si="175"/>
        <v>0</v>
      </c>
      <c r="N364" s="20">
        <f t="shared" si="174"/>
        <v>-5.6487000000000001E-8</v>
      </c>
      <c r="O364" s="20">
        <f t="shared" si="179"/>
        <v>536.66999999999996</v>
      </c>
      <c r="P364" s="21">
        <f t="shared" si="180"/>
        <v>1.6452758962448306</v>
      </c>
      <c r="Q364" s="33">
        <f>DataBase!G361+2*DataBase!H361*($O$2+273.15)+3*DataBase!I361*($O$2+273.15)^2+4*DataBase!J361*($O$2+273.15)^3+5*DataBase!K361*($O$2+273.15)^4</f>
        <v>1.7201392094100949</v>
      </c>
      <c r="R364" s="30">
        <f>DataBase!R361+273.15</f>
        <v>610.37200927734375</v>
      </c>
      <c r="S364" s="50">
        <f t="shared" si="192"/>
        <v>608.76182233995883</v>
      </c>
      <c r="T364" s="30">
        <f>DataBase!S361/100</f>
        <v>20.958701171874999</v>
      </c>
      <c r="U364" s="50">
        <f t="shared" si="181"/>
        <v>27.539912043554786</v>
      </c>
      <c r="V364" s="50">
        <f t="shared" si="182"/>
        <v>20.460989027556646</v>
      </c>
      <c r="W364" s="30">
        <f t="shared" si="183"/>
        <v>20.823121808058939</v>
      </c>
      <c r="X364" s="30">
        <f t="shared" si="184"/>
        <v>21.375177928156958</v>
      </c>
      <c r="Y364" s="30">
        <f t="shared" si="185"/>
        <v>338.55744740283149</v>
      </c>
      <c r="Z364" s="30">
        <f t="shared" si="186"/>
        <v>340.71491972840602</v>
      </c>
      <c r="AA364" s="55">
        <f t="shared" si="187"/>
        <v>340.0142461827154</v>
      </c>
      <c r="AB364" s="24">
        <f t="shared" si="188"/>
        <v>616.96682503534009</v>
      </c>
      <c r="AC364" s="24">
        <f t="shared" si="189"/>
        <v>21.615829668342773</v>
      </c>
      <c r="AD364" s="63">
        <f t="shared" si="190"/>
        <v>-3.1353493285623577E-2</v>
      </c>
      <c r="AI364" s="20">
        <f t="shared" si="166"/>
        <v>148.87732894553096</v>
      </c>
      <c r="AJ364" s="18">
        <f t="shared" si="167"/>
        <v>139.78114426484245</v>
      </c>
      <c r="AM364" s="20">
        <f t="shared" si="191"/>
        <v>0.72116349102305077</v>
      </c>
      <c r="AN364" s="20">
        <f t="shared" si="168"/>
        <v>0.39970707723382104</v>
      </c>
      <c r="AO364" s="10">
        <f t="shared" si="169"/>
        <v>0.46556472920475023</v>
      </c>
      <c r="AP364" s="10">
        <f t="shared" si="193"/>
        <v>0.4181763696516192</v>
      </c>
      <c r="AQ364" s="20">
        <f t="shared" si="170"/>
        <v>1.2887075158339203E-6</v>
      </c>
      <c r="AR364" s="20">
        <f t="shared" si="171"/>
        <v>2.7009635722312505E-5</v>
      </c>
    </row>
    <row r="365" spans="3:44" ht="15" x14ac:dyDescent="0.25">
      <c r="C365" s="27" t="str">
        <f>DataBase!A362</f>
        <v>3-Mnonane</v>
      </c>
      <c r="D365" s="27">
        <f>DataBase!E362</f>
        <v>167.77700195312502</v>
      </c>
      <c r="E365" s="27">
        <f t="shared" si="176"/>
        <v>440.927001953125</v>
      </c>
      <c r="F365" s="27">
        <f t="shared" si="177"/>
        <v>793.66860351562502</v>
      </c>
      <c r="G365" s="17">
        <f>DataBase!D362/1000</f>
        <v>0.73587902832031249</v>
      </c>
      <c r="H365" s="16">
        <f t="shared" si="178"/>
        <v>12.581718783389954</v>
      </c>
      <c r="I365" s="16">
        <f>DataBase!C362</f>
        <v>142.28500366210938</v>
      </c>
      <c r="K365" s="20">
        <f t="shared" si="172"/>
        <v>1.7488682242349455E-2</v>
      </c>
      <c r="L365" s="19">
        <f t="shared" si="173"/>
        <v>3.9154638897390771E-4</v>
      </c>
      <c r="M365" s="19">
        <f t="shared" si="175"/>
        <v>0</v>
      </c>
      <c r="N365" s="20">
        <f t="shared" si="174"/>
        <v>-5.6487000000000001E-8</v>
      </c>
      <c r="O365" s="20">
        <f t="shared" si="179"/>
        <v>536.66999999999996</v>
      </c>
      <c r="P365" s="21">
        <f t="shared" si="180"/>
        <v>1.6277299125964477</v>
      </c>
      <c r="Q365" s="33">
        <f>DataBase!G362+2*DataBase!H362*($O$2+273.15)+3*DataBase!I362*($O$2+273.15)^2+4*DataBase!J362*($O$2+273.15)^3+5*DataBase!K362*($O$2+273.15)^4</f>
        <v>1.6970339288082199</v>
      </c>
      <c r="R365" s="30">
        <f>DataBase!R362+273.15</f>
        <v>613.53900146484375</v>
      </c>
      <c r="S365" s="50">
        <f t="shared" si="192"/>
        <v>611.24512480829094</v>
      </c>
      <c r="T365" s="30">
        <f>DataBase!S362/100</f>
        <v>21.373601074218751</v>
      </c>
      <c r="U365" s="50">
        <f t="shared" si="181"/>
        <v>27.762893991141073</v>
      </c>
      <c r="V365" s="50">
        <f t="shared" si="182"/>
        <v>20.82696280171476</v>
      </c>
      <c r="W365" s="30">
        <f t="shared" si="183"/>
        <v>21.213629179247963</v>
      </c>
      <c r="X365" s="30">
        <f t="shared" si="184"/>
        <v>21.702960108383817</v>
      </c>
      <c r="Y365" s="30">
        <f t="shared" si="185"/>
        <v>341.22885410077026</v>
      </c>
      <c r="Z365" s="30">
        <f t="shared" si="186"/>
        <v>343.34632670012911</v>
      </c>
      <c r="AA365" s="55">
        <f t="shared" si="187"/>
        <v>342.79129829041722</v>
      </c>
      <c r="AB365" s="24">
        <f t="shared" si="188"/>
        <v>619.01413400085812</v>
      </c>
      <c r="AC365" s="24">
        <f t="shared" si="189"/>
        <v>21.914389755040418</v>
      </c>
      <c r="AD365" s="63">
        <f t="shared" si="190"/>
        <v>-2.5301711159659304E-2</v>
      </c>
      <c r="AI365" s="20">
        <f t="shared" si="166"/>
        <v>148.60652983207251</v>
      </c>
      <c r="AJ365" s="18">
        <f t="shared" si="167"/>
        <v>140.20052197720557</v>
      </c>
      <c r="AM365" s="20">
        <f t="shared" si="191"/>
        <v>0.71866173283262813</v>
      </c>
      <c r="AN365" s="20">
        <f t="shared" si="168"/>
        <v>0.39827944117563524</v>
      </c>
      <c r="AO365" s="10">
        <f t="shared" si="169"/>
        <v>0.45594002373792003</v>
      </c>
      <c r="AP365" s="10">
        <f t="shared" si="193"/>
        <v>0.41000951863290114</v>
      </c>
      <c r="AQ365" s="20">
        <f t="shared" si="170"/>
        <v>1.314439555312263E-6</v>
      </c>
      <c r="AR365" s="20">
        <f t="shared" si="171"/>
        <v>2.8094306691417802E-5</v>
      </c>
    </row>
    <row r="366" spans="3:44" ht="15" x14ac:dyDescent="0.25">
      <c r="C366" s="27" t="str">
        <f>DataBase!A363</f>
        <v>4-Mnonane</v>
      </c>
      <c r="D366" s="27">
        <f>DataBase!E363</f>
        <v>165.72200927734377</v>
      </c>
      <c r="E366" s="27">
        <f t="shared" si="176"/>
        <v>438.87200927734375</v>
      </c>
      <c r="F366" s="27">
        <f t="shared" si="177"/>
        <v>789.96961669921882</v>
      </c>
      <c r="G366" s="17">
        <f>DataBase!D363/1000</f>
        <v>0.73472900390624996</v>
      </c>
      <c r="H366" s="16">
        <f t="shared" si="178"/>
        <v>12.58180485963641</v>
      </c>
      <c r="I366" s="16">
        <f>DataBase!C363</f>
        <v>142.28500366210938</v>
      </c>
      <c r="K366" s="20">
        <f t="shared" si="172"/>
        <v>1.749124042839412E-2</v>
      </c>
      <c r="L366" s="19">
        <f t="shared" si="173"/>
        <v>3.9154706611098833E-4</v>
      </c>
      <c r="M366" s="19">
        <f t="shared" si="175"/>
        <v>0</v>
      </c>
      <c r="N366" s="20">
        <f t="shared" si="174"/>
        <v>-5.6487000000000001E-8</v>
      </c>
      <c r="O366" s="20">
        <f t="shared" si="179"/>
        <v>536.66999999999996</v>
      </c>
      <c r="P366" s="21">
        <f t="shared" si="180"/>
        <v>1.6277436602559889</v>
      </c>
      <c r="Q366" s="33">
        <f>DataBase!G363+2*DataBase!H363*($O$2+273.15)+3*DataBase!I363*($O$2+273.15)^2+4*DataBase!J363*($O$2+273.15)^3+5*DataBase!K363*($O$2+273.15)^4</f>
        <v>1.6971907843098699</v>
      </c>
      <c r="R366" s="30">
        <f>DataBase!R363+273.15</f>
        <v>610.53900146484375</v>
      </c>
      <c r="S366" s="50">
        <f t="shared" si="192"/>
        <v>609.24801101414653</v>
      </c>
      <c r="T366" s="30">
        <f>DataBase!S363/100</f>
        <v>21.373601074218751</v>
      </c>
      <c r="U366" s="50">
        <f t="shared" si="181"/>
        <v>27.849961754171989</v>
      </c>
      <c r="V366" s="50">
        <f t="shared" si="182"/>
        <v>20.97691705025558</v>
      </c>
      <c r="W366" s="30">
        <f t="shared" si="183"/>
        <v>21.368597359006408</v>
      </c>
      <c r="X366" s="30">
        <f t="shared" si="184"/>
        <v>21.866148290465429</v>
      </c>
      <c r="Y366" s="30">
        <f t="shared" si="185"/>
        <v>339.19769668713673</v>
      </c>
      <c r="Z366" s="30">
        <f t="shared" si="186"/>
        <v>341.25782704694427</v>
      </c>
      <c r="AA366" s="55">
        <f t="shared" si="187"/>
        <v>340.75231653131732</v>
      </c>
      <c r="AB366" s="24">
        <f t="shared" si="188"/>
        <v>616.87885069848926</v>
      </c>
      <c r="AC366" s="24">
        <f t="shared" si="189"/>
        <v>21.948048037362113</v>
      </c>
      <c r="AD366" s="63">
        <f t="shared" si="190"/>
        <v>-2.6876470705550475E-2</v>
      </c>
      <c r="AI366" s="20">
        <f t="shared" si="166"/>
        <v>147.27927212340865</v>
      </c>
      <c r="AJ366" s="18">
        <f t="shared" si="167"/>
        <v>138.89430884594711</v>
      </c>
      <c r="AM366" s="20">
        <f t="shared" si="191"/>
        <v>0.71882714818279303</v>
      </c>
      <c r="AN366" s="20">
        <f t="shared" si="168"/>
        <v>0.39963154391941308</v>
      </c>
      <c r="AO366" s="10">
        <f t="shared" si="169"/>
        <v>0.45720065752453543</v>
      </c>
      <c r="AP366" s="10">
        <f t="shared" si="193"/>
        <v>0.41116376880261263</v>
      </c>
      <c r="AQ366" s="20">
        <f t="shared" si="170"/>
        <v>1.4135814148976413E-6</v>
      </c>
      <c r="AR366" s="20">
        <f t="shared" si="171"/>
        <v>3.0213325247951886E-5</v>
      </c>
    </row>
    <row r="367" spans="3:44" ht="15" x14ac:dyDescent="0.25">
      <c r="C367" s="27" t="str">
        <f>DataBase!A364</f>
        <v>5-Mnonane</v>
      </c>
      <c r="D367" s="27">
        <f>DataBase!E364</f>
        <v>165.11000976562502</v>
      </c>
      <c r="E367" s="27">
        <f t="shared" si="176"/>
        <v>438.260009765625</v>
      </c>
      <c r="F367" s="27">
        <f t="shared" si="177"/>
        <v>788.86801757812498</v>
      </c>
      <c r="G367" s="17">
        <f>DataBase!D364/1000</f>
        <v>0.73511102294921871</v>
      </c>
      <c r="H367" s="16">
        <f t="shared" si="178"/>
        <v>12.569418355898511</v>
      </c>
      <c r="I367" s="16">
        <f>DataBase!C364</f>
        <v>142.28500366210938</v>
      </c>
      <c r="K367" s="20">
        <f t="shared" si="172"/>
        <v>1.7123113537303766E-2</v>
      </c>
      <c r="L367" s="19">
        <f t="shared" si="173"/>
        <v>3.9144920270772364E-4</v>
      </c>
      <c r="M367" s="19">
        <f t="shared" si="175"/>
        <v>0</v>
      </c>
      <c r="N367" s="20">
        <f t="shared" si="174"/>
        <v>-5.6487000000000001E-8</v>
      </c>
      <c r="O367" s="20">
        <f t="shared" si="179"/>
        <v>536.66999999999996</v>
      </c>
      <c r="P367" s="21">
        <f t="shared" si="180"/>
        <v>1.6257634538652623</v>
      </c>
      <c r="Q367" s="33">
        <f>DataBase!G364+2*DataBase!H364*($O$2+273.15)+3*DataBase!I364*($O$2+273.15)^2+4*DataBase!J364*($O$2+273.15)^3+5*DataBase!K364*($O$2+273.15)^4</f>
        <v>1.694413745875095</v>
      </c>
      <c r="R367" s="30">
        <f>DataBase!R364+273.15</f>
        <v>609.760009765625</v>
      </c>
      <c r="S367" s="50">
        <f t="shared" si="192"/>
        <v>608.84997062900629</v>
      </c>
      <c r="T367" s="30">
        <f>DataBase!S364/100</f>
        <v>21.373601074218751</v>
      </c>
      <c r="U367" s="50">
        <f t="shared" si="181"/>
        <v>27.904360386350021</v>
      </c>
      <c r="V367" s="50">
        <f t="shared" si="182"/>
        <v>21.07011423250745</v>
      </c>
      <c r="W367" s="30">
        <f t="shared" si="183"/>
        <v>21.465991589326475</v>
      </c>
      <c r="X367" s="30">
        <f t="shared" si="184"/>
        <v>21.959316516182316</v>
      </c>
      <c r="Y367" s="30">
        <f t="shared" si="185"/>
        <v>338.8094234966361</v>
      </c>
      <c r="Z367" s="30">
        <f t="shared" si="186"/>
        <v>340.84447362767105</v>
      </c>
      <c r="AA367" s="55">
        <f t="shared" si="187"/>
        <v>340.3706717522017</v>
      </c>
      <c r="AB367" s="24">
        <f t="shared" si="188"/>
        <v>616.38421389677001</v>
      </c>
      <c r="AC367" s="24">
        <f t="shared" si="189"/>
        <v>21.993506870713489</v>
      </c>
      <c r="AD367" s="63">
        <f t="shared" si="190"/>
        <v>-2.9003338947992258E-2</v>
      </c>
      <c r="AI367" s="20">
        <f t="shared" si="166"/>
        <v>146.80007383429302</v>
      </c>
      <c r="AJ367" s="18">
        <f t="shared" si="167"/>
        <v>138.49768542296997</v>
      </c>
      <c r="AM367" s="20">
        <f t="shared" si="191"/>
        <v>0.71874180455697667</v>
      </c>
      <c r="AN367" s="20">
        <f t="shared" si="168"/>
        <v>0.39998413892005402</v>
      </c>
      <c r="AO367" s="10">
        <f t="shared" si="169"/>
        <v>0.45655003570103814</v>
      </c>
      <c r="AP367" s="10">
        <f t="shared" si="193"/>
        <v>0.41056808080381613</v>
      </c>
      <c r="AQ367" s="20">
        <f t="shared" si="170"/>
        <v>1.4570242809264005E-6</v>
      </c>
      <c r="AR367" s="20">
        <f t="shared" si="171"/>
        <v>3.114185573597132E-5</v>
      </c>
    </row>
    <row r="368" spans="3:44" ht="15" x14ac:dyDescent="0.25">
      <c r="C368" s="27" t="str">
        <f>DataBase!A365</f>
        <v>3-Eoctane</v>
      </c>
      <c r="D368" s="27">
        <f>DataBase!E365</f>
        <v>166.49801025390627</v>
      </c>
      <c r="E368" s="27">
        <f t="shared" si="176"/>
        <v>439.64801025390625</v>
      </c>
      <c r="F368" s="27">
        <f t="shared" si="177"/>
        <v>791.36641845703127</v>
      </c>
      <c r="G368" s="17">
        <f>DataBase!D365/1000</f>
        <v>0.74284600830078129</v>
      </c>
      <c r="H368" s="16">
        <f t="shared" si="178"/>
        <v>12.451654978317938</v>
      </c>
      <c r="I368" s="16">
        <f>DataBase!C365</f>
        <v>142.28500366210938</v>
      </c>
      <c r="K368" s="20">
        <f t="shared" si="172"/>
        <v>-1.5682384675494401E-2</v>
      </c>
      <c r="L368" s="19">
        <f t="shared" si="173"/>
        <v>4.2043764676519523E-4</v>
      </c>
      <c r="M368" s="19">
        <f t="shared" si="175"/>
        <v>0.74284600830078129</v>
      </c>
      <c r="N368" s="20">
        <f t="shared" si="174"/>
        <v>-5.8678395724487312E-8</v>
      </c>
      <c r="O368" s="20">
        <f t="shared" si="179"/>
        <v>536.66999999999996</v>
      </c>
      <c r="P368" s="21">
        <f t="shared" si="180"/>
        <v>1.6107623040323038</v>
      </c>
      <c r="Q368" s="33">
        <f>DataBase!G365+2*DataBase!H365*($O$2+273.15)+3*DataBase!I365*($O$2+273.15)^2+4*DataBase!J365*($O$2+273.15)^3+5*DataBase!K365*($O$2+273.15)^4</f>
        <v>1.6692279818116948</v>
      </c>
      <c r="R368" s="30">
        <f>DataBase!R365+273.15</f>
        <v>613.760009765625</v>
      </c>
      <c r="S368" s="50">
        <f t="shared" si="192"/>
        <v>612.10134782690079</v>
      </c>
      <c r="T368" s="30">
        <f>DataBase!S365/100</f>
        <v>21.856201171875</v>
      </c>
      <c r="U368" s="50">
        <f t="shared" si="181"/>
        <v>28.11566191636345</v>
      </c>
      <c r="V368" s="50">
        <f t="shared" si="182"/>
        <v>21.430783826241221</v>
      </c>
      <c r="W368" s="30">
        <f t="shared" si="183"/>
        <v>21.84922134320567</v>
      </c>
      <c r="X368" s="30">
        <f t="shared" si="184"/>
        <v>22.278316019693897</v>
      </c>
      <c r="Y368" s="30">
        <f t="shared" si="185"/>
        <v>342.26128872745858</v>
      </c>
      <c r="Z368" s="30">
        <f t="shared" si="186"/>
        <v>344.25774571329407</v>
      </c>
      <c r="AA368" s="55">
        <f t="shared" si="187"/>
        <v>343.88754719266456</v>
      </c>
      <c r="AB368" s="24">
        <f t="shared" si="188"/>
        <v>619.18702773195605</v>
      </c>
      <c r="AC368" s="24">
        <f t="shared" si="189"/>
        <v>22.309244665352214</v>
      </c>
      <c r="AD368" s="63">
        <f t="shared" si="190"/>
        <v>-2.0728373147489113E-2</v>
      </c>
      <c r="AI368" s="20">
        <f t="shared" si="166"/>
        <v>146.87231544221208</v>
      </c>
      <c r="AJ368" s="18">
        <f t="shared" si="167"/>
        <v>139.25010160540285</v>
      </c>
      <c r="AM368" s="20">
        <f t="shared" si="191"/>
        <v>0.71631908768672226</v>
      </c>
      <c r="AN368" s="20">
        <f t="shared" si="168"/>
        <v>0.39818019428298423</v>
      </c>
      <c r="AO368" s="10">
        <f t="shared" si="169"/>
        <v>0.44892999760110963</v>
      </c>
      <c r="AP368" s="10">
        <f t="shared" si="193"/>
        <v>0.40430120215344334</v>
      </c>
      <c r="AQ368" s="20">
        <f t="shared" si="170"/>
        <v>1.4180135548274202E-6</v>
      </c>
      <c r="AR368" s="20">
        <f t="shared" si="171"/>
        <v>3.0992389518753695E-5</v>
      </c>
    </row>
    <row r="369" spans="3:44" ht="15" x14ac:dyDescent="0.25">
      <c r="C369" s="27" t="str">
        <f>DataBase!A366</f>
        <v>4-Eoctane</v>
      </c>
      <c r="D369" s="27">
        <f>DataBase!E366</f>
        <v>163.6710144042969</v>
      </c>
      <c r="E369" s="27">
        <f t="shared" si="176"/>
        <v>436.82101440429688</v>
      </c>
      <c r="F369" s="27">
        <f t="shared" si="177"/>
        <v>786.2778259277344</v>
      </c>
      <c r="G369" s="17">
        <f>DataBase!D366/1000</f>
        <v>0.74089801025390623</v>
      </c>
      <c r="H369" s="16">
        <f t="shared" si="178"/>
        <v>12.457577020742177</v>
      </c>
      <c r="I369" s="16">
        <f>DataBase!C366</f>
        <v>142.28500366210938</v>
      </c>
      <c r="K369" s="20">
        <f t="shared" si="172"/>
        <v>-1.6081079958435159E-2</v>
      </c>
      <c r="L369" s="19">
        <f t="shared" si="173"/>
        <v>4.2107557376802585E-4</v>
      </c>
      <c r="M369" s="19">
        <f t="shared" si="175"/>
        <v>0.74089801025390623</v>
      </c>
      <c r="N369" s="20">
        <f t="shared" si="174"/>
        <v>-5.8672649130249027E-8</v>
      </c>
      <c r="O369" s="20">
        <f t="shared" si="179"/>
        <v>536.66999999999996</v>
      </c>
      <c r="P369" s="21">
        <f t="shared" si="180"/>
        <v>1.6119800662004675</v>
      </c>
      <c r="Q369" s="33">
        <f>DataBase!G366+2*DataBase!H366*($O$2+273.15)+3*DataBase!I366*($O$2+273.15)^2+4*DataBase!J366*($O$2+273.15)^3+5*DataBase!K366*($O$2+273.15)^4</f>
        <v>1.67047524677487</v>
      </c>
      <c r="R369" s="30">
        <f>DataBase!R366+273.15</f>
        <v>609.760009765625</v>
      </c>
      <c r="S369" s="50">
        <f t="shared" si="192"/>
        <v>609.23747036659393</v>
      </c>
      <c r="T369" s="30">
        <f>DataBase!S366/100</f>
        <v>21.786201171875</v>
      </c>
      <c r="U369" s="50">
        <f t="shared" si="181"/>
        <v>28.22116258189331</v>
      </c>
      <c r="V369" s="50">
        <f t="shared" si="182"/>
        <v>21.620760590654907</v>
      </c>
      <c r="W369" s="30">
        <f t="shared" si="183"/>
        <v>22.043031353820282</v>
      </c>
      <c r="X369" s="30">
        <f t="shared" si="184"/>
        <v>22.482165843856496</v>
      </c>
      <c r="Y369" s="30">
        <f t="shared" si="185"/>
        <v>339.35086153826035</v>
      </c>
      <c r="Z369" s="30">
        <f t="shared" si="186"/>
        <v>341.26585265687288</v>
      </c>
      <c r="AA369" s="55">
        <f t="shared" si="187"/>
        <v>340.96785287705131</v>
      </c>
      <c r="AB369" s="24">
        <f t="shared" si="188"/>
        <v>616.16085914965606</v>
      </c>
      <c r="AC369" s="24">
        <f t="shared" si="189"/>
        <v>22.338622901842339</v>
      </c>
      <c r="AD369" s="63">
        <f t="shared" si="190"/>
        <v>-2.5356496325779378E-2</v>
      </c>
      <c r="AI369" s="20">
        <f t="shared" si="166"/>
        <v>145.10112876142898</v>
      </c>
      <c r="AJ369" s="18">
        <f t="shared" si="167"/>
        <v>137.48062037313755</v>
      </c>
      <c r="AM369" s="20">
        <f t="shared" si="191"/>
        <v>0.71638186730579279</v>
      </c>
      <c r="AN369" s="20">
        <f t="shared" si="168"/>
        <v>0.39998413892005402</v>
      </c>
      <c r="AO369" s="10">
        <f t="shared" si="169"/>
        <v>0.44787103308960202</v>
      </c>
      <c r="AP369" s="10">
        <f t="shared" si="193"/>
        <v>0.40322702402216093</v>
      </c>
      <c r="AQ369" s="20">
        <f t="shared" si="170"/>
        <v>1.6116557252140672E-6</v>
      </c>
      <c r="AR369" s="20">
        <f t="shared" si="171"/>
        <v>3.5111855849317763E-5</v>
      </c>
    </row>
    <row r="370" spans="3:44" ht="15" x14ac:dyDescent="0.25">
      <c r="C370" s="27" t="str">
        <f>DataBase!A367</f>
        <v>22-Moctane</v>
      </c>
      <c r="D370" s="27">
        <f>DataBase!E367</f>
        <v>156.88601074218752</v>
      </c>
      <c r="E370" s="27">
        <f t="shared" si="176"/>
        <v>430.0360107421875</v>
      </c>
      <c r="F370" s="27">
        <f t="shared" si="177"/>
        <v>774.0648193359375</v>
      </c>
      <c r="G370" s="17">
        <f>DataBase!D367/1000</f>
        <v>0.72716400146484372</v>
      </c>
      <c r="H370" s="16">
        <f t="shared" si="178"/>
        <v>12.626803026509286</v>
      </c>
      <c r="I370" s="16">
        <f>DataBase!C367</f>
        <v>142.28500366210938</v>
      </c>
      <c r="K370" s="20">
        <f t="shared" si="172"/>
        <v>1.8828585947855969E-2</v>
      </c>
      <c r="L370" s="19">
        <f t="shared" si="173"/>
        <v>3.9189543017167889E-4</v>
      </c>
      <c r="M370" s="19">
        <f t="shared" si="175"/>
        <v>0</v>
      </c>
      <c r="N370" s="20">
        <f t="shared" si="174"/>
        <v>-5.6487000000000001E-8</v>
      </c>
      <c r="O370" s="20">
        <f t="shared" si="179"/>
        <v>536.66999999999996</v>
      </c>
      <c r="P370" s="21">
        <f t="shared" si="180"/>
        <v>1.6349052774985102</v>
      </c>
      <c r="Q370" s="33">
        <f>DataBase!G367+2*DataBase!H367*($O$2+273.15)+3*DataBase!I367*($O$2+273.15)^2+4*DataBase!J367*($O$2+273.15)^3+5*DataBase!K367*($O$2+273.15)^4</f>
        <v>1.7064864743732697</v>
      </c>
      <c r="R370" s="30">
        <f>DataBase!R367+273.15</f>
        <v>602.03900146484375</v>
      </c>
      <c r="S370" s="50">
        <f t="shared" si="192"/>
        <v>599.92747776652106</v>
      </c>
      <c r="T370" s="30">
        <f>DataBase!S367/100</f>
        <v>21.303701171875002</v>
      </c>
      <c r="U370" s="50">
        <f t="shared" si="181"/>
        <v>28.124583894657832</v>
      </c>
      <c r="V370" s="50">
        <f t="shared" si="182"/>
        <v>21.465434907628524</v>
      </c>
      <c r="W370" s="30">
        <f t="shared" si="183"/>
        <v>21.866315426014413</v>
      </c>
      <c r="X370" s="30">
        <f t="shared" si="184"/>
        <v>22.43051722304736</v>
      </c>
      <c r="Y370" s="30">
        <f t="shared" si="185"/>
        <v>329.66447947949143</v>
      </c>
      <c r="Z370" s="30">
        <f t="shared" si="186"/>
        <v>331.49919244410239</v>
      </c>
      <c r="AA370" s="55">
        <f t="shared" si="187"/>
        <v>331.12075928834668</v>
      </c>
      <c r="AB370" s="24">
        <f t="shared" si="188"/>
        <v>607.18907316341699</v>
      </c>
      <c r="AC370" s="24">
        <f t="shared" si="189"/>
        <v>21.985277127799556</v>
      </c>
      <c r="AD370" s="63">
        <f t="shared" si="190"/>
        <v>-3.1993311886310445E-2</v>
      </c>
      <c r="AI370" s="20">
        <f t="shared" si="166"/>
        <v>141.94732207667062</v>
      </c>
      <c r="AJ370" s="18">
        <f t="shared" si="167"/>
        <v>133.38659337210129</v>
      </c>
      <c r="AM370" s="20">
        <f t="shared" si="191"/>
        <v>0.71429925585526965</v>
      </c>
      <c r="AN370" s="20">
        <f t="shared" si="168"/>
        <v>0.40351284055091724</v>
      </c>
      <c r="AO370" s="10">
        <f t="shared" si="169"/>
        <v>0.42176408714015362</v>
      </c>
      <c r="AP370" s="10">
        <f t="shared" si="193"/>
        <v>0.37852671554345196</v>
      </c>
      <c r="AQ370" s="20">
        <f t="shared" si="170"/>
        <v>2.7114129143005337E-6</v>
      </c>
      <c r="AR370" s="20">
        <f t="shared" si="171"/>
        <v>5.7763130479821293E-5</v>
      </c>
    </row>
    <row r="371" spans="3:44" ht="15" x14ac:dyDescent="0.25">
      <c r="C371" s="27" t="str">
        <f>DataBase!A368</f>
        <v>23-Moctane</v>
      </c>
      <c r="D371" s="27">
        <f>DataBase!E368</f>
        <v>164.3380065917969</v>
      </c>
      <c r="E371" s="27">
        <f t="shared" si="176"/>
        <v>437.48800659179688</v>
      </c>
      <c r="F371" s="27">
        <f t="shared" si="177"/>
        <v>787.47841186523442</v>
      </c>
      <c r="G371" s="17">
        <f>DataBase!D368/1000</f>
        <v>0.74051000976562498</v>
      </c>
      <c r="H371" s="16">
        <f t="shared" si="178"/>
        <v>12.470445025289036</v>
      </c>
      <c r="I371" s="16">
        <f>DataBase!C368</f>
        <v>142.28500366210938</v>
      </c>
      <c r="K371" s="20">
        <f t="shared" si="172"/>
        <v>-1.5813110767355223E-2</v>
      </c>
      <c r="L371" s="19">
        <f t="shared" si="173"/>
        <v>4.213021541344684E-4</v>
      </c>
      <c r="M371" s="19">
        <f t="shared" si="175"/>
        <v>0.74051000976562498</v>
      </c>
      <c r="N371" s="20">
        <f t="shared" si="174"/>
        <v>-5.8671504528808596E-8</v>
      </c>
      <c r="O371" s="20">
        <f t="shared" si="179"/>
        <v>536.66999999999996</v>
      </c>
      <c r="P371" s="21">
        <f t="shared" si="180"/>
        <v>1.6141234388415113</v>
      </c>
      <c r="Q371" s="33">
        <f>DataBase!G368+2*DataBase!H368*($O$2+273.15)+3*DataBase!I368*($O$2+273.15)^2+4*DataBase!J368*($O$2+273.15)^3+5*DataBase!K368*($O$2+273.15)^4</f>
        <v>1.673124062209645</v>
      </c>
      <c r="R371" s="30">
        <f>DataBase!R368+273.15</f>
        <v>613.260009765625</v>
      </c>
      <c r="S371" s="50">
        <f t="shared" si="192"/>
        <v>609.68317590718925</v>
      </c>
      <c r="T371" s="30">
        <f>DataBase!S368/100</f>
        <v>21.856201171875</v>
      </c>
      <c r="U371" s="50">
        <f t="shared" si="181"/>
        <v>28.163618743475102</v>
      </c>
      <c r="V371" s="50">
        <f t="shared" si="182"/>
        <v>21.518442201167421</v>
      </c>
      <c r="W371" s="30">
        <f t="shared" si="183"/>
        <v>21.936965255596853</v>
      </c>
      <c r="X371" s="30">
        <f t="shared" si="184"/>
        <v>22.380910532636381</v>
      </c>
      <c r="Y371" s="30">
        <f t="shared" si="185"/>
        <v>339.78559150087005</v>
      </c>
      <c r="Z371" s="30">
        <f t="shared" si="186"/>
        <v>341.7304321080386</v>
      </c>
      <c r="AA371" s="55">
        <f t="shared" si="187"/>
        <v>341.39983798371827</v>
      </c>
      <c r="AB371" s="24">
        <f t="shared" si="188"/>
        <v>616.71133044381077</v>
      </c>
      <c r="AC371" s="24">
        <f t="shared" si="189"/>
        <v>22.290087763431359</v>
      </c>
      <c r="AD371" s="63">
        <f t="shared" si="190"/>
        <v>-1.9851875819787604E-2</v>
      </c>
      <c r="AI371" s="20">
        <f t="shared" si="166"/>
        <v>145.6179123815582</v>
      </c>
      <c r="AJ371" s="18">
        <f t="shared" si="167"/>
        <v>137.91435623783522</v>
      </c>
      <c r="AM371" s="20">
        <f t="shared" si="191"/>
        <v>0.71338094711082745</v>
      </c>
      <c r="AN371" s="20">
        <f t="shared" si="168"/>
        <v>0.39840479700062964</v>
      </c>
      <c r="AO371" s="10">
        <f t="shared" si="169"/>
        <v>0.42706670769876204</v>
      </c>
      <c r="AP371" s="10">
        <f t="shared" si="193"/>
        <v>0.38420466371980266</v>
      </c>
      <c r="AQ371" s="20">
        <f t="shared" si="170"/>
        <v>1.8590275301627731E-6</v>
      </c>
      <c r="AR371" s="20">
        <f t="shared" si="171"/>
        <v>4.0631279683291485E-5</v>
      </c>
    </row>
    <row r="372" spans="3:44" ht="15" x14ac:dyDescent="0.25">
      <c r="C372" s="27" t="str">
        <f>DataBase!A369</f>
        <v>24-Moctane</v>
      </c>
      <c r="D372" s="27">
        <f>DataBase!E369</f>
        <v>155.88900146484377</v>
      </c>
      <c r="E372" s="27">
        <f t="shared" si="176"/>
        <v>429.03900146484375</v>
      </c>
      <c r="F372" s="27">
        <f t="shared" si="177"/>
        <v>772.27020263671875</v>
      </c>
      <c r="G372" s="17">
        <f>DataBase!D369/1000</f>
        <v>0.72904101562500001</v>
      </c>
      <c r="H372" s="16">
        <f t="shared" si="178"/>
        <v>12.584553087442748</v>
      </c>
      <c r="I372" s="16">
        <f>DataBase!C369</f>
        <v>142.28500366210938</v>
      </c>
      <c r="K372" s="20">
        <f t="shared" si="172"/>
        <v>1.7572917758798441E-2</v>
      </c>
      <c r="L372" s="19">
        <f t="shared" si="173"/>
        <v>3.9156866403694334E-4</v>
      </c>
      <c r="M372" s="19">
        <f t="shared" si="175"/>
        <v>0</v>
      </c>
      <c r="N372" s="20">
        <f t="shared" si="174"/>
        <v>-5.6487000000000001E-8</v>
      </c>
      <c r="O372" s="20">
        <f t="shared" si="179"/>
        <v>536.66999999999996</v>
      </c>
      <c r="P372" s="21">
        <f t="shared" si="180"/>
        <v>1.6281824962099105</v>
      </c>
      <c r="Q372" s="33">
        <f>DataBase!G369+2*DataBase!H369*($O$2+273.15)+3*DataBase!I369*($O$2+273.15)^2+4*DataBase!J369*($O$2+273.15)^3+5*DataBase!K369*($O$2+273.15)^4</f>
        <v>1.697741209410095</v>
      </c>
      <c r="R372" s="30">
        <f>DataBase!R369+273.15</f>
        <v>599.427001953125</v>
      </c>
      <c r="S372" s="50">
        <f t="shared" si="192"/>
        <v>599.60126194246504</v>
      </c>
      <c r="T372" s="30">
        <f>DataBase!S369/100</f>
        <v>21.373601074218751</v>
      </c>
      <c r="U372" s="50">
        <f t="shared" si="181"/>
        <v>28.262990162647398</v>
      </c>
      <c r="V372" s="50">
        <f t="shared" si="182"/>
        <v>21.710427474675285</v>
      </c>
      <c r="W372" s="30">
        <f t="shared" si="183"/>
        <v>22.121072370675975</v>
      </c>
      <c r="X372" s="30">
        <f t="shared" si="184"/>
        <v>22.662249211648078</v>
      </c>
      <c r="Y372" s="30">
        <f t="shared" si="185"/>
        <v>329.39996077434932</v>
      </c>
      <c r="Z372" s="30">
        <f t="shared" si="186"/>
        <v>331.17349240603653</v>
      </c>
      <c r="AA372" s="55">
        <f t="shared" si="187"/>
        <v>330.88882509703353</v>
      </c>
      <c r="AB372" s="24">
        <f t="shared" si="188"/>
        <v>606.61139921849735</v>
      </c>
      <c r="AC372" s="24">
        <f t="shared" si="189"/>
        <v>22.122791892371524</v>
      </c>
      <c r="AD372" s="63">
        <f t="shared" si="190"/>
        <v>-3.5052156889765339E-2</v>
      </c>
      <c r="AI372" s="20">
        <f t="shared" si="166"/>
        <v>141.03607063315417</v>
      </c>
      <c r="AJ372" s="18">
        <f t="shared" si="167"/>
        <v>132.75626477970658</v>
      </c>
      <c r="AM372" s="20">
        <f t="shared" si="191"/>
        <v>0.71574853996716425</v>
      </c>
      <c r="AN372" s="20">
        <f t="shared" si="168"/>
        <v>0.40472072861137737</v>
      </c>
      <c r="AO372" s="10">
        <f t="shared" si="169"/>
        <v>0.4340195583073147</v>
      </c>
      <c r="AP372" s="10">
        <f t="shared" si="193"/>
        <v>0.38990174174012449</v>
      </c>
      <c r="AQ372" s="20">
        <f t="shared" si="170"/>
        <v>2.5394386110994308E-6</v>
      </c>
      <c r="AR372" s="20">
        <f t="shared" si="171"/>
        <v>5.4276947826107368E-5</v>
      </c>
    </row>
    <row r="373" spans="3:44" ht="15" x14ac:dyDescent="0.25">
      <c r="C373" s="27" t="str">
        <f>DataBase!A370</f>
        <v>25-Moctane</v>
      </c>
      <c r="D373" s="27">
        <f>DataBase!E370</f>
        <v>158.49801025390627</v>
      </c>
      <c r="E373" s="27">
        <f t="shared" si="176"/>
        <v>431.64801025390625</v>
      </c>
      <c r="F373" s="27">
        <f t="shared" si="177"/>
        <v>776.9664184570313</v>
      </c>
      <c r="G373" s="17">
        <f>DataBase!D370/1000</f>
        <v>0.73282202148437503</v>
      </c>
      <c r="H373" s="16">
        <f t="shared" si="178"/>
        <v>12.544949131190007</v>
      </c>
      <c r="I373" s="16">
        <f>DataBase!C370</f>
        <v>142.28500366210938</v>
      </c>
      <c r="K373" s="20">
        <f t="shared" si="172"/>
        <v>1.6395888178967026E-2</v>
      </c>
      <c r="L373" s="19">
        <f t="shared" si="173"/>
        <v>3.9125337615507875E-4</v>
      </c>
      <c r="M373" s="19">
        <f t="shared" si="175"/>
        <v>0</v>
      </c>
      <c r="N373" s="20">
        <f t="shared" si="174"/>
        <v>-5.6487000000000001E-8</v>
      </c>
      <c r="O373" s="20">
        <f t="shared" si="179"/>
        <v>536.66999999999996</v>
      </c>
      <c r="P373" s="21">
        <f t="shared" si="180"/>
        <v>1.6218403769852368</v>
      </c>
      <c r="Q373" s="33">
        <f>DataBase!G370+2*DataBase!H370*($O$2+273.15)+3*DataBase!I370*($O$2+273.15)^2+4*DataBase!J370*($O$2+273.15)^3+5*DataBase!K370*($O$2+273.15)^4</f>
        <v>1.6893436790757201</v>
      </c>
      <c r="R373" s="30">
        <f>DataBase!R370+273.15</f>
        <v>603.14801025390625</v>
      </c>
      <c r="S373" s="50">
        <f t="shared" si="192"/>
        <v>602.77631483921732</v>
      </c>
      <c r="T373" s="30">
        <f>DataBase!S370/100</f>
        <v>21.511201171875001</v>
      </c>
      <c r="U373" s="50">
        <f t="shared" si="181"/>
        <v>28.241382444638177</v>
      </c>
      <c r="V373" s="50">
        <f t="shared" si="182"/>
        <v>21.666654108586222</v>
      </c>
      <c r="W373" s="30">
        <f t="shared" si="183"/>
        <v>22.080547999290324</v>
      </c>
      <c r="X373" s="30">
        <f t="shared" si="184"/>
        <v>22.585632211321499</v>
      </c>
      <c r="Y373" s="30">
        <f t="shared" si="185"/>
        <v>332.67943724562201</v>
      </c>
      <c r="Z373" s="30">
        <f t="shared" si="186"/>
        <v>334.50241754294404</v>
      </c>
      <c r="AA373" s="55">
        <f t="shared" si="187"/>
        <v>334.22157146483414</v>
      </c>
      <c r="AB373" s="24">
        <f t="shared" si="188"/>
        <v>609.7694990488601</v>
      </c>
      <c r="AC373" s="24">
        <f t="shared" si="189"/>
        <v>22.182355766940645</v>
      </c>
      <c r="AD373" s="63">
        <f t="shared" si="190"/>
        <v>-3.1200237945947482E-2</v>
      </c>
      <c r="AI373" s="20">
        <f t="shared" si="166"/>
        <v>142.4150053751714</v>
      </c>
      <c r="AJ373" s="18">
        <f t="shared" si="167"/>
        <v>134.34388527744198</v>
      </c>
      <c r="AM373" s="20">
        <f t="shared" si="191"/>
        <v>0.71565851650939882</v>
      </c>
      <c r="AN373" s="20">
        <f t="shared" si="168"/>
        <v>0.40300217034348307</v>
      </c>
      <c r="AO373" s="10">
        <f t="shared" si="169"/>
        <v>0.43640215125664239</v>
      </c>
      <c r="AP373" s="10">
        <f t="shared" si="193"/>
        <v>0.39229314880289268</v>
      </c>
      <c r="AQ373" s="20">
        <f t="shared" si="170"/>
        <v>2.2234502636793514E-6</v>
      </c>
      <c r="AR373" s="20">
        <f t="shared" si="171"/>
        <v>4.7829085917665044E-5</v>
      </c>
    </row>
    <row r="374" spans="3:44" ht="15" x14ac:dyDescent="0.25">
      <c r="C374" s="27" t="str">
        <f>DataBase!A371</f>
        <v>26-Moctane</v>
      </c>
      <c r="D374" s="27">
        <f>DataBase!E371</f>
        <v>160.4110046386719</v>
      </c>
      <c r="E374" s="27">
        <f t="shared" si="176"/>
        <v>433.56100463867188</v>
      </c>
      <c r="F374" s="27">
        <f t="shared" si="177"/>
        <v>780.40980834960942</v>
      </c>
      <c r="G374" s="17">
        <f>DataBase!D371/1000</f>
        <v>0.73054901123046878</v>
      </c>
      <c r="H374" s="16">
        <f t="shared" si="178"/>
        <v>12.602543806702313</v>
      </c>
      <c r="I374" s="16">
        <f>DataBase!C371</f>
        <v>142.28500366210938</v>
      </c>
      <c r="K374" s="20">
        <f t="shared" si="172"/>
        <v>1.8107601935192747E-2</v>
      </c>
      <c r="L374" s="19">
        <f t="shared" si="173"/>
        <v>3.917090162478471E-4</v>
      </c>
      <c r="M374" s="19">
        <f t="shared" si="175"/>
        <v>0</v>
      </c>
      <c r="N374" s="20">
        <f t="shared" si="174"/>
        <v>-5.6487000000000001E-8</v>
      </c>
      <c r="O374" s="20">
        <f t="shared" si="179"/>
        <v>536.66999999999996</v>
      </c>
      <c r="P374" s="21">
        <f t="shared" si="180"/>
        <v>1.6310506015001061</v>
      </c>
      <c r="Q374" s="33">
        <f>DataBase!G371+2*DataBase!H371*($O$2+273.15)+3*DataBase!I371*($O$2+273.15)^2+4*DataBase!J371*($O$2+273.15)^3+5*DataBase!K371*($O$2+273.15)^4</f>
        <v>1.7013053524736699</v>
      </c>
      <c r="R374" s="30">
        <f>DataBase!R371+273.15</f>
        <v>603.14801025390625</v>
      </c>
      <c r="S374" s="50">
        <f t="shared" si="192"/>
        <v>603.74769630241565</v>
      </c>
      <c r="T374" s="30">
        <f>DataBase!S371/100</f>
        <v>21.511201171875001</v>
      </c>
      <c r="U374" s="50">
        <f t="shared" si="181"/>
        <v>28.028827202144058</v>
      </c>
      <c r="V374" s="50">
        <f t="shared" si="182"/>
        <v>21.292202560186588</v>
      </c>
      <c r="W374" s="30">
        <f t="shared" si="183"/>
        <v>21.691131510607367</v>
      </c>
      <c r="X374" s="30">
        <f t="shared" si="184"/>
        <v>22.223213876226957</v>
      </c>
      <c r="Y374" s="30">
        <f t="shared" si="185"/>
        <v>333.57986762742075</v>
      </c>
      <c r="Z374" s="30">
        <f t="shared" si="186"/>
        <v>335.5012662852713</v>
      </c>
      <c r="AA374" s="55">
        <f t="shared" si="187"/>
        <v>335.08757082202385</v>
      </c>
      <c r="AB374" s="24">
        <f t="shared" si="188"/>
        <v>611.12362609085869</v>
      </c>
      <c r="AC374" s="24">
        <f t="shared" si="189"/>
        <v>21.984244538788815</v>
      </c>
      <c r="AD374" s="63">
        <f t="shared" si="190"/>
        <v>-2.1990560319444092E-2</v>
      </c>
      <c r="AI374" s="20">
        <f t="shared" si="166"/>
        <v>144.01928945724035</v>
      </c>
      <c r="AJ374" s="18">
        <f t="shared" si="167"/>
        <v>135.56675882543172</v>
      </c>
      <c r="AM374" s="20">
        <f t="shared" si="191"/>
        <v>0.71883019966551231</v>
      </c>
      <c r="AN374" s="20">
        <f t="shared" si="168"/>
        <v>0.40300217034348307</v>
      </c>
      <c r="AO374" s="10">
        <f t="shared" si="169"/>
        <v>0.46033276575065918</v>
      </c>
      <c r="AP374" s="10">
        <f t="shared" si="193"/>
        <v>0.41423867332952979</v>
      </c>
      <c r="AQ374" s="20">
        <f t="shared" si="170"/>
        <v>1.6913889015442827E-6</v>
      </c>
      <c r="AR374" s="20">
        <f t="shared" si="171"/>
        <v>3.6383806920995748E-5</v>
      </c>
    </row>
    <row r="375" spans="3:44" ht="15" x14ac:dyDescent="0.25">
      <c r="C375" s="27" t="str">
        <f>DataBase!A372</f>
        <v>27-Moctane</v>
      </c>
      <c r="D375" s="27">
        <f>DataBase!E372</f>
        <v>159.88900146484377</v>
      </c>
      <c r="E375" s="27">
        <f t="shared" si="176"/>
        <v>433.03900146484375</v>
      </c>
      <c r="F375" s="27">
        <f t="shared" si="177"/>
        <v>779.4702026367188</v>
      </c>
      <c r="G375" s="17">
        <f>DataBase!D372/1000</f>
        <v>0.72716400146484372</v>
      </c>
      <c r="H375" s="16">
        <f t="shared" si="178"/>
        <v>12.656126346661694</v>
      </c>
      <c r="I375" s="16">
        <f>DataBase!C372</f>
        <v>142.28500366210938</v>
      </c>
      <c r="K375" s="20">
        <f t="shared" si="172"/>
        <v>1.9700075022785542E-2</v>
      </c>
      <c r="L375" s="19">
        <f t="shared" si="173"/>
        <v>3.9211640249529536E-4</v>
      </c>
      <c r="M375" s="19">
        <f t="shared" si="175"/>
        <v>0</v>
      </c>
      <c r="N375" s="20">
        <f t="shared" si="174"/>
        <v>-5.6487000000000001E-8</v>
      </c>
      <c r="O375" s="20">
        <f t="shared" si="179"/>
        <v>536.66999999999996</v>
      </c>
      <c r="P375" s="21">
        <f t="shared" si="180"/>
        <v>1.6395450510226712</v>
      </c>
      <c r="Q375" s="33">
        <f>DataBase!G372+2*DataBase!H372*($O$2+273.15)+3*DataBase!I372*($O$2+273.15)^2+4*DataBase!J372*($O$2+273.15)^3+5*DataBase!K372*($O$2+273.15)^4</f>
        <v>1.7126884743732698</v>
      </c>
      <c r="R375" s="30">
        <f>DataBase!R372+273.15</f>
        <v>603.03900146484375</v>
      </c>
      <c r="S375" s="50">
        <f t="shared" si="192"/>
        <v>602.40663979388137</v>
      </c>
      <c r="T375" s="30">
        <f>DataBase!S372/100</f>
        <v>20.958701171874999</v>
      </c>
      <c r="U375" s="50">
        <f t="shared" si="181"/>
        <v>27.929147032245432</v>
      </c>
      <c r="V375" s="50">
        <f t="shared" si="182"/>
        <v>21.122770568419948</v>
      </c>
      <c r="W375" s="30">
        <f t="shared" si="183"/>
        <v>21.511548782631124</v>
      </c>
      <c r="X375" s="30">
        <f t="shared" si="184"/>
        <v>22.079304983155378</v>
      </c>
      <c r="Y375" s="30">
        <f t="shared" si="185"/>
        <v>332.13815157949102</v>
      </c>
      <c r="Z375" s="30">
        <f t="shared" si="186"/>
        <v>334.079982962278</v>
      </c>
      <c r="AA375" s="55">
        <f t="shared" si="187"/>
        <v>333.58830965589789</v>
      </c>
      <c r="AB375" s="24">
        <f t="shared" si="188"/>
        <v>609.98699634016168</v>
      </c>
      <c r="AC375" s="24">
        <f t="shared" si="189"/>
        <v>21.845212526170201</v>
      </c>
      <c r="AD375" s="63">
        <f t="shared" si="190"/>
        <v>-4.2298010121201275E-2</v>
      </c>
      <c r="AI375" s="20">
        <f t="shared" si="166"/>
        <v>144.04700397787587</v>
      </c>
      <c r="AJ375" s="18">
        <f t="shared" si="167"/>
        <v>135.26048119481121</v>
      </c>
      <c r="AM375" s="20">
        <f t="shared" si="191"/>
        <v>0.71809451861811169</v>
      </c>
      <c r="AN375" s="20">
        <f t="shared" si="168"/>
        <v>0.40305230881646692</v>
      </c>
      <c r="AO375" s="10">
        <f t="shared" si="169"/>
        <v>0.44217474779639498</v>
      </c>
      <c r="AP375" s="10">
        <f t="shared" si="193"/>
        <v>0.39676788266228891</v>
      </c>
      <c r="AQ375" s="20">
        <f t="shared" si="170"/>
        <v>2.0879990157003053E-6</v>
      </c>
      <c r="AR375" s="20">
        <f t="shared" si="171"/>
        <v>4.3761747417231835E-5</v>
      </c>
    </row>
    <row r="376" spans="3:44" ht="15" x14ac:dyDescent="0.25">
      <c r="C376" s="27" t="str">
        <f>DataBase!A373</f>
        <v>33-Moctane</v>
      </c>
      <c r="D376" s="27">
        <f>DataBase!E373</f>
        <v>161.22200927734377</v>
      </c>
      <c r="E376" s="27">
        <f t="shared" si="176"/>
        <v>434.37200927734375</v>
      </c>
      <c r="F376" s="27">
        <f t="shared" si="177"/>
        <v>781.8696166992188</v>
      </c>
      <c r="G376" s="17">
        <f>DataBase!D373/1000</f>
        <v>0.74167602539062505</v>
      </c>
      <c r="H376" s="16">
        <f t="shared" si="178"/>
        <v>12.421209064869942</v>
      </c>
      <c r="I376" s="16">
        <f>DataBase!C373</f>
        <v>142.28500366210938</v>
      </c>
      <c r="K376" s="20">
        <f t="shared" si="172"/>
        <v>-1.6932405581323147E-2</v>
      </c>
      <c r="L376" s="19">
        <f t="shared" si="173"/>
        <v>4.205262632387123E-4</v>
      </c>
      <c r="M376" s="19">
        <f t="shared" si="175"/>
        <v>0.74167602539062505</v>
      </c>
      <c r="N376" s="20">
        <f t="shared" si="174"/>
        <v>-5.8674944274902342E-8</v>
      </c>
      <c r="O376" s="20">
        <f t="shared" si="179"/>
        <v>536.66999999999996</v>
      </c>
      <c r="P376" s="21">
        <f t="shared" si="180"/>
        <v>1.6059415058771822</v>
      </c>
      <c r="Q376" s="33">
        <f>DataBase!G373+2*DataBase!H373*($O$2+273.15)+3*DataBase!I373*($O$2+273.15)^2+4*DataBase!J373*($O$2+273.15)^3+5*DataBase!K373*($O$2+273.15)^4</f>
        <v>1.6622295035106698</v>
      </c>
      <c r="R376" s="30">
        <f>DataBase!R373+273.15</f>
        <v>612.260009765625</v>
      </c>
      <c r="S376" s="50">
        <f t="shared" si="192"/>
        <v>607.41811107095248</v>
      </c>
      <c r="T376" s="30">
        <f>DataBase!S373/100</f>
        <v>22.201000976562501</v>
      </c>
      <c r="U376" s="50">
        <f t="shared" si="181"/>
        <v>28.407300192650482</v>
      </c>
      <c r="V376" s="50">
        <f t="shared" si="182"/>
        <v>21.957096418894107</v>
      </c>
      <c r="W376" s="30">
        <f t="shared" si="183"/>
        <v>22.389937244113828</v>
      </c>
      <c r="X376" s="30">
        <f t="shared" si="184"/>
        <v>22.816009976210353</v>
      </c>
      <c r="Y376" s="30">
        <f t="shared" si="185"/>
        <v>337.5581665057797</v>
      </c>
      <c r="Z376" s="30">
        <f t="shared" si="186"/>
        <v>339.36811364971186</v>
      </c>
      <c r="AA376" s="55">
        <f t="shared" si="187"/>
        <v>339.17806430078281</v>
      </c>
      <c r="AB376" s="24">
        <f t="shared" si="188"/>
        <v>614.00787790522281</v>
      </c>
      <c r="AC376" s="24">
        <f t="shared" si="189"/>
        <v>22.486676836438914</v>
      </c>
      <c r="AD376" s="63">
        <f t="shared" si="190"/>
        <v>-1.2867701784167292E-2</v>
      </c>
      <c r="AI376" s="20">
        <f t="shared" si="166"/>
        <v>143.28660081933663</v>
      </c>
      <c r="AJ376" s="18">
        <f t="shared" si="167"/>
        <v>135.90802056454839</v>
      </c>
      <c r="AM376" s="20">
        <f t="shared" si="191"/>
        <v>0.7094567705697824</v>
      </c>
      <c r="AN376" s="20">
        <f t="shared" si="168"/>
        <v>0.39885476344849724</v>
      </c>
      <c r="AO376" s="10">
        <f t="shared" si="169"/>
        <v>0.40585653107634612</v>
      </c>
      <c r="AP376" s="10">
        <f t="shared" si="193"/>
        <v>0.3651116717201659</v>
      </c>
      <c r="AQ376" s="20">
        <f t="shared" si="170"/>
        <v>2.4507582230280102E-6</v>
      </c>
      <c r="AR376" s="20">
        <f t="shared" si="171"/>
        <v>5.4409285702763436E-5</v>
      </c>
    </row>
    <row r="377" spans="3:44" ht="15" x14ac:dyDescent="0.25">
      <c r="C377" s="27" t="str">
        <f>DataBase!A374</f>
        <v>34-Moctane</v>
      </c>
      <c r="D377" s="27">
        <f>DataBase!E374</f>
        <v>163.38601074218752</v>
      </c>
      <c r="E377" s="27">
        <f t="shared" si="176"/>
        <v>436.5360107421875</v>
      </c>
      <c r="F377" s="27">
        <f t="shared" si="177"/>
        <v>785.76481933593755</v>
      </c>
      <c r="G377" s="17">
        <f>DataBase!D374/1000</f>
        <v>0.74756500244140622</v>
      </c>
      <c r="H377" s="16">
        <f t="shared" si="178"/>
        <v>12.343791155950194</v>
      </c>
      <c r="I377" s="16">
        <f>DataBase!C374</f>
        <v>142.28500366210938</v>
      </c>
      <c r="K377" s="20">
        <f t="shared" si="172"/>
        <v>-1.7495899824896622E-2</v>
      </c>
      <c r="L377" s="19">
        <f t="shared" si="173"/>
        <v>4.1805665924701362E-4</v>
      </c>
      <c r="M377" s="19">
        <f t="shared" si="175"/>
        <v>0.74756500244140622</v>
      </c>
      <c r="N377" s="20">
        <f t="shared" si="174"/>
        <v>-5.8692316757202147E-8</v>
      </c>
      <c r="O377" s="20">
        <f t="shared" si="179"/>
        <v>536.66999999999996</v>
      </c>
      <c r="P377" s="21">
        <f t="shared" si="180"/>
        <v>1.5924271800753473</v>
      </c>
      <c r="Q377" s="33">
        <f>DataBase!G374+2*DataBase!H374*($O$2+273.15)+3*DataBase!I374*($O$2+273.15)^2+4*DataBase!J374*($O$2+273.15)^3+5*DataBase!K374*($O$2+273.15)^4</f>
        <v>1.6449244114104449</v>
      </c>
      <c r="R377" s="30">
        <f>DataBase!R374+273.15</f>
        <v>614.03900146484375</v>
      </c>
      <c r="S377" s="50">
        <f t="shared" si="192"/>
        <v>610.80980135460572</v>
      </c>
      <c r="T377" s="30">
        <f>DataBase!S374/100</f>
        <v>22.407900390624999</v>
      </c>
      <c r="U377" s="50">
        <f t="shared" si="181"/>
        <v>28.492896332860397</v>
      </c>
      <c r="V377" s="50">
        <f t="shared" si="182"/>
        <v>22.10817361278103</v>
      </c>
      <c r="W377" s="30">
        <f t="shared" si="183"/>
        <v>22.552243785589617</v>
      </c>
      <c r="X377" s="30">
        <f t="shared" si="184"/>
        <v>22.935945751409619</v>
      </c>
      <c r="Y377" s="30">
        <f t="shared" si="185"/>
        <v>341.09119019953732</v>
      </c>
      <c r="Z377" s="30">
        <f t="shared" si="186"/>
        <v>342.90558644525993</v>
      </c>
      <c r="AA377" s="55">
        <f t="shared" si="187"/>
        <v>342.7255973141456</v>
      </c>
      <c r="AB377" s="24">
        <f t="shared" si="188"/>
        <v>617.16829734110331</v>
      </c>
      <c r="AC377" s="24">
        <f t="shared" si="189"/>
        <v>22.677163117977592</v>
      </c>
      <c r="AD377" s="63">
        <f t="shared" si="190"/>
        <v>-1.201641932794594E-2</v>
      </c>
      <c r="AI377" s="20">
        <f t="shared" si="166"/>
        <v>144.11351589724472</v>
      </c>
      <c r="AJ377" s="18">
        <f t="shared" si="167"/>
        <v>137.13299300622839</v>
      </c>
      <c r="AM377" s="20">
        <f t="shared" si="191"/>
        <v>0.71092554332997193</v>
      </c>
      <c r="AN377" s="20">
        <f t="shared" si="168"/>
        <v>0.39805497973589804</v>
      </c>
      <c r="AO377" s="10">
        <f t="shared" si="169"/>
        <v>0.42072827613813513</v>
      </c>
      <c r="AP377" s="10">
        <f t="shared" si="193"/>
        <v>0.37913438061388338</v>
      </c>
      <c r="AQ377" s="20">
        <f t="shared" si="170"/>
        <v>1.9590553199381011E-6</v>
      </c>
      <c r="AR377" s="20">
        <f t="shared" si="171"/>
        <v>4.3898316468896958E-5</v>
      </c>
    </row>
    <row r="378" spans="3:44" ht="15" x14ac:dyDescent="0.25">
      <c r="C378" s="27" t="str">
        <f>DataBase!A375</f>
        <v>35-Moctane</v>
      </c>
      <c r="D378" s="27">
        <f>DataBase!E375</f>
        <v>159.38900146484377</v>
      </c>
      <c r="E378" s="27">
        <f t="shared" si="176"/>
        <v>432.53900146484375</v>
      </c>
      <c r="F378" s="27">
        <f t="shared" si="177"/>
        <v>778.57020263671882</v>
      </c>
      <c r="G378" s="17">
        <f>DataBase!D375/1000</f>
        <v>0.73934600830078123</v>
      </c>
      <c r="H378" s="16">
        <f t="shared" si="178"/>
        <v>12.442802095443865</v>
      </c>
      <c r="I378" s="16">
        <f>DataBase!C375</f>
        <v>142.28500366210938</v>
      </c>
      <c r="K378" s="20">
        <f t="shared" si="172"/>
        <v>-1.6978062354511873E-2</v>
      </c>
      <c r="L378" s="19">
        <f t="shared" si="173"/>
        <v>4.2141637073607989E-4</v>
      </c>
      <c r="M378" s="19">
        <f t="shared" si="175"/>
        <v>0.73934600830078123</v>
      </c>
      <c r="N378" s="20">
        <f t="shared" si="174"/>
        <v>-5.8668070724487306E-8</v>
      </c>
      <c r="O378" s="20">
        <f t="shared" si="179"/>
        <v>536.66999999999996</v>
      </c>
      <c r="P378" s="21">
        <f t="shared" si="180"/>
        <v>1.6097735859089588</v>
      </c>
      <c r="Q378" s="33">
        <f>DataBase!G375+2*DataBase!H375*($O$2+273.15)+3*DataBase!I375*($O$2+273.15)^2+4*DataBase!J375*($O$2+273.15)^3+5*DataBase!K375*($O$2+273.15)^4</f>
        <v>1.66731043690862</v>
      </c>
      <c r="R378" s="30">
        <f>DataBase!R375+273.15</f>
        <v>606.37200927734375</v>
      </c>
      <c r="S378" s="50">
        <f t="shared" si="192"/>
        <v>605.266758756424</v>
      </c>
      <c r="T378" s="30">
        <f>DataBase!S375/100</f>
        <v>21.856201171875</v>
      </c>
      <c r="U378" s="50">
        <f t="shared" si="181"/>
        <v>28.435523680221767</v>
      </c>
      <c r="V378" s="50">
        <f t="shared" si="182"/>
        <v>22.011595058291917</v>
      </c>
      <c r="W378" s="30">
        <f t="shared" si="183"/>
        <v>22.442920514590128</v>
      </c>
      <c r="X378" s="30">
        <f t="shared" si="184"/>
        <v>22.885176079363891</v>
      </c>
      <c r="Y378" s="30">
        <f t="shared" si="185"/>
        <v>335.35136002864033</v>
      </c>
      <c r="Z378" s="30">
        <f t="shared" si="186"/>
        <v>337.12089663480151</v>
      </c>
      <c r="AA378" s="55">
        <f t="shared" si="187"/>
        <v>336.95626001737173</v>
      </c>
      <c r="AB378" s="24">
        <f t="shared" si="188"/>
        <v>611.84062985138144</v>
      </c>
      <c r="AC378" s="24">
        <f t="shared" si="189"/>
        <v>22.457191512672736</v>
      </c>
      <c r="AD378" s="63">
        <f t="shared" si="190"/>
        <v>-2.7497474793154019E-2</v>
      </c>
      <c r="AI378" s="20">
        <f t="shared" si="166"/>
        <v>142.27624006596056</v>
      </c>
      <c r="AJ378" s="18">
        <f t="shared" si="167"/>
        <v>134.80036266651331</v>
      </c>
      <c r="AM378" s="20">
        <f t="shared" si="191"/>
        <v>0.71332283622446713</v>
      </c>
      <c r="AN378" s="20">
        <f t="shared" si="168"/>
        <v>0.40152491498213272</v>
      </c>
      <c r="AO378" s="10">
        <f t="shared" si="169"/>
        <v>0.42663960429088205</v>
      </c>
      <c r="AP378" s="10">
        <f t="shared" si="193"/>
        <v>0.38381134628081703</v>
      </c>
      <c r="AQ378" s="20">
        <f t="shared" si="170"/>
        <v>2.269792448518424E-6</v>
      </c>
      <c r="AR378" s="20">
        <f t="shared" si="171"/>
        <v>4.96090403732214E-5</v>
      </c>
    </row>
    <row r="379" spans="3:44" ht="15" x14ac:dyDescent="0.25">
      <c r="C379" s="27" t="str">
        <f>DataBase!A376</f>
        <v>36-Moctane</v>
      </c>
      <c r="D379" s="27">
        <f>DataBase!E376</f>
        <v>160.77800903320315</v>
      </c>
      <c r="E379" s="27">
        <f t="shared" si="176"/>
        <v>433.92800903320313</v>
      </c>
      <c r="F379" s="27">
        <f t="shared" si="177"/>
        <v>781.07041625976569</v>
      </c>
      <c r="G379" s="17">
        <f>DataBase!D376/1000</f>
        <v>0.7389600219726562</v>
      </c>
      <c r="H379" s="16">
        <f t="shared" si="178"/>
        <v>12.462613294881548</v>
      </c>
      <c r="I379" s="16">
        <f>DataBase!C376</f>
        <v>142.28500366210938</v>
      </c>
      <c r="K379" s="20">
        <f t="shared" si="172"/>
        <v>-1.6503147193747389E-2</v>
      </c>
      <c r="L379" s="19">
        <f t="shared" si="173"/>
        <v>4.2170273818384167E-4</v>
      </c>
      <c r="M379" s="19">
        <f t="shared" si="175"/>
        <v>0.7389600219726562</v>
      </c>
      <c r="N379" s="20">
        <f t="shared" si="174"/>
        <v>-5.8666932064819332E-8</v>
      </c>
      <c r="O379" s="20">
        <f t="shared" si="179"/>
        <v>536.66999999999996</v>
      </c>
      <c r="P379" s="21">
        <f t="shared" si="180"/>
        <v>1.6130515652061759</v>
      </c>
      <c r="Q379" s="33">
        <f>DataBase!G376+2*DataBase!H376*($O$2+273.15)+3*DataBase!I376*($O$2+273.15)^2+4*DataBase!J376*($O$2+273.15)^3+5*DataBase!K376*($O$2+273.15)^4</f>
        <v>1.671366215343395</v>
      </c>
      <c r="R379" s="30">
        <f>DataBase!R376+273.15</f>
        <v>608.37200927734375</v>
      </c>
      <c r="S379" s="50">
        <f t="shared" si="192"/>
        <v>606.31708277940879</v>
      </c>
      <c r="T379" s="30">
        <f>DataBase!S376/100</f>
        <v>21.856201171875</v>
      </c>
      <c r="U379" s="50">
        <f t="shared" si="181"/>
        <v>28.331800861641216</v>
      </c>
      <c r="V379" s="50">
        <f t="shared" si="182"/>
        <v>21.822544738312974</v>
      </c>
      <c r="W379" s="30">
        <f t="shared" si="183"/>
        <v>22.248398380538486</v>
      </c>
      <c r="X379" s="30">
        <f t="shared" si="184"/>
        <v>22.69798252061042</v>
      </c>
      <c r="Y379" s="30">
        <f t="shared" si="185"/>
        <v>336.38606299694754</v>
      </c>
      <c r="Z379" s="30">
        <f t="shared" si="186"/>
        <v>338.21550220470647</v>
      </c>
      <c r="AA379" s="55">
        <f t="shared" si="187"/>
        <v>337.98965497356619</v>
      </c>
      <c r="AB379" s="24">
        <f t="shared" si="188"/>
        <v>613.07418446023121</v>
      </c>
      <c r="AC379" s="24">
        <f t="shared" si="189"/>
        <v>22.374715601510886</v>
      </c>
      <c r="AD379" s="63">
        <f t="shared" si="190"/>
        <v>-2.3723904513796319E-2</v>
      </c>
      <c r="AI379" s="20">
        <f t="shared" si="166"/>
        <v>143.29381010939596</v>
      </c>
      <c r="AJ379" s="18">
        <f t="shared" si="167"/>
        <v>135.6830246606134</v>
      </c>
      <c r="AM379" s="20">
        <f t="shared" si="191"/>
        <v>0.71326096930173633</v>
      </c>
      <c r="AN379" s="20">
        <f t="shared" si="168"/>
        <v>0.40061393394988076</v>
      </c>
      <c r="AO379" s="10">
        <f t="shared" si="169"/>
        <v>0.4261851189007988</v>
      </c>
      <c r="AP379" s="10">
        <f t="shared" si="193"/>
        <v>0.38339278171340974</v>
      </c>
      <c r="AQ379" s="20">
        <f t="shared" si="170"/>
        <v>2.156493843363036E-6</v>
      </c>
      <c r="AR379" s="20">
        <f t="shared" si="171"/>
        <v>4.713276326645241E-5</v>
      </c>
    </row>
    <row r="380" spans="3:44" ht="15" x14ac:dyDescent="0.25">
      <c r="C380" s="27" t="str">
        <f>DataBase!A377</f>
        <v>44-Moctane</v>
      </c>
      <c r="D380" s="27">
        <f>DataBase!E377</f>
        <v>157.49801025390627</v>
      </c>
      <c r="E380" s="27">
        <f t="shared" si="176"/>
        <v>430.64801025390625</v>
      </c>
      <c r="F380" s="27">
        <f t="shared" si="177"/>
        <v>775.16641845703123</v>
      </c>
      <c r="G380" s="17">
        <f>DataBase!D377/1000</f>
        <v>0.73703100585937498</v>
      </c>
      <c r="H380" s="16">
        <f t="shared" si="178"/>
        <v>12.463668563155764</v>
      </c>
      <c r="I380" s="16">
        <f>DataBase!C377</f>
        <v>142.28500366210938</v>
      </c>
      <c r="K380" s="20">
        <f t="shared" si="172"/>
        <v>-1.7040882954377914E-2</v>
      </c>
      <c r="L380" s="19">
        <f t="shared" si="173"/>
        <v>4.2229317769332681E-4</v>
      </c>
      <c r="M380" s="19">
        <f t="shared" si="175"/>
        <v>0.73703100585937498</v>
      </c>
      <c r="N380" s="20">
        <f t="shared" si="174"/>
        <v>-5.866124146728516E-8</v>
      </c>
      <c r="O380" s="20">
        <f t="shared" si="179"/>
        <v>536.66999999999996</v>
      </c>
      <c r="P380" s="21">
        <f t="shared" si="180"/>
        <v>1.6134739300934988</v>
      </c>
      <c r="Q380" s="33">
        <f>DataBase!G377+2*DataBase!H377*($O$2+273.15)+3*DataBase!I377*($O$2+273.15)^2+4*DataBase!J377*($O$2+273.15)^3+5*DataBase!K377*($O$2+273.15)^4</f>
        <v>1.6717751772316523</v>
      </c>
      <c r="R380" s="30">
        <f>DataBase!R377+273.15</f>
        <v>606.927001953125</v>
      </c>
      <c r="S380" s="50">
        <f t="shared" si="192"/>
        <v>603.07171608573753</v>
      </c>
      <c r="T380" s="30">
        <f>DataBase!S377/100</f>
        <v>22.063100585937502</v>
      </c>
      <c r="U380" s="50">
        <f t="shared" si="181"/>
        <v>28.46818530027808</v>
      </c>
      <c r="V380" s="50">
        <f t="shared" si="182"/>
        <v>22.074551529283493</v>
      </c>
      <c r="W380" s="30">
        <f t="shared" si="183"/>
        <v>22.50453913537326</v>
      </c>
      <c r="X380" s="30">
        <f t="shared" si="184"/>
        <v>22.964033592165162</v>
      </c>
      <c r="Y380" s="30">
        <f t="shared" si="185"/>
        <v>333.10036198926014</v>
      </c>
      <c r="Z380" s="30">
        <f t="shared" si="186"/>
        <v>334.82706418138889</v>
      </c>
      <c r="AA380" s="55">
        <f t="shared" si="187"/>
        <v>334.68583920338949</v>
      </c>
      <c r="AB380" s="24">
        <f t="shared" si="188"/>
        <v>609.62398517415829</v>
      </c>
      <c r="AC380" s="24">
        <f t="shared" si="189"/>
        <v>22.432751940415095</v>
      </c>
      <c r="AD380" s="63">
        <f t="shared" si="190"/>
        <v>-1.675427952829079E-2</v>
      </c>
      <c r="AI380" s="20">
        <f t="shared" si="166"/>
        <v>141.22735786408043</v>
      </c>
      <c r="AJ380" s="18">
        <f t="shared" si="167"/>
        <v>133.65800078369409</v>
      </c>
      <c r="AM380" s="20">
        <f t="shared" si="191"/>
        <v>0.70955487046721744</v>
      </c>
      <c r="AN380" s="20">
        <f t="shared" si="168"/>
        <v>0.40127170601693507</v>
      </c>
      <c r="AO380" s="10">
        <f t="shared" si="169"/>
        <v>0.40369978979945498</v>
      </c>
      <c r="AP380" s="10">
        <f t="shared" si="193"/>
        <v>0.36292838876807965</v>
      </c>
      <c r="AQ380" s="20">
        <f t="shared" si="170"/>
        <v>2.9116803115723807E-6</v>
      </c>
      <c r="AR380" s="20">
        <f t="shared" si="171"/>
        <v>6.4240695588315281E-5</v>
      </c>
    </row>
    <row r="381" spans="3:44" ht="15" x14ac:dyDescent="0.25">
      <c r="C381" s="27" t="str">
        <f>DataBase!A378</f>
        <v>45-Moctane</v>
      </c>
      <c r="D381" s="27">
        <f>DataBase!E378</f>
        <v>162.14901123046877</v>
      </c>
      <c r="E381" s="27">
        <f t="shared" si="176"/>
        <v>435.29901123046875</v>
      </c>
      <c r="F381" s="27">
        <f t="shared" si="177"/>
        <v>783.53822021484382</v>
      </c>
      <c r="G381" s="17">
        <f>DataBase!D378/1000</f>
        <v>0.7495490112304688</v>
      </c>
      <c r="H381" s="16">
        <f t="shared" si="178"/>
        <v>12.299478367579333</v>
      </c>
      <c r="I381" s="16">
        <f>DataBase!C378</f>
        <v>142.28500366210938</v>
      </c>
      <c r="K381" s="20">
        <f t="shared" si="172"/>
        <v>-1.8227553622329386E-2</v>
      </c>
      <c r="L381" s="19">
        <f t="shared" si="173"/>
        <v>4.1704613791288198E-4</v>
      </c>
      <c r="M381" s="19">
        <f t="shared" si="175"/>
        <v>0.7495490112304688</v>
      </c>
      <c r="N381" s="20">
        <f t="shared" si="174"/>
        <v>-5.8698169583129885E-8</v>
      </c>
      <c r="O381" s="20">
        <f t="shared" si="179"/>
        <v>536.66999999999996</v>
      </c>
      <c r="P381" s="21">
        <f t="shared" si="180"/>
        <v>1.5848048559972845</v>
      </c>
      <c r="Q381" s="33">
        <f>DataBase!G378+2*DataBase!H378*($O$2+273.15)+3*DataBase!I378*($O$2+273.15)^2+4*DataBase!J378*($O$2+273.15)^3+5*DataBase!K378*($O$2+273.15)^4</f>
        <v>1.635193739644595</v>
      </c>
      <c r="R381" s="30">
        <f>DataBase!R378+273.15</f>
        <v>612.260009765625</v>
      </c>
      <c r="S381" s="50">
        <f t="shared" si="192"/>
        <v>610.31651818748912</v>
      </c>
      <c r="T381" s="30">
        <f>DataBase!S378/100</f>
        <v>22.407900390624999</v>
      </c>
      <c r="U381" s="50">
        <f t="shared" si="181"/>
        <v>28.645537667858147</v>
      </c>
      <c r="V381" s="50">
        <f t="shared" si="182"/>
        <v>22.390994644573375</v>
      </c>
      <c r="W381" s="30">
        <f t="shared" si="183"/>
        <v>22.843772656329218</v>
      </c>
      <c r="X381" s="30">
        <f t="shared" si="184"/>
        <v>23.207889563885072</v>
      </c>
      <c r="Y381" s="30">
        <f t="shared" si="185"/>
        <v>340.65104419324314</v>
      </c>
      <c r="Z381" s="30">
        <f t="shared" si="186"/>
        <v>342.38523560409828</v>
      </c>
      <c r="AA381" s="55">
        <f t="shared" si="187"/>
        <v>342.27837449797221</v>
      </c>
      <c r="AB381" s="24">
        <f t="shared" si="188"/>
        <v>616.37386433057236</v>
      </c>
      <c r="AC381" s="24">
        <f t="shared" si="189"/>
        <v>22.829808527551897</v>
      </c>
      <c r="AD381" s="63">
        <f t="shared" si="190"/>
        <v>-1.88285439319168E-2</v>
      </c>
      <c r="AI381" s="20">
        <f t="shared" si="166"/>
        <v>143.00962765448685</v>
      </c>
      <c r="AJ381" s="18">
        <f t="shared" si="167"/>
        <v>136.28474438436848</v>
      </c>
      <c r="AM381" s="20">
        <f t="shared" si="191"/>
        <v>0.71097083638877956</v>
      </c>
      <c r="AN381" s="20">
        <f t="shared" si="168"/>
        <v>0.39885476344849724</v>
      </c>
      <c r="AO381" s="10">
        <f t="shared" si="169"/>
        <v>0.4210577078406893</v>
      </c>
      <c r="AP381" s="10">
        <f t="shared" si="193"/>
        <v>0.37943837982153927</v>
      </c>
      <c r="AQ381" s="20">
        <f t="shared" si="170"/>
        <v>2.0516051177934668E-6</v>
      </c>
      <c r="AR381" s="20">
        <f t="shared" si="171"/>
        <v>4.5972163120412475E-5</v>
      </c>
    </row>
    <row r="382" spans="3:44" ht="15" x14ac:dyDescent="0.25">
      <c r="C382" s="27" t="str">
        <f>DataBase!A379</f>
        <v>4n-Pheptane</v>
      </c>
      <c r="D382" s="27">
        <f>DataBase!E379</f>
        <v>157.49801025390627</v>
      </c>
      <c r="E382" s="27">
        <f t="shared" si="176"/>
        <v>430.64801025390625</v>
      </c>
      <c r="F382" s="27">
        <f t="shared" si="177"/>
        <v>775.16641845703123</v>
      </c>
      <c r="G382" s="17">
        <f>DataBase!D379/1000</f>
        <v>0.73857202148437495</v>
      </c>
      <c r="H382" s="16">
        <f t="shared" si="178"/>
        <v>12.437663370104932</v>
      </c>
      <c r="I382" s="16">
        <f>DataBase!C379</f>
        <v>142.28500366210938</v>
      </c>
      <c r="K382" s="20">
        <f t="shared" si="172"/>
        <v>-1.7359126862161189E-2</v>
      </c>
      <c r="L382" s="19">
        <f t="shared" si="173"/>
        <v>4.2160520893220999E-4</v>
      </c>
      <c r="M382" s="19">
        <f t="shared" si="175"/>
        <v>0.73857202148437495</v>
      </c>
      <c r="N382" s="20">
        <f t="shared" si="174"/>
        <v>-5.8665787463378902E-8</v>
      </c>
      <c r="O382" s="20">
        <f t="shared" si="179"/>
        <v>536.66999999999996</v>
      </c>
      <c r="P382" s="21">
        <f t="shared" si="180"/>
        <v>1.6090353348341526</v>
      </c>
      <c r="Q382" s="33">
        <f>DataBase!G379+2*DataBase!H379*($O$2+273.15)+3*DataBase!I379*($O$2+273.15)^2+4*DataBase!J379*($O$2+273.15)^3+5*DataBase!K379*($O$2+273.15)^4</f>
        <v>1.6661982169754952</v>
      </c>
      <c r="R382" s="30">
        <f>DataBase!R379+273.15</f>
        <v>601.14801025390625</v>
      </c>
      <c r="S382" s="50">
        <f t="shared" si="192"/>
        <v>603.4837029734714</v>
      </c>
      <c r="T382" s="30">
        <f>DataBase!S379/100</f>
        <v>21.786201171875</v>
      </c>
      <c r="U382" s="50">
        <f t="shared" si="181"/>
        <v>28.527088774307764</v>
      </c>
      <c r="V382" s="50">
        <f t="shared" si="182"/>
        <v>22.181782182103092</v>
      </c>
      <c r="W382" s="30">
        <f t="shared" si="183"/>
        <v>22.616157264375605</v>
      </c>
      <c r="X382" s="30">
        <f t="shared" si="184"/>
        <v>23.060322295467589</v>
      </c>
      <c r="Y382" s="30">
        <f t="shared" si="185"/>
        <v>333.5558767533131</v>
      </c>
      <c r="Z382" s="30">
        <f t="shared" si="186"/>
        <v>335.26034411369437</v>
      </c>
      <c r="AA382" s="55">
        <f t="shared" si="187"/>
        <v>335.15267662923179</v>
      </c>
      <c r="AB382" s="24">
        <f t="shared" si="188"/>
        <v>609.91277217269385</v>
      </c>
      <c r="AC382" s="24">
        <f t="shared" si="189"/>
        <v>22.50750366695263</v>
      </c>
      <c r="AD382" s="63">
        <f t="shared" si="190"/>
        <v>-3.3108227055609812E-2</v>
      </c>
      <c r="AI382" s="20">
        <f t="shared" si="166"/>
        <v>141.04771614012316</v>
      </c>
      <c r="AJ382" s="18">
        <f t="shared" si="167"/>
        <v>133.63012322624741</v>
      </c>
      <c r="AM382" s="20">
        <f t="shared" si="191"/>
        <v>0.71637600542337965</v>
      </c>
      <c r="AN382" s="20">
        <f t="shared" si="168"/>
        <v>0.40392405776771828</v>
      </c>
      <c r="AO382" s="10">
        <f t="shared" si="169"/>
        <v>0.44782691373361566</v>
      </c>
      <c r="AP382" s="10">
        <f t="shared" si="193"/>
        <v>0.40318654057473724</v>
      </c>
      <c r="AQ382" s="20">
        <f t="shared" si="170"/>
        <v>2.0669778570849366E-6</v>
      </c>
      <c r="AR382" s="20">
        <f t="shared" si="171"/>
        <v>4.5031595412263523E-5</v>
      </c>
    </row>
    <row r="383" spans="3:44" ht="15" x14ac:dyDescent="0.25">
      <c r="C383" s="27" t="str">
        <f>DataBase!A380</f>
        <v>4-i-Pheptane</v>
      </c>
      <c r="D383" s="27">
        <f>DataBase!E380</f>
        <v>158.88900146484377</v>
      </c>
      <c r="E383" s="27">
        <f t="shared" si="176"/>
        <v>432.03900146484375</v>
      </c>
      <c r="F383" s="27">
        <f t="shared" si="177"/>
        <v>777.67020263671873</v>
      </c>
      <c r="G383" s="17">
        <f>DataBase!D380/1000</f>
        <v>0.74167602539062505</v>
      </c>
      <c r="H383" s="16">
        <f t="shared" si="178"/>
        <v>12.398931068044316</v>
      </c>
      <c r="I383" s="16">
        <f>DataBase!C380</f>
        <v>142.28500366210938</v>
      </c>
      <c r="K383" s="20">
        <f t="shared" si="172"/>
        <v>-1.7594507646980766E-2</v>
      </c>
      <c r="L383" s="19">
        <f t="shared" si="173"/>
        <v>4.2032980312968005E-4</v>
      </c>
      <c r="M383" s="19">
        <f t="shared" si="175"/>
        <v>0.74167602539062505</v>
      </c>
      <c r="N383" s="20">
        <f t="shared" si="174"/>
        <v>-5.8674944274902342E-8</v>
      </c>
      <c r="O383" s="20">
        <f t="shared" si="179"/>
        <v>536.66999999999996</v>
      </c>
      <c r="P383" s="21">
        <f t="shared" si="180"/>
        <v>1.6022881240874061</v>
      </c>
      <c r="Q383" s="33">
        <f>DataBase!G380+2*DataBase!H380*($O$2+273.15)+3*DataBase!I380*($O$2+273.15)^2+4*DataBase!J380*($O$2+273.15)^3+5*DataBase!K380*($O$2+273.15)^4</f>
        <v>1.6575305035106698</v>
      </c>
      <c r="R383" s="30">
        <f>DataBase!R380+273.15</f>
        <v>607.760009765625</v>
      </c>
      <c r="S383" s="50">
        <f t="shared" si="192"/>
        <v>605.47558899389242</v>
      </c>
      <c r="T383" s="30">
        <f>DataBase!S380/100</f>
        <v>22.25</v>
      </c>
      <c r="U383" s="50">
        <f t="shared" si="181"/>
        <v>28.556181765652845</v>
      </c>
      <c r="V383" s="50">
        <f t="shared" si="182"/>
        <v>22.232257533737414</v>
      </c>
      <c r="W383" s="30">
        <f t="shared" si="183"/>
        <v>22.67164165964158</v>
      </c>
      <c r="X383" s="30">
        <f t="shared" si="184"/>
        <v>23.090625553895052</v>
      </c>
      <c r="Y383" s="30">
        <f t="shared" si="185"/>
        <v>335.62575016672974</v>
      </c>
      <c r="Z383" s="30">
        <f t="shared" si="186"/>
        <v>337.34160424623224</v>
      </c>
      <c r="AA383" s="55">
        <f t="shared" si="187"/>
        <v>337.24162042036494</v>
      </c>
      <c r="AB383" s="24">
        <f t="shared" si="188"/>
        <v>611.8076107543917</v>
      </c>
      <c r="AC383" s="24">
        <f t="shared" si="189"/>
        <v>22.593634446985416</v>
      </c>
      <c r="AD383" s="63">
        <f t="shared" si="190"/>
        <v>-1.5444244808333283E-2</v>
      </c>
      <c r="AI383" s="20">
        <f t="shared" si="166"/>
        <v>141.65443715897595</v>
      </c>
      <c r="AJ383" s="18">
        <f t="shared" si="167"/>
        <v>134.43700253418675</v>
      </c>
      <c r="AM383" s="20">
        <f t="shared" si="191"/>
        <v>0.71087105851445231</v>
      </c>
      <c r="AN383" s="20">
        <f t="shared" si="168"/>
        <v>0.40089225469688911</v>
      </c>
      <c r="AO383" s="10">
        <f t="shared" si="169"/>
        <v>0.41706192810516712</v>
      </c>
      <c r="AP383" s="10">
        <f t="shared" si="193"/>
        <v>0.37553270242889125</v>
      </c>
      <c r="AQ383" s="20">
        <f t="shared" si="170"/>
        <v>2.4381871289094696E-6</v>
      </c>
      <c r="AR383" s="20">
        <f t="shared" si="171"/>
        <v>5.4249663618235696E-5</v>
      </c>
    </row>
    <row r="384" spans="3:44" ht="15" x14ac:dyDescent="0.25">
      <c r="C384" s="27" t="str">
        <f>DataBase!A381</f>
        <v>2M-3Eheptane</v>
      </c>
      <c r="D384" s="27">
        <f>DataBase!E381</f>
        <v>161.22200927734377</v>
      </c>
      <c r="E384" s="27">
        <f t="shared" si="176"/>
        <v>434.37200927734375</v>
      </c>
      <c r="F384" s="27">
        <f t="shared" si="177"/>
        <v>781.8696166992188</v>
      </c>
      <c r="G384" s="17">
        <f>DataBase!D381/1000</f>
        <v>0.74638000488281253</v>
      </c>
      <c r="H384" s="16">
        <f t="shared" si="178"/>
        <v>12.34292573422459</v>
      </c>
      <c r="I384" s="16">
        <f>DataBase!C381</f>
        <v>142.28500366210938</v>
      </c>
      <c r="K384" s="20">
        <f t="shared" si="172"/>
        <v>-1.7871218138317879E-2</v>
      </c>
      <c r="L384" s="19">
        <f t="shared" si="173"/>
        <v>4.1840588935215751E-4</v>
      </c>
      <c r="M384" s="19">
        <f t="shared" si="175"/>
        <v>0.74638000488281253</v>
      </c>
      <c r="N384" s="20">
        <f t="shared" si="174"/>
        <v>-5.8688821014404294E-8</v>
      </c>
      <c r="O384" s="20">
        <f t="shared" si="179"/>
        <v>536.66999999999996</v>
      </c>
      <c r="P384" s="21">
        <f t="shared" si="180"/>
        <v>1.5924378300778153</v>
      </c>
      <c r="Q384" s="33">
        <f>DataBase!G381+2*DataBase!H381*($O$2+273.15)+3*DataBase!I381*($O$2+273.15)^2+4*DataBase!J381*($O$2+273.15)^3+5*DataBase!K381*($O$2+273.15)^4</f>
        <v>1.64490382310942</v>
      </c>
      <c r="R384" s="30">
        <f>DataBase!R381+273.15</f>
        <v>610.927001953125</v>
      </c>
      <c r="S384" s="50">
        <f t="shared" si="192"/>
        <v>608.68719469386645</v>
      </c>
      <c r="T384" s="30">
        <f>DataBase!S381/100</f>
        <v>22.25</v>
      </c>
      <c r="U384" s="50">
        <f t="shared" si="181"/>
        <v>28.585417732393008</v>
      </c>
      <c r="V384" s="50">
        <f t="shared" si="182"/>
        <v>22.281546807191162</v>
      </c>
      <c r="W384" s="30">
        <f t="shared" si="183"/>
        <v>22.727984308811216</v>
      </c>
      <c r="X384" s="30">
        <f t="shared" si="184"/>
        <v>23.113850244646763</v>
      </c>
      <c r="Y384" s="30">
        <f t="shared" si="185"/>
        <v>338.94819841139747</v>
      </c>
      <c r="Z384" s="30">
        <f t="shared" si="186"/>
        <v>340.69095052810974</v>
      </c>
      <c r="AA384" s="55">
        <f t="shared" si="187"/>
        <v>340.57823054800497</v>
      </c>
      <c r="AB384" s="24">
        <f t="shared" si="188"/>
        <v>614.89810080796315</v>
      </c>
      <c r="AC384" s="24">
        <f t="shared" si="189"/>
        <v>22.716355315762272</v>
      </c>
      <c r="AD384" s="63">
        <f t="shared" si="190"/>
        <v>-2.0959789472461642E-2</v>
      </c>
      <c r="AI384" s="20">
        <f t="shared" ref="AI384:AI447" si="194">-12272.6+9486.4*G384+(8.3741-5.9917*G384)*E384+(1-0.77084*G384-0.02058*G384^2)*(0.7465-222.4666/E384)*10^7/E384+(1-0.80882*G384+0.02226*G384^2)*(0.3228-17.335/E384)*10^12/E384^3</f>
        <v>142.73342815923206</v>
      </c>
      <c r="AJ384" s="18">
        <f t="shared" ref="AJ384:AJ447" si="195">20.486 * (EXP(1.165 / 10000 * F384 - 7.78712 * G384 + 1.1582
                / 1000 *  F384 * G384)) *  F384^(1.26007) * G384^(4.98308)</f>
        <v>135.79037460634484</v>
      </c>
      <c r="AM384" s="20">
        <f t="shared" si="191"/>
        <v>0.71100476470783347</v>
      </c>
      <c r="AN384" s="20">
        <f t="shared" si="168"/>
        <v>0.39945615508582644</v>
      </c>
      <c r="AO384" s="10">
        <f t="shared" si="169"/>
        <v>0.41803179447240785</v>
      </c>
      <c r="AP384" s="10">
        <f t="shared" si="193"/>
        <v>0.37642794541819402</v>
      </c>
      <c r="AQ384" s="20">
        <f t="shared" si="170"/>
        <v>2.2063985227091835E-6</v>
      </c>
      <c r="AR384" s="20">
        <f t="shared" si="171"/>
        <v>4.9092367130279333E-5</v>
      </c>
    </row>
    <row r="385" spans="3:44" ht="15" x14ac:dyDescent="0.25">
      <c r="C385" s="27" t="str">
        <f>DataBase!A382</f>
        <v>2M-4Eheptane</v>
      </c>
      <c r="D385" s="27">
        <f>DataBase!E382</f>
        <v>156.22100219726565</v>
      </c>
      <c r="E385" s="27">
        <f t="shared" si="176"/>
        <v>429.37100219726563</v>
      </c>
      <c r="F385" s="27">
        <f t="shared" si="177"/>
        <v>772.8678039550781</v>
      </c>
      <c r="G385" s="17">
        <f>DataBase!D382/1000</f>
        <v>0.73857202148437495</v>
      </c>
      <c r="H385" s="16">
        <f t="shared" si="178"/>
        <v>12.425357324919865</v>
      </c>
      <c r="I385" s="16">
        <f>DataBase!C382</f>
        <v>142.28500366210938</v>
      </c>
      <c r="K385" s="20">
        <f t="shared" si="172"/>
        <v>-1.7724862525061325E-2</v>
      </c>
      <c r="L385" s="19">
        <f t="shared" si="173"/>
        <v>4.2149814994928278E-4</v>
      </c>
      <c r="M385" s="19">
        <f t="shared" si="175"/>
        <v>0.73857202148437495</v>
      </c>
      <c r="N385" s="20">
        <f t="shared" si="174"/>
        <v>-5.8665787463378902E-8</v>
      </c>
      <c r="O385" s="20">
        <f t="shared" si="179"/>
        <v>536.66999999999996</v>
      </c>
      <c r="P385" s="21">
        <f t="shared" si="180"/>
        <v>1.607023829852559</v>
      </c>
      <c r="Q385" s="33">
        <f>DataBase!G382+2*DataBase!H382*($O$2+273.15)+3*DataBase!I382*($O$2+273.15)^2+4*DataBase!J382*($O$2+273.15)^3+5*DataBase!K382*($O$2+273.15)^4</f>
        <v>1.6633982169754951</v>
      </c>
      <c r="R385" s="30">
        <f>DataBase!R382+273.15</f>
        <v>601.87200927734375</v>
      </c>
      <c r="S385" s="50">
        <f t="shared" si="192"/>
        <v>602.41694035589262</v>
      </c>
      <c r="T385" s="30">
        <f>DataBase!S382/100</f>
        <v>21.856201171875</v>
      </c>
      <c r="U385" s="50">
        <f t="shared" si="181"/>
        <v>28.608921395520174</v>
      </c>
      <c r="V385" s="50">
        <f t="shared" si="182"/>
        <v>22.33463948279746</v>
      </c>
      <c r="W385" s="30">
        <f t="shared" si="183"/>
        <v>22.772230212287425</v>
      </c>
      <c r="X385" s="30">
        <f t="shared" si="184"/>
        <v>23.212334320596021</v>
      </c>
      <c r="Y385" s="30">
        <f t="shared" si="185"/>
        <v>332.49650991758722</v>
      </c>
      <c r="Z385" s="30">
        <f t="shared" si="186"/>
        <v>334.14849106063321</v>
      </c>
      <c r="AA385" s="55">
        <f t="shared" si="187"/>
        <v>334.09042839052415</v>
      </c>
      <c r="AB385" s="24">
        <f t="shared" si="188"/>
        <v>608.7070898274585</v>
      </c>
      <c r="AC385" s="24">
        <f t="shared" si="189"/>
        <v>22.567635987924017</v>
      </c>
      <c r="AD385" s="63">
        <f t="shared" si="190"/>
        <v>-3.2550707712395419E-2</v>
      </c>
      <c r="AI385" s="20">
        <f t="shared" si="194"/>
        <v>140.16010246840119</v>
      </c>
      <c r="AJ385" s="18">
        <f t="shared" si="195"/>
        <v>132.83391580919454</v>
      </c>
      <c r="AM385" s="20">
        <f t="shared" si="191"/>
        <v>0.7133925412361396</v>
      </c>
      <c r="AN385" s="20">
        <f t="shared" ref="AN385:AN448" si="196">($AL$2+273.15)/(R385+273.15)</f>
        <v>0.40358984831896594</v>
      </c>
      <c r="AO385" s="10">
        <f t="shared" ref="AO385:AO448" si="197">(-LN(T385/1.01325)-5.92714+6.09648/AM385+1.28862*LN(AM385)-0.16934*AM385^6)/(15.2518-15.6875/AM385-13.4721*LN(AM385)+0.43577*AM385^6)</f>
        <v>0.42715194661815237</v>
      </c>
      <c r="AP385" s="10">
        <f t="shared" si="193"/>
        <v>0.38428315642620547</v>
      </c>
      <c r="AQ385" s="20">
        <f t="shared" ref="AQ385:AQ448" si="198">EXP(5.92714-6.09648/AN385-1.28862*LN(AN385)+0.169347*AN385^6+AO385*(15.2518-15.6875/AN385-13.4721*LN(AN385)+0.43577*AN385^6))</f>
        <v>2.5619615078170429E-6</v>
      </c>
      <c r="AR385" s="20">
        <f t="shared" ref="AR385:AR448" si="199">AQ385*T385</f>
        <v>5.5994746109449498E-5</v>
      </c>
    </row>
    <row r="386" spans="3:44" ht="15" x14ac:dyDescent="0.25">
      <c r="C386" s="27" t="str">
        <f>DataBase!A383</f>
        <v>2M-5Eheptane</v>
      </c>
      <c r="D386" s="27">
        <f>DataBase!E383</f>
        <v>159.72200927734377</v>
      </c>
      <c r="E386" s="27">
        <f t="shared" si="176"/>
        <v>432.87200927734375</v>
      </c>
      <c r="F386" s="27">
        <f t="shared" si="177"/>
        <v>779.16961669921875</v>
      </c>
      <c r="G386" s="17">
        <f>DataBase!D383/1000</f>
        <v>0.73818701171875001</v>
      </c>
      <c r="H386" s="16">
        <f t="shared" si="178"/>
        <v>12.465535411954875</v>
      </c>
      <c r="I386" s="16">
        <f>DataBase!C383</f>
        <v>142.28500366210938</v>
      </c>
      <c r="K386" s="20">
        <f t="shared" si="172"/>
        <v>-1.6644355359435561E-2</v>
      </c>
      <c r="L386" s="19">
        <f t="shared" si="173"/>
        <v>4.2196063295189671E-4</v>
      </c>
      <c r="M386" s="19">
        <f t="shared" si="175"/>
        <v>0.73818701171875001</v>
      </c>
      <c r="N386" s="20">
        <f t="shared" si="174"/>
        <v>-5.8664651684570315E-8</v>
      </c>
      <c r="O386" s="20">
        <f t="shared" si="179"/>
        <v>536.66999999999996</v>
      </c>
      <c r="P386" s="21">
        <f t="shared" si="180"/>
        <v>1.6136272996473269</v>
      </c>
      <c r="Q386" s="33">
        <f>DataBase!G383+2*DataBase!H383*($O$2+273.15)+3*DataBase!I383*($O$2+273.15)^2+4*DataBase!J383*($O$2+273.15)^3+5*DataBase!K383*($O$2+273.15)^4</f>
        <v>1.6722036254102699</v>
      </c>
      <c r="R386" s="30">
        <f>DataBase!R383+273.15</f>
        <v>606.87200927734375</v>
      </c>
      <c r="S386" s="50">
        <f t="shared" si="192"/>
        <v>605.23221789900492</v>
      </c>
      <c r="T386" s="30">
        <f>DataBase!S383/100</f>
        <v>21.856201171875</v>
      </c>
      <c r="U386" s="50">
        <f t="shared" si="181"/>
        <v>28.369805607994124</v>
      </c>
      <c r="V386" s="50">
        <f t="shared" si="182"/>
        <v>21.892625383379205</v>
      </c>
      <c r="W386" s="30">
        <f t="shared" si="183"/>
        <v>22.319442622376219</v>
      </c>
      <c r="X386" s="30">
        <f t="shared" si="184"/>
        <v>22.773625434672724</v>
      </c>
      <c r="Y386" s="30">
        <f t="shared" si="185"/>
        <v>335.28366246051201</v>
      </c>
      <c r="Z386" s="30">
        <f t="shared" si="186"/>
        <v>337.08237592254829</v>
      </c>
      <c r="AA386" s="55">
        <f t="shared" si="187"/>
        <v>336.88080596492341</v>
      </c>
      <c r="AB386" s="24">
        <f t="shared" si="188"/>
        <v>611.9348815514328</v>
      </c>
      <c r="AC386" s="24">
        <f t="shared" si="189"/>
        <v>22.38554896223178</v>
      </c>
      <c r="AD386" s="63">
        <f t="shared" si="190"/>
        <v>-2.4219569823412675E-2</v>
      </c>
      <c r="AI386" s="20">
        <f t="shared" si="194"/>
        <v>142.6446668205956</v>
      </c>
      <c r="AJ386" s="18">
        <f t="shared" si="195"/>
        <v>135.03168914322345</v>
      </c>
      <c r="AM386" s="20">
        <f t="shared" si="191"/>
        <v>0.7132838599572302</v>
      </c>
      <c r="AN386" s="20">
        <f t="shared" si="196"/>
        <v>0.40129678153163423</v>
      </c>
      <c r="AO386" s="10">
        <f t="shared" si="197"/>
        <v>0.42635325078501862</v>
      </c>
      <c r="AP386" s="10">
        <f t="shared" si="193"/>
        <v>0.38354762883394566</v>
      </c>
      <c r="AQ386" s="20">
        <f t="shared" si="198"/>
        <v>2.2453884758895294E-6</v>
      </c>
      <c r="AR386" s="20">
        <f t="shared" si="199"/>
        <v>4.907566223805135E-5</v>
      </c>
    </row>
    <row r="387" spans="3:44" ht="15" x14ac:dyDescent="0.25">
      <c r="C387" s="27" t="str">
        <f>DataBase!A384</f>
        <v>3M-3Eheptane</v>
      </c>
      <c r="D387" s="27">
        <f>DataBase!E384</f>
        <v>163.77700195312502</v>
      </c>
      <c r="E387" s="27">
        <f t="shared" si="176"/>
        <v>436.927001953125</v>
      </c>
      <c r="F387" s="27">
        <f t="shared" si="177"/>
        <v>786.46860351562498</v>
      </c>
      <c r="G387" s="17">
        <f>DataBase!D384/1000</f>
        <v>0.75274401855468753</v>
      </c>
      <c r="H387" s="16">
        <f t="shared" si="178"/>
        <v>12.262522485823585</v>
      </c>
      <c r="I387" s="16">
        <f>DataBase!C384</f>
        <v>142.28500366210938</v>
      </c>
      <c r="K387" s="20">
        <f t="shared" si="172"/>
        <v>-1.838329136731914E-2</v>
      </c>
      <c r="L387" s="19">
        <f t="shared" si="173"/>
        <v>4.1573075648998074E-4</v>
      </c>
      <c r="M387" s="19">
        <f t="shared" si="175"/>
        <v>0.75274401855468753</v>
      </c>
      <c r="N387" s="20">
        <f t="shared" si="174"/>
        <v>-5.870759485473633E-8</v>
      </c>
      <c r="O387" s="20">
        <f t="shared" si="179"/>
        <v>536.66999999999996</v>
      </c>
      <c r="P387" s="21">
        <f t="shared" si="180"/>
        <v>1.5782104130095447</v>
      </c>
      <c r="Q387" s="33">
        <f>DataBase!G384+2*DataBase!H384*($O$2+273.15)+3*DataBase!I384*($O$2+273.15)^2+4*DataBase!J384*($O$2+273.15)^3+5*DataBase!K384*($O$2+273.15)^4</f>
        <v>1.6260766893770948</v>
      </c>
      <c r="R387" s="30">
        <f>DataBase!R384+273.15</f>
        <v>620.03900146484375</v>
      </c>
      <c r="S387" s="50">
        <f t="shared" si="192"/>
        <v>612.54063341478945</v>
      </c>
      <c r="T387" s="30">
        <f>DataBase!S384/100</f>
        <v>23.096201171874998</v>
      </c>
      <c r="U387" s="50">
        <f t="shared" si="181"/>
        <v>28.661971026367446</v>
      </c>
      <c r="V387" s="50">
        <f t="shared" si="182"/>
        <v>22.418689412248252</v>
      </c>
      <c r="W387" s="30">
        <f t="shared" si="183"/>
        <v>22.87623095502174</v>
      </c>
      <c r="X387" s="30">
        <f t="shared" si="184"/>
        <v>23.223293449281684</v>
      </c>
      <c r="Y387" s="30">
        <f t="shared" si="185"/>
        <v>342.94254001835691</v>
      </c>
      <c r="Z387" s="30">
        <f t="shared" si="186"/>
        <v>344.69735471642105</v>
      </c>
      <c r="AA387" s="55">
        <f t="shared" si="187"/>
        <v>344.56069231450908</v>
      </c>
      <c r="AB387" s="24">
        <f t="shared" si="188"/>
        <v>618.52191097585887</v>
      </c>
      <c r="AC387" s="24">
        <f t="shared" si="189"/>
        <v>22.914278482930488</v>
      </c>
      <c r="AD387" s="63">
        <f t="shared" si="190"/>
        <v>7.8767364204483849E-3</v>
      </c>
      <c r="AI387" s="20">
        <f t="shared" si="194"/>
        <v>143.77533918541599</v>
      </c>
      <c r="AJ387" s="18">
        <f t="shared" si="195"/>
        <v>137.2167128829702</v>
      </c>
      <c r="AM387" s="20">
        <f t="shared" si="191"/>
        <v>0.70467664279324982</v>
      </c>
      <c r="AN387" s="20">
        <f t="shared" si="196"/>
        <v>0.39538104412484765</v>
      </c>
      <c r="AO387" s="10">
        <f t="shared" si="197"/>
        <v>0.38992200523297721</v>
      </c>
      <c r="AP387" s="10">
        <f t="shared" si="193"/>
        <v>0.35152336488310154</v>
      </c>
      <c r="AQ387" s="20">
        <f t="shared" si="198"/>
        <v>2.3889932648264675E-6</v>
      </c>
      <c r="AR387" s="20">
        <f t="shared" si="199"/>
        <v>5.5176669042686535E-5</v>
      </c>
    </row>
    <row r="388" spans="3:44" ht="15" x14ac:dyDescent="0.25">
      <c r="C388" s="27" t="str">
        <f>DataBase!A385</f>
        <v>3M-4Eheptane</v>
      </c>
      <c r="D388" s="27">
        <f>DataBase!E385</f>
        <v>162.22200927734377</v>
      </c>
      <c r="E388" s="27">
        <f t="shared" si="176"/>
        <v>435.37200927734375</v>
      </c>
      <c r="F388" s="27">
        <f t="shared" si="177"/>
        <v>783.66961669921875</v>
      </c>
      <c r="G388" s="17">
        <f>DataBase!D385/1000</f>
        <v>0.75314801025390621</v>
      </c>
      <c r="H388" s="16">
        <f t="shared" si="178"/>
        <v>12.241388185356362</v>
      </c>
      <c r="I388" s="16">
        <f>DataBase!C385</f>
        <v>142.28500366210938</v>
      </c>
      <c r="K388" s="20">
        <f t="shared" ref="K388:K451" si="200">(-$AG$19 + $AG$20 * H388 + M388*($AG$21-$AG$22/G388)) / 1000</f>
        <v>-1.8892217146101561E-2</v>
      </c>
      <c r="L388" s="19">
        <f t="shared" ref="L388:L451" si="201">((-$AG$23 + ($AG$24 - $AG$25 *H388) *H388 - M388 * ($AG$26 - $AG$27 / G388)) / 1000000)</f>
        <v>4.1540408489552629E-4</v>
      </c>
      <c r="M388" s="19">
        <f t="shared" si="175"/>
        <v>0.75314801025390621</v>
      </c>
      <c r="N388" s="20">
        <f t="shared" ref="N388:N451" si="202">(-$AG$28 - $AG$29 * M388) / 1000000000</f>
        <v>-5.8708786630249024E-8</v>
      </c>
      <c r="O388" s="20">
        <f t="shared" si="179"/>
        <v>536.66999999999996</v>
      </c>
      <c r="P388" s="21">
        <f t="shared" si="180"/>
        <v>1.5746088638867168</v>
      </c>
      <c r="Q388" s="33">
        <f>DataBase!G385+2*DataBase!H385*($O$2+273.15)+3*DataBase!I385*($O$2+273.15)^2+4*DataBase!J385*($O$2+273.15)^3+5*DataBase!K385*($O$2+273.15)^4</f>
        <v>1.6210559544252623</v>
      </c>
      <c r="R388" s="30">
        <f>DataBase!R385+273.15</f>
        <v>614.427001953125</v>
      </c>
      <c r="S388" s="50">
        <f t="shared" si="192"/>
        <v>611.35075242305197</v>
      </c>
      <c r="T388" s="30">
        <f>DataBase!S385/100</f>
        <v>22.821201171875</v>
      </c>
      <c r="U388" s="50">
        <f t="shared" si="181"/>
        <v>28.774705894605237</v>
      </c>
      <c r="V388" s="50">
        <f t="shared" si="182"/>
        <v>22.632445327165851</v>
      </c>
      <c r="W388" s="30">
        <f t="shared" si="183"/>
        <v>23.094267257837007</v>
      </c>
      <c r="X388" s="30">
        <f t="shared" si="184"/>
        <v>23.432189550458414</v>
      </c>
      <c r="Y388" s="30">
        <f t="shared" si="185"/>
        <v>341.76990731365458</v>
      </c>
      <c r="Z388" s="30">
        <f t="shared" si="186"/>
        <v>343.45164594878622</v>
      </c>
      <c r="AA388" s="55">
        <f t="shared" si="187"/>
        <v>343.37965271244582</v>
      </c>
      <c r="AB388" s="24">
        <f t="shared" si="188"/>
        <v>617.12082711212145</v>
      </c>
      <c r="AC388" s="24">
        <f t="shared" si="189"/>
        <v>23.00345806774213</v>
      </c>
      <c r="AD388" s="63">
        <f t="shared" si="190"/>
        <v>-7.9862972371386419E-3</v>
      </c>
      <c r="AI388" s="20">
        <f t="shared" si="194"/>
        <v>142.63516417998972</v>
      </c>
      <c r="AJ388" s="18">
        <f t="shared" si="195"/>
        <v>136.20990512005599</v>
      </c>
      <c r="AM388" s="20">
        <f t="shared" si="191"/>
        <v>0.70858215523307766</v>
      </c>
      <c r="AN388" s="20">
        <f t="shared" si="196"/>
        <v>0.39788097170486469</v>
      </c>
      <c r="AO388" s="10">
        <f t="shared" si="197"/>
        <v>0.41218948629632224</v>
      </c>
      <c r="AP388" s="10">
        <f t="shared" si="193"/>
        <v>0.37180615060978051</v>
      </c>
      <c r="AQ388" s="20">
        <f t="shared" si="198"/>
        <v>2.1424529382528122E-6</v>
      </c>
      <c r="AR388" s="20">
        <f t="shared" si="199"/>
        <v>4.8893349505142114E-5</v>
      </c>
    </row>
    <row r="389" spans="3:44" ht="15" x14ac:dyDescent="0.25">
      <c r="C389" s="27" t="str">
        <f>DataBase!A386</f>
        <v>3M-5Eheptane</v>
      </c>
      <c r="D389" s="27">
        <f>DataBase!E386</f>
        <v>158.22200927734377</v>
      </c>
      <c r="E389" s="27">
        <f t="shared" si="176"/>
        <v>431.37200927734375</v>
      </c>
      <c r="F389" s="27">
        <f t="shared" si="177"/>
        <v>776.46961669921882</v>
      </c>
      <c r="G389" s="17">
        <f>DataBase!D386/1000</f>
        <v>0.74323602294921876</v>
      </c>
      <c r="H389" s="16">
        <f t="shared" si="178"/>
        <v>12.366536150585212</v>
      </c>
      <c r="I389" s="16">
        <f>DataBase!C386</f>
        <v>142.28500366210938</v>
      </c>
      <c r="K389" s="20">
        <f t="shared" si="200"/>
        <v>-1.8097054114129006E-2</v>
      </c>
      <c r="L389" s="19">
        <f t="shared" si="201"/>
        <v>4.1956900221080864E-4</v>
      </c>
      <c r="M389" s="19">
        <f t="shared" ref="M389:M452" si="203">IF(OR(OR(H389&gt;12.5,H389&lt;11),OR(G389&lt;0.7,G389&gt;0.885)),0,G389)</f>
        <v>0.74323602294921876</v>
      </c>
      <c r="N389" s="20">
        <f t="shared" si="202"/>
        <v>-5.8679546267700198E-8</v>
      </c>
      <c r="O389" s="20">
        <f t="shared" si="179"/>
        <v>536.66999999999996</v>
      </c>
      <c r="P389" s="21">
        <f t="shared" si="180"/>
        <v>1.5967508633302328</v>
      </c>
      <c r="Q389" s="33">
        <f>DataBase!G386+2*DataBase!H386*($O$2+273.15)+3*DataBase!I386*($O$2+273.15)^2+4*DataBase!J386*($O$2+273.15)^3+5*DataBase!K386*($O$2+273.15)^4</f>
        <v>1.65029331337692</v>
      </c>
      <c r="R389" s="30">
        <f>DataBase!R386+273.15</f>
        <v>606.760009765625</v>
      </c>
      <c r="S389" s="50">
        <f t="shared" si="192"/>
        <v>605.33655093095433</v>
      </c>
      <c r="T389" s="30">
        <f>DataBase!S386/100</f>
        <v>22.25</v>
      </c>
      <c r="U389" s="50">
        <f t="shared" si="181"/>
        <v>28.657681833250571</v>
      </c>
      <c r="V389" s="50">
        <f t="shared" si="182"/>
        <v>22.420864234825508</v>
      </c>
      <c r="W389" s="30">
        <f t="shared" si="183"/>
        <v>22.866041516012054</v>
      </c>
      <c r="X389" s="30">
        <f t="shared" si="184"/>
        <v>23.268459272012123</v>
      </c>
      <c r="Y389" s="30">
        <f t="shared" si="185"/>
        <v>335.53222231046061</v>
      </c>
      <c r="Z389" s="30">
        <f t="shared" si="186"/>
        <v>337.19694486954404</v>
      </c>
      <c r="AA389" s="55">
        <f t="shared" si="187"/>
        <v>337.15090487025668</v>
      </c>
      <c r="AB389" s="24">
        <f t="shared" si="188"/>
        <v>611.4688624559825</v>
      </c>
      <c r="AC389" s="24">
        <f t="shared" si="189"/>
        <v>22.700576296272587</v>
      </c>
      <c r="AD389" s="63">
        <f t="shared" si="190"/>
        <v>-2.0250620057194912E-2</v>
      </c>
      <c r="AI389" s="20">
        <f t="shared" si="194"/>
        <v>141.00691040147035</v>
      </c>
      <c r="AJ389" s="18">
        <f t="shared" si="195"/>
        <v>133.9816475884177</v>
      </c>
      <c r="AM389" s="20">
        <f t="shared" si="191"/>
        <v>0.71094337519700923</v>
      </c>
      <c r="AN389" s="20">
        <f t="shared" si="196"/>
        <v>0.40134786066823569</v>
      </c>
      <c r="AO389" s="10">
        <f t="shared" si="197"/>
        <v>0.4175863608843331</v>
      </c>
      <c r="AP389" s="10">
        <f t="shared" si="193"/>
        <v>0.37601680306636176</v>
      </c>
      <c r="AQ389" s="20">
        <f t="shared" si="198"/>
        <v>2.4921851321756364E-6</v>
      </c>
      <c r="AR389" s="20">
        <f t="shared" si="199"/>
        <v>5.5451119190907911E-5</v>
      </c>
    </row>
    <row r="390" spans="3:44" ht="15" x14ac:dyDescent="0.25">
      <c r="C390" s="27" t="str">
        <f>DataBase!A387</f>
        <v>4M-3Eheptane</v>
      </c>
      <c r="D390" s="27">
        <f>DataBase!E387</f>
        <v>162.99801025390627</v>
      </c>
      <c r="E390" s="27">
        <f t="shared" ref="E390:E453" si="204">(D390+273.15)</f>
        <v>436.14801025390625</v>
      </c>
      <c r="F390" s="27">
        <f t="shared" ref="F390:F453" si="205">E390*1.8</f>
        <v>785.06641845703132</v>
      </c>
      <c r="G390" s="17">
        <f>DataBase!D387/1000</f>
        <v>0.75314801025390621</v>
      </c>
      <c r="H390" s="16">
        <f t="shared" ref="H390:H453" si="206">((D390+273.15)*9/5)^(1/3)/(G390)</f>
        <v>12.248656828219763</v>
      </c>
      <c r="I390" s="16">
        <f>DataBase!C387</f>
        <v>142.28500366210938</v>
      </c>
      <c r="K390" s="20">
        <f t="shared" si="200"/>
        <v>-1.8676193080201277E-2</v>
      </c>
      <c r="L390" s="19">
        <f t="shared" si="201"/>
        <v>4.154748349229746E-4</v>
      </c>
      <c r="M390" s="19">
        <f t="shared" si="203"/>
        <v>0.75314801025390621</v>
      </c>
      <c r="N390" s="20">
        <f t="shared" si="202"/>
        <v>-5.8708786630249024E-8</v>
      </c>
      <c r="O390" s="20">
        <f t="shared" ref="O390:O453" si="207">($O$2+273.15)*1.8</f>
        <v>536.66999999999996</v>
      </c>
      <c r="P390" s="21">
        <f t="shared" ref="P390:P453" si="208">4.185*(K390+2*L390*O390+3*N390*O390^2)</f>
        <v>1.5758307286247304</v>
      </c>
      <c r="Q390" s="33">
        <f>DataBase!G387+2*DataBase!H387*($O$2+273.15)+3*DataBase!I387*($O$2+273.15)^2+4*DataBase!J387*($O$2+273.15)^3+5*DataBase!K387*($O$2+273.15)^4</f>
        <v>1.6228549544252624</v>
      </c>
      <c r="R390" s="30">
        <f>DataBase!R387+273.15</f>
        <v>615.53900146484375</v>
      </c>
      <c r="S390" s="50">
        <f t="shared" si="192"/>
        <v>611.99972148332927</v>
      </c>
      <c r="T390" s="30">
        <f>DataBase!S387/100</f>
        <v>22.821201171875</v>
      </c>
      <c r="U390" s="50">
        <f t="shared" ref="U390:U453" si="209">(5.689 - 0.0566 / G390 - (0.43639 + 4.1216 / G390 + 0.21343 / G390^2) * 0.001 *E390 + (0.47579 + 1.182 / G390 + 0.15302 / G390^2)* 0.000001 * G390^2 - (2.4505 + 9.9099 / G390 ^2) * 10^-10 * G390^3)*10</f>
        <v>28.725933049481007</v>
      </c>
      <c r="V390" s="50">
        <f t="shared" ref="V390:V453" si="210">55302700*E390^-2.3125*G390^2.3201</f>
        <v>22.539434329021713</v>
      </c>
      <c r="W390" s="30">
        <f t="shared" ref="W390:W453" si="211">319580*(EXP(-0.008505*E390-4.8014*G390+0.005749*E390*G390))*E390^-0.4844*G390^4.0846</f>
        <v>22.99971615404387</v>
      </c>
      <c r="X390" s="30">
        <f t="shared" ref="X390:X453" si="212">6.9575*(EXP(-0.0135*E390-0.3129*G390+0.009174*E390*G390))*E390^0.6791*G390^-0.6807</f>
        <v>23.340865585630194</v>
      </c>
      <c r="Y390" s="30">
        <f t="shared" ref="Y390:Y453" si="213">19.06232*E390^0.58848*G390^0.3596-273.15</f>
        <v>342.41465954487933</v>
      </c>
      <c r="Z390" s="30">
        <f t="shared" ref="Z390:Z453" si="214">9.5233*(EXP(-0.0009314*E390-0.544442*G390+0.00064791*E390*G390))*E390^0.81067*G390^0.53691-273.15</f>
        <v>344.1299971272681</v>
      </c>
      <c r="AA390" s="55">
        <f t="shared" ref="AA390:AA453" si="215">35.9413*EXP(-0.00069*E390-1.4442*G390+0.000491*E390*G390)*E390^0.7293*G390^1.2771-273.15</f>
        <v>344.02750816027356</v>
      </c>
      <c r="AB390" s="24">
        <f t="shared" ref="AB390:AB453" si="216">EXP($AF$7+$AF$8*$I390+$AF$9*$E390+$AF$10*$G390+$AF$11*$E390*$G390)*$I390^$AF$12*$E390^($AF$13+$AF$14*$I390)*$G390^$AF$15</f>
        <v>617.8585612744173</v>
      </c>
      <c r="AC390" s="24">
        <f t="shared" ref="AC390:AC453" si="217">EXP($AG$7+$AG$8*$I390+$AG$9*$E390+$AG$10*$G390+$AG$11*$E390*$G390)*$I390^$AG$12*$E390^($AG$13+$AG$14*$I390)*$G390^$AG$15*10</f>
        <v>22.968775297499061</v>
      </c>
      <c r="AD390" s="63">
        <f t="shared" ref="AD390:AD453" si="218">(T390-AC390)/T390</f>
        <v>-6.4665362928368712E-3</v>
      </c>
      <c r="AI390" s="20">
        <f t="shared" si="194"/>
        <v>143.1797250147556</v>
      </c>
      <c r="AJ390" s="18">
        <f t="shared" si="195"/>
        <v>136.70457353025506</v>
      </c>
      <c r="AM390" s="20">
        <f t="shared" ref="AM390:AM453" si="219">E390/R390</f>
        <v>0.70856275429497162</v>
      </c>
      <c r="AN390" s="20">
        <f t="shared" si="196"/>
        <v>0.39738311087219019</v>
      </c>
      <c r="AO390" s="10">
        <f t="shared" si="197"/>
        <v>0.4120501482331132</v>
      </c>
      <c r="AP390" s="10">
        <f t="shared" si="193"/>
        <v>0.37167727218743507</v>
      </c>
      <c r="AQ390" s="20">
        <f t="shared" si="198"/>
        <v>2.0804676361485325E-6</v>
      </c>
      <c r="AR390" s="20">
        <f t="shared" si="199"/>
        <v>4.7478770456120901E-5</v>
      </c>
    </row>
    <row r="391" spans="3:44" ht="15" x14ac:dyDescent="0.25">
      <c r="C391" s="27" t="str">
        <f>DataBase!A388</f>
        <v>4M-4Eheptane</v>
      </c>
      <c r="D391" s="27">
        <f>DataBase!E388</f>
        <v>160.77800903320315</v>
      </c>
      <c r="E391" s="27">
        <f t="shared" si="204"/>
        <v>433.92800903320313</v>
      </c>
      <c r="F391" s="27">
        <f t="shared" si="205"/>
        <v>781.07041625976569</v>
      </c>
      <c r="G391" s="17">
        <f>DataBase!D388/1000</f>
        <v>0.7535490112304688</v>
      </c>
      <c r="H391" s="16">
        <f t="shared" si="206"/>
        <v>12.22133246407479</v>
      </c>
      <c r="I391" s="16">
        <f>DataBase!C388</f>
        <v>142.28500366210938</v>
      </c>
      <c r="K391" s="20">
        <f t="shared" si="200"/>
        <v>-1.9369969874484392E-2</v>
      </c>
      <c r="L391" s="19">
        <f t="shared" si="201"/>
        <v>4.1508648182507051E-4</v>
      </c>
      <c r="M391" s="19">
        <f t="shared" si="203"/>
        <v>0.7535490112304688</v>
      </c>
      <c r="N391" s="20">
        <f t="shared" si="202"/>
        <v>-5.8709969583129881E-8</v>
      </c>
      <c r="O391" s="20">
        <f t="shared" si="207"/>
        <v>536.66999999999996</v>
      </c>
      <c r="P391" s="21">
        <f t="shared" si="208"/>
        <v>1.5711785410386248</v>
      </c>
      <c r="Q391" s="33">
        <f>DataBase!G388+2*DataBase!H388*($O$2+273.15)+3*DataBase!I388*($O$2+273.15)^2+4*DataBase!J388*($O$2+273.15)^3+5*DataBase!K388*($O$2+273.15)^4</f>
        <v>1.6171972093102198</v>
      </c>
      <c r="R391" s="30">
        <f>DataBase!R388+273.15</f>
        <v>615.87200927734375</v>
      </c>
      <c r="S391" s="50">
        <f t="shared" ref="S391:S454" si="220">189.8 + 450.6 * G391 + (0.4244 + 0.1174 * G391) *  E391  + (0.1441 - 1.0069 * G391) * 100000 / (E391)</f>
        <v>610.2488161016704</v>
      </c>
      <c r="T391" s="30">
        <f>DataBase!S388/100</f>
        <v>23.096201171874998</v>
      </c>
      <c r="U391" s="50">
        <f t="shared" si="209"/>
        <v>28.880237481670999</v>
      </c>
      <c r="V391" s="50">
        <f t="shared" si="210"/>
        <v>22.835174914265384</v>
      </c>
      <c r="W391" s="30">
        <f t="shared" si="211"/>
        <v>23.300429831911554</v>
      </c>
      <c r="X391" s="30">
        <f t="shared" si="212"/>
        <v>23.629122641516567</v>
      </c>
      <c r="Y391" s="30">
        <f t="shared" si="213"/>
        <v>340.68636196693785</v>
      </c>
      <c r="Z391" s="30">
        <f t="shared" si="214"/>
        <v>342.29801610666323</v>
      </c>
      <c r="AA391" s="55">
        <f t="shared" si="215"/>
        <v>342.28664200073285</v>
      </c>
      <c r="AB391" s="24">
        <f t="shared" si="216"/>
        <v>615.82089423914431</v>
      </c>
      <c r="AC391" s="24">
        <f t="shared" si="217"/>
        <v>23.088323170088824</v>
      </c>
      <c r="AD391" s="63">
        <f t="shared" si="218"/>
        <v>3.4109513194610956E-4</v>
      </c>
      <c r="AI391" s="20">
        <f t="shared" si="194"/>
        <v>141.57709645361479</v>
      </c>
      <c r="AJ391" s="18">
        <f t="shared" si="195"/>
        <v>135.27819734600894</v>
      </c>
      <c r="AM391" s="20">
        <f t="shared" si="219"/>
        <v>0.70457498067231317</v>
      </c>
      <c r="AN391" s="20">
        <f t="shared" si="196"/>
        <v>0.39723426002362283</v>
      </c>
      <c r="AO391" s="10">
        <f t="shared" si="197"/>
        <v>0.38921173398521208</v>
      </c>
      <c r="AP391" s="10">
        <f t="shared" si="193"/>
        <v>0.35086336239183202</v>
      </c>
      <c r="AQ391" s="20">
        <f t="shared" si="198"/>
        <v>2.6988125441567219E-6</v>
      </c>
      <c r="AR391" s="20">
        <f t="shared" si="199"/>
        <v>6.2332317445023432E-5</v>
      </c>
    </row>
    <row r="392" spans="3:44" ht="15" x14ac:dyDescent="0.25">
      <c r="C392" s="27" t="str">
        <f>DataBase!A389</f>
        <v>223-Mheptane</v>
      </c>
      <c r="D392" s="27">
        <f>DataBase!E389</f>
        <v>157.61000976562502</v>
      </c>
      <c r="E392" s="27">
        <f t="shared" si="204"/>
        <v>430.760009765625</v>
      </c>
      <c r="F392" s="27">
        <f t="shared" si="205"/>
        <v>775.36801757812498</v>
      </c>
      <c r="G392" s="17">
        <f>DataBase!D389/1000</f>
        <v>0.7448060302734375</v>
      </c>
      <c r="H392" s="16">
        <f t="shared" si="206"/>
        <v>12.334629535123756</v>
      </c>
      <c r="I392" s="16">
        <f>DataBase!C389</f>
        <v>142.28500366210938</v>
      </c>
      <c r="K392" s="20">
        <f t="shared" si="200"/>
        <v>-1.8582135164852458E-2</v>
      </c>
      <c r="L392" s="19">
        <f t="shared" si="201"/>
        <v>4.1880387712031901E-4</v>
      </c>
      <c r="M392" s="19">
        <f t="shared" si="203"/>
        <v>0.7448060302734375</v>
      </c>
      <c r="N392" s="20">
        <f t="shared" si="202"/>
        <v>-5.8684177789306644E-8</v>
      </c>
      <c r="O392" s="20">
        <f t="shared" si="207"/>
        <v>536.66999999999996</v>
      </c>
      <c r="P392" s="21">
        <f t="shared" si="208"/>
        <v>1.591267164696768</v>
      </c>
      <c r="Q392" s="33">
        <f>DataBase!G389+2*DataBase!H389*($O$2+273.15)+3*DataBase!I389*($O$2+273.15)^2+4*DataBase!J389*($O$2+273.15)^3+5*DataBase!K389*($O$2+273.15)^4</f>
        <v>1.6430601232431701</v>
      </c>
      <c r="R392" s="30">
        <f>DataBase!R389+273.15</f>
        <v>611.87200927734375</v>
      </c>
      <c r="S392" s="50">
        <f t="shared" si="220"/>
        <v>605.24425435656053</v>
      </c>
      <c r="T392" s="30">
        <f>DataBase!S389/100</f>
        <v>22.68360107421875</v>
      </c>
      <c r="U392" s="50">
        <f t="shared" si="209"/>
        <v>28.755623791952342</v>
      </c>
      <c r="V392" s="50">
        <f t="shared" si="210"/>
        <v>22.604994974576083</v>
      </c>
      <c r="W392" s="30">
        <f t="shared" si="211"/>
        <v>23.055392052783638</v>
      </c>
      <c r="X392" s="30">
        <f t="shared" si="212"/>
        <v>23.441323503589416</v>
      </c>
      <c r="Y392" s="30">
        <f t="shared" si="213"/>
        <v>335.48555637372408</v>
      </c>
      <c r="Z392" s="30">
        <f t="shared" si="214"/>
        <v>337.09974977264892</v>
      </c>
      <c r="AA392" s="55">
        <f t="shared" si="215"/>
        <v>337.10396259277604</v>
      </c>
      <c r="AB392" s="24">
        <f t="shared" si="216"/>
        <v>611.18107009726032</v>
      </c>
      <c r="AC392" s="24">
        <f t="shared" si="217"/>
        <v>22.805674291036734</v>
      </c>
      <c r="AD392" s="63">
        <f t="shared" si="218"/>
        <v>-5.3815624961209415E-3</v>
      </c>
      <c r="AI392" s="20">
        <f t="shared" si="194"/>
        <v>140.39733797763097</v>
      </c>
      <c r="AJ392" s="18">
        <f t="shared" si="195"/>
        <v>133.55808307815556</v>
      </c>
      <c r="AM392" s="20">
        <f t="shared" si="219"/>
        <v>0.70400345698829647</v>
      </c>
      <c r="AN392" s="20">
        <f t="shared" si="196"/>
        <v>0.39902962445912643</v>
      </c>
      <c r="AO392" s="10">
        <f t="shared" si="197"/>
        <v>0.37721837316588785</v>
      </c>
      <c r="AP392" s="10">
        <f t="shared" si="193"/>
        <v>0.33918158627199779</v>
      </c>
      <c r="AQ392" s="20">
        <f t="shared" si="198"/>
        <v>3.4615845045958472E-6</v>
      </c>
      <c r="AR392" s="20">
        <f t="shared" si="199"/>
        <v>7.8521201986949332E-5</v>
      </c>
    </row>
    <row r="393" spans="3:44" ht="15" x14ac:dyDescent="0.25">
      <c r="C393" s="27" t="str">
        <f>DataBase!A390</f>
        <v>224-Mheptane</v>
      </c>
      <c r="D393" s="27">
        <f>DataBase!E390</f>
        <v>148.27800903320315</v>
      </c>
      <c r="E393" s="27">
        <f t="shared" si="204"/>
        <v>421.42800903320313</v>
      </c>
      <c r="F393" s="27">
        <f t="shared" si="205"/>
        <v>758.57041625976569</v>
      </c>
      <c r="G393" s="17">
        <f>DataBase!D390/1000</f>
        <v>0.73017102050781246</v>
      </c>
      <c r="H393" s="16">
        <f t="shared" si="206"/>
        <v>12.490333700196992</v>
      </c>
      <c r="I393" s="16">
        <f>DataBase!C390</f>
        <v>142.28500366210938</v>
      </c>
      <c r="K393" s="20">
        <f t="shared" si="200"/>
        <v>-1.8272227959930609E-2</v>
      </c>
      <c r="L393" s="19">
        <f t="shared" si="201"/>
        <v>4.2458616837583478E-4</v>
      </c>
      <c r="M393" s="19">
        <f t="shared" si="203"/>
        <v>0.73017102050781246</v>
      </c>
      <c r="N393" s="20">
        <f t="shared" si="202"/>
        <v>-5.8641004510498052E-8</v>
      </c>
      <c r="O393" s="20">
        <f t="shared" si="207"/>
        <v>536.66999999999996</v>
      </c>
      <c r="P393" s="21">
        <f t="shared" si="208"/>
        <v>1.6186938773963695</v>
      </c>
      <c r="Q393" s="33">
        <f>DataBase!G390+2*DataBase!H390*($O$2+273.15)+3*DataBase!I390*($O$2+273.15)^2+4*DataBase!J390*($O$2+273.15)^3+5*DataBase!K390*($O$2+273.15)^4</f>
        <v>1.6776783909084447</v>
      </c>
      <c r="R393" s="30">
        <f>DataBase!R390+273.15</f>
        <v>594.53900146484375</v>
      </c>
      <c r="S393" s="50">
        <f t="shared" si="220"/>
        <v>593.53140614368147</v>
      </c>
      <c r="T393" s="30">
        <f>DataBase!S390/100</f>
        <v>21.648701171875</v>
      </c>
      <c r="U393" s="50">
        <f t="shared" si="209"/>
        <v>28.800357609321019</v>
      </c>
      <c r="V393" s="50">
        <f t="shared" si="210"/>
        <v>22.709359094370921</v>
      </c>
      <c r="W393" s="30">
        <f t="shared" si="211"/>
        <v>23.142507291346469</v>
      </c>
      <c r="X393" s="30">
        <f t="shared" si="212"/>
        <v>23.649707475343636</v>
      </c>
      <c r="Y393" s="30">
        <f t="shared" si="213"/>
        <v>323.41869988076508</v>
      </c>
      <c r="Z393" s="30">
        <f t="shared" si="214"/>
        <v>324.86644529847979</v>
      </c>
      <c r="AA393" s="55">
        <f t="shared" si="215"/>
        <v>324.91044218589445</v>
      </c>
      <c r="AB393" s="24">
        <f t="shared" si="216"/>
        <v>599.65154886264258</v>
      </c>
      <c r="AC393" s="24">
        <f t="shared" si="217"/>
        <v>22.550378806705957</v>
      </c>
      <c r="AD393" s="63">
        <f t="shared" si="218"/>
        <v>-4.1650426400747551E-2</v>
      </c>
      <c r="AI393" s="20">
        <f t="shared" si="194"/>
        <v>135.65872687915066</v>
      </c>
      <c r="AJ393" s="18">
        <f t="shared" si="195"/>
        <v>128.0868171841623</v>
      </c>
      <c r="AM393" s="20">
        <f t="shared" si="219"/>
        <v>0.70883156192423991</v>
      </c>
      <c r="AN393" s="20">
        <f t="shared" si="196"/>
        <v>0.40700066429770071</v>
      </c>
      <c r="AO393" s="10">
        <f t="shared" si="197"/>
        <v>0.3898782486434616</v>
      </c>
      <c r="AP393" s="10">
        <f t="shared" si="193"/>
        <v>0.34956524916409948</v>
      </c>
      <c r="AQ393" s="20">
        <f t="shared" si="198"/>
        <v>4.7780057360445356E-6</v>
      </c>
      <c r="AR393" s="20">
        <f t="shared" si="199"/>
        <v>1.0343761837713282E-4</v>
      </c>
    </row>
    <row r="394" spans="3:44" ht="15" x14ac:dyDescent="0.25">
      <c r="C394" s="27" t="str">
        <f>DataBase!A391</f>
        <v>225-Mheptane</v>
      </c>
      <c r="D394" s="27">
        <f>DataBase!E391</f>
        <v>150.77800903320315</v>
      </c>
      <c r="E394" s="27">
        <f t="shared" si="204"/>
        <v>423.92800903320313</v>
      </c>
      <c r="F394" s="27">
        <f t="shared" si="205"/>
        <v>763.07041625976569</v>
      </c>
      <c r="G394" s="17">
        <f>DataBase!D391/1000</f>
        <v>0.73092700195312499</v>
      </c>
      <c r="H394" s="16">
        <f t="shared" si="206"/>
        <v>12.502039487284346</v>
      </c>
      <c r="I394" s="16">
        <f>DataBase!C391</f>
        <v>142.28500366210938</v>
      </c>
      <c r="K394" s="20">
        <f t="shared" si="200"/>
        <v>1.5120613562090738E-2</v>
      </c>
      <c r="L394" s="19">
        <f t="shared" si="201"/>
        <v>3.9090195700404863E-4</v>
      </c>
      <c r="M394" s="19">
        <f t="shared" si="203"/>
        <v>0</v>
      </c>
      <c r="N394" s="20">
        <f t="shared" si="202"/>
        <v>-5.6487000000000001E-8</v>
      </c>
      <c r="O394" s="20">
        <f t="shared" si="207"/>
        <v>536.66999999999996</v>
      </c>
      <c r="P394" s="21">
        <f t="shared" si="208"/>
        <v>1.6149248032245029</v>
      </c>
      <c r="Q394" s="33">
        <f>DataBase!G391+2*DataBase!H391*($O$2+273.15)+3*DataBase!I391*($O$2+273.15)^2+4*DataBase!J391*($O$2+273.15)^3+5*DataBase!K391*($O$2+273.15)^4</f>
        <v>1.6800733508415699</v>
      </c>
      <c r="R394" s="30">
        <f>DataBase!R391+273.15</f>
        <v>598.03900146484375</v>
      </c>
      <c r="S394" s="50">
        <f t="shared" si="220"/>
        <v>595.83258801310126</v>
      </c>
      <c r="T394" s="30">
        <f>DataBase!S391/100</f>
        <v>21.648701171875</v>
      </c>
      <c r="U394" s="50">
        <f t="shared" si="209"/>
        <v>28.667382391709744</v>
      </c>
      <c r="V394" s="50">
        <f t="shared" si="210"/>
        <v>22.454707819582161</v>
      </c>
      <c r="W394" s="30">
        <f t="shared" si="211"/>
        <v>22.8849011629359</v>
      </c>
      <c r="X394" s="30">
        <f t="shared" si="212"/>
        <v>23.39127375583173</v>
      </c>
      <c r="Y394" s="30">
        <f t="shared" si="213"/>
        <v>325.72158874836532</v>
      </c>
      <c r="Z394" s="30">
        <f t="shared" si="214"/>
        <v>327.26373815546242</v>
      </c>
      <c r="AA394" s="55">
        <f t="shared" si="215"/>
        <v>327.23061658320046</v>
      </c>
      <c r="AB394" s="24">
        <f t="shared" si="216"/>
        <v>602.15393598446394</v>
      </c>
      <c r="AC394" s="24">
        <f t="shared" si="217"/>
        <v>22.461678210781088</v>
      </c>
      <c r="AD394" s="63">
        <f t="shared" si="218"/>
        <v>-3.7553155381084467E-2</v>
      </c>
      <c r="AI394" s="20">
        <f t="shared" si="194"/>
        <v>137.28590348351531</v>
      </c>
      <c r="AJ394" s="18">
        <f t="shared" si="195"/>
        <v>129.59689214147079</v>
      </c>
      <c r="AM394" s="20">
        <f t="shared" si="219"/>
        <v>0.70886348213883854</v>
      </c>
      <c r="AN394" s="20">
        <f t="shared" si="196"/>
        <v>0.40536553997605895</v>
      </c>
      <c r="AO394" s="10">
        <f t="shared" si="197"/>
        <v>0.39010355360769744</v>
      </c>
      <c r="AP394" s="10">
        <f t="shared" si="193"/>
        <v>0.34977399602766601</v>
      </c>
      <c r="AQ394" s="20">
        <f t="shared" si="198"/>
        <v>4.3350751305578504E-6</v>
      </c>
      <c r="AR394" s="20">
        <f t="shared" si="199"/>
        <v>9.3848746059073908E-5</v>
      </c>
    </row>
    <row r="395" spans="3:44" ht="15" x14ac:dyDescent="0.25">
      <c r="C395" s="27" t="str">
        <f>DataBase!A392</f>
        <v>226-Mheptane</v>
      </c>
      <c r="D395" s="27">
        <f>DataBase!E392</f>
        <v>148.95000610351565</v>
      </c>
      <c r="E395" s="27">
        <f t="shared" si="204"/>
        <v>422.10000610351563</v>
      </c>
      <c r="F395" s="27">
        <f t="shared" si="205"/>
        <v>759.78001098632819</v>
      </c>
      <c r="G395" s="17">
        <f>DataBase!D392/1000</f>
        <v>0.72641601562500002</v>
      </c>
      <c r="H395" s="16">
        <f t="shared" si="206"/>
        <v>12.561568678750868</v>
      </c>
      <c r="I395" s="16">
        <f>DataBase!C392</f>
        <v>142.28500366210938</v>
      </c>
      <c r="K395" s="20">
        <f t="shared" si="200"/>
        <v>1.6889821132475787E-2</v>
      </c>
      <c r="L395" s="19">
        <f t="shared" si="201"/>
        <v>3.9138674358070024E-4</v>
      </c>
      <c r="M395" s="19">
        <f t="shared" si="203"/>
        <v>0</v>
      </c>
      <c r="N395" s="20">
        <f t="shared" si="202"/>
        <v>-5.6487000000000001E-8</v>
      </c>
      <c r="O395" s="20">
        <f t="shared" si="207"/>
        <v>536.66999999999996</v>
      </c>
      <c r="P395" s="21">
        <f t="shared" si="208"/>
        <v>1.6245065632557711</v>
      </c>
      <c r="Q395" s="33">
        <f>DataBase!G392+2*DataBase!H392*($O$2+273.15)+3*DataBase!I392*($O$2+273.15)^2+4*DataBase!J392*($O$2+273.15)^3+5*DataBase!K392*($O$2+273.15)^4</f>
        <v>1.6927765211204122</v>
      </c>
      <c r="R395" s="30">
        <f>DataBase!R392+273.15</f>
        <v>593.427001953125</v>
      </c>
      <c r="S395" s="50">
        <f t="shared" si="220"/>
        <v>593.11516687152709</v>
      </c>
      <c r="T395" s="30">
        <f>DataBase!S392/100</f>
        <v>21.303701171875002</v>
      </c>
      <c r="U395" s="50">
        <f t="shared" si="209"/>
        <v>28.612117738363935</v>
      </c>
      <c r="V395" s="50">
        <f t="shared" si="210"/>
        <v>22.356797340131322</v>
      </c>
      <c r="W395" s="30">
        <f t="shared" si="211"/>
        <v>22.779526867416955</v>
      </c>
      <c r="X395" s="30">
        <f t="shared" si="212"/>
        <v>23.336207376775608</v>
      </c>
      <c r="Y395" s="30">
        <f t="shared" si="213"/>
        <v>322.87223216110101</v>
      </c>
      <c r="Z395" s="30">
        <f t="shared" si="214"/>
        <v>324.40785338750538</v>
      </c>
      <c r="AA395" s="55">
        <f t="shared" si="215"/>
        <v>324.3123091852442</v>
      </c>
      <c r="AB395" s="24">
        <f t="shared" si="216"/>
        <v>599.60414523718373</v>
      </c>
      <c r="AC395" s="24">
        <f t="shared" si="217"/>
        <v>22.336087218640937</v>
      </c>
      <c r="AD395" s="63">
        <f t="shared" si="218"/>
        <v>-4.8460407815374577E-2</v>
      </c>
      <c r="AI395" s="20">
        <f t="shared" si="194"/>
        <v>136.54945080311086</v>
      </c>
      <c r="AJ395" s="18">
        <f t="shared" si="195"/>
        <v>128.52505660123066</v>
      </c>
      <c r="AM395" s="20">
        <f t="shared" si="219"/>
        <v>0.7112922140621728</v>
      </c>
      <c r="AN395" s="20">
        <f t="shared" si="196"/>
        <v>0.40752293126179989</v>
      </c>
      <c r="AO395" s="10">
        <f t="shared" si="197"/>
        <v>0.39997276423984862</v>
      </c>
      <c r="AP395" s="10">
        <f t="shared" si="193"/>
        <v>0.35842579451584111</v>
      </c>
      <c r="AQ395" s="20">
        <f t="shared" si="198"/>
        <v>4.3998584520255072E-6</v>
      </c>
      <c r="AR395" s="20">
        <f t="shared" si="199"/>
        <v>9.3733269660499922E-5</v>
      </c>
    </row>
    <row r="396" spans="3:44" ht="15" x14ac:dyDescent="0.25">
      <c r="C396" s="27" t="str">
        <f>DataBase!A393</f>
        <v>233-Mheptane</v>
      </c>
      <c r="D396" s="27">
        <f>DataBase!E393</f>
        <v>160.22200927734377</v>
      </c>
      <c r="E396" s="27">
        <f t="shared" si="204"/>
        <v>433.37200927734375</v>
      </c>
      <c r="F396" s="27">
        <f t="shared" si="205"/>
        <v>780.06961669921873</v>
      </c>
      <c r="G396" s="17">
        <f>DataBase!D393/1000</f>
        <v>0.75154400634765628</v>
      </c>
      <c r="H396" s="16">
        <f t="shared" si="206"/>
        <v>12.248701149811716</v>
      </c>
      <c r="I396" s="16">
        <f>DataBase!C393</f>
        <v>142.28500366210938</v>
      </c>
      <c r="K396" s="20">
        <f t="shared" si="200"/>
        <v>-1.9148089074910269E-2</v>
      </c>
      <c r="L396" s="19">
        <f t="shared" si="201"/>
        <v>4.1595874429036525E-4</v>
      </c>
      <c r="M396" s="19">
        <f t="shared" si="203"/>
        <v>0.75154400634765628</v>
      </c>
      <c r="N396" s="20">
        <f t="shared" si="202"/>
        <v>-5.8704054818725587E-8</v>
      </c>
      <c r="O396" s="20">
        <f t="shared" si="207"/>
        <v>536.66999999999996</v>
      </c>
      <c r="P396" s="21">
        <f t="shared" si="208"/>
        <v>1.576046640221342</v>
      </c>
      <c r="Q396" s="33">
        <f>DataBase!G393+2*DataBase!H393*($O$2+273.15)+3*DataBase!I393*($O$2+273.15)^2+4*DataBase!J393*($O$2+273.15)^3+5*DataBase!K393*($O$2+273.15)^4</f>
        <v>1.6234861778787448</v>
      </c>
      <c r="R396" s="30">
        <f>DataBase!R393+273.15</f>
        <v>617.64801025390625</v>
      </c>
      <c r="S396" s="50">
        <f t="shared" si="220"/>
        <v>609.24231278864465</v>
      </c>
      <c r="T396" s="30">
        <f>DataBase!S393/100</f>
        <v>23.235200195312501</v>
      </c>
      <c r="U396" s="50">
        <f t="shared" si="209"/>
        <v>28.841219998563101</v>
      </c>
      <c r="V396" s="50">
        <f t="shared" si="210"/>
        <v>22.761843945457326</v>
      </c>
      <c r="W396" s="30">
        <f t="shared" si="211"/>
        <v>23.223433827546078</v>
      </c>
      <c r="X396" s="30">
        <f t="shared" si="212"/>
        <v>23.564495288276888</v>
      </c>
      <c r="Y396" s="30">
        <f t="shared" si="213"/>
        <v>339.63600913600897</v>
      </c>
      <c r="Z396" s="30">
        <f t="shared" si="214"/>
        <v>341.25580991121456</v>
      </c>
      <c r="AA396" s="55">
        <f t="shared" si="215"/>
        <v>341.24699009908238</v>
      </c>
      <c r="AB396" s="24">
        <f t="shared" si="216"/>
        <v>614.91744549800467</v>
      </c>
      <c r="AC396" s="24">
        <f t="shared" si="217"/>
        <v>23.015012663653852</v>
      </c>
      <c r="AD396" s="63">
        <f t="shared" si="218"/>
        <v>9.4764637191750867E-3</v>
      </c>
      <c r="AI396" s="20">
        <f t="shared" si="194"/>
        <v>141.42546872766115</v>
      </c>
      <c r="AJ396" s="18">
        <f t="shared" si="195"/>
        <v>134.99707134177658</v>
      </c>
      <c r="AM396" s="20">
        <f t="shared" si="219"/>
        <v>0.70164883895471586</v>
      </c>
      <c r="AN396" s="20">
        <f t="shared" si="196"/>
        <v>0.39644228650593955</v>
      </c>
      <c r="AO396" s="10">
        <f t="shared" si="197"/>
        <v>0.37164647106084553</v>
      </c>
      <c r="AP396" s="10">
        <f t="shared" si="193"/>
        <v>0.33468573206839669</v>
      </c>
      <c r="AQ396" s="20">
        <f t="shared" si="198"/>
        <v>3.1666015626800644E-6</v>
      </c>
      <c r="AR396" s="20">
        <f t="shared" si="199"/>
        <v>7.3576621247660698E-5</v>
      </c>
    </row>
    <row r="397" spans="3:44" ht="15" x14ac:dyDescent="0.25">
      <c r="C397" s="27" t="str">
        <f>DataBase!A394</f>
        <v>234-Mheptane</v>
      </c>
      <c r="D397" s="27">
        <f>DataBase!E394</f>
        <v>159.88900146484377</v>
      </c>
      <c r="E397" s="27">
        <f t="shared" si="204"/>
        <v>433.03900146484375</v>
      </c>
      <c r="F397" s="27">
        <f t="shared" si="205"/>
        <v>779.4702026367188</v>
      </c>
      <c r="G397" s="17">
        <f>DataBase!D394/1000</f>
        <v>0.75114501953125001</v>
      </c>
      <c r="H397" s="16">
        <f t="shared" si="206"/>
        <v>12.252067494272021</v>
      </c>
      <c r="I397" s="16">
        <f>DataBase!C394</f>
        <v>142.28500366210938</v>
      </c>
      <c r="K397" s="20">
        <f t="shared" si="200"/>
        <v>-1.9165750408126226E-2</v>
      </c>
      <c r="L397" s="19">
        <f t="shared" si="201"/>
        <v>4.161116734632906E-4</v>
      </c>
      <c r="M397" s="19">
        <f t="shared" si="203"/>
        <v>0.75114501953125001</v>
      </c>
      <c r="N397" s="20">
        <f t="shared" si="202"/>
        <v>-5.8702877807617192E-8</v>
      </c>
      <c r="O397" s="20">
        <f t="shared" si="207"/>
        <v>536.66999999999996</v>
      </c>
      <c r="P397" s="21">
        <f t="shared" si="208"/>
        <v>1.5766639304613301</v>
      </c>
      <c r="Q397" s="33">
        <f>DataBase!G394+2*DataBase!H394*($O$2+273.15)+3*DataBase!I394*($O$2+273.15)^2+4*DataBase!J394*($O$2+273.15)^3+5*DataBase!K394*($O$2+273.15)^4</f>
        <v>1.6244201795108448</v>
      </c>
      <c r="R397" s="30">
        <f>DataBase!R394+273.15</f>
        <v>613.87200927734375</v>
      </c>
      <c r="S397" s="50">
        <f t="shared" si="220"/>
        <v>608.85559854665712</v>
      </c>
      <c r="T397" s="30">
        <f>DataBase!S394/100</f>
        <v>22.890500488281251</v>
      </c>
      <c r="U397" s="50">
        <f t="shared" si="209"/>
        <v>28.847440847155585</v>
      </c>
      <c r="V397" s="50">
        <f t="shared" si="210"/>
        <v>22.774265961098006</v>
      </c>
      <c r="W397" s="30">
        <f t="shared" si="211"/>
        <v>23.235493277148734</v>
      </c>
      <c r="X397" s="30">
        <f t="shared" si="212"/>
        <v>23.578139788524503</v>
      </c>
      <c r="Y397" s="30">
        <f t="shared" si="213"/>
        <v>339.24191420652062</v>
      </c>
      <c r="Z397" s="30">
        <f t="shared" si="214"/>
        <v>340.85351176862093</v>
      </c>
      <c r="AA397" s="55">
        <f t="shared" si="215"/>
        <v>340.85358228486814</v>
      </c>
      <c r="AB397" s="24">
        <f t="shared" si="216"/>
        <v>614.52606258256083</v>
      </c>
      <c r="AC397" s="24">
        <f t="shared" si="217"/>
        <v>23.010625952407054</v>
      </c>
      <c r="AD397" s="63">
        <f t="shared" si="218"/>
        <v>-5.2478303909213563E-3</v>
      </c>
      <c r="AI397" s="20">
        <f t="shared" si="194"/>
        <v>141.24009528200531</v>
      </c>
      <c r="AJ397" s="18">
        <f t="shared" si="195"/>
        <v>134.80017121154489</v>
      </c>
      <c r="AM397" s="20">
        <f t="shared" si="219"/>
        <v>0.70542229474613383</v>
      </c>
      <c r="AN397" s="20">
        <f t="shared" si="196"/>
        <v>0.39812991820542432</v>
      </c>
      <c r="AO397" s="10">
        <f t="shared" si="197"/>
        <v>0.39114086273127446</v>
      </c>
      <c r="AP397" s="10">
        <f t="shared" si="193"/>
        <v>0.35239071833206959</v>
      </c>
      <c r="AQ397" s="20">
        <f t="shared" si="198"/>
        <v>2.7859022726921933E-6</v>
      </c>
      <c r="AR397" s="20">
        <f t="shared" si="199"/>
        <v>6.3770697333364495E-5</v>
      </c>
    </row>
    <row r="398" spans="3:44" ht="15" x14ac:dyDescent="0.25">
      <c r="C398" s="27" t="str">
        <f>DataBase!A395</f>
        <v>235-Mheptane</v>
      </c>
      <c r="D398" s="27">
        <f>DataBase!E395</f>
        <v>160.72100219726565</v>
      </c>
      <c r="E398" s="27">
        <f t="shared" si="204"/>
        <v>433.87100219726563</v>
      </c>
      <c r="F398" s="27">
        <f t="shared" si="205"/>
        <v>780.96780395507813</v>
      </c>
      <c r="G398" s="17">
        <f>DataBase!D395/1000</f>
        <v>0.74756500244140622</v>
      </c>
      <c r="H398" s="16">
        <f t="shared" si="206"/>
        <v>12.318620662980534</v>
      </c>
      <c r="I398" s="16">
        <f>DataBase!C395</f>
        <v>142.28500366210938</v>
      </c>
      <c r="K398" s="20">
        <f t="shared" si="200"/>
        <v>-1.8243966875954906E-2</v>
      </c>
      <c r="L398" s="19">
        <f t="shared" si="201"/>
        <v>4.1782368633818523E-4</v>
      </c>
      <c r="M398" s="19">
        <f t="shared" si="203"/>
        <v>0.74756500244140622</v>
      </c>
      <c r="N398" s="20">
        <f t="shared" si="202"/>
        <v>-5.8692316757202147E-8</v>
      </c>
      <c r="O398" s="20">
        <f t="shared" si="207"/>
        <v>536.66999999999996</v>
      </c>
      <c r="P398" s="21">
        <f t="shared" si="208"/>
        <v>1.5882500219575582</v>
      </c>
      <c r="Q398" s="33">
        <f>DataBase!G395+2*DataBase!H395*($O$2+273.15)+3*DataBase!I395*($O$2+273.15)^2+4*DataBase!J395*($O$2+273.15)^3+5*DataBase!K395*($O$2+273.15)^4</f>
        <v>1.639422411410445</v>
      </c>
      <c r="R398" s="30">
        <f>DataBase!R395+273.15</f>
        <v>612.87200927734375</v>
      </c>
      <c r="S398" s="50">
        <f t="shared" si="220"/>
        <v>608.58849977901309</v>
      </c>
      <c r="T398" s="30">
        <f>DataBase!S395/100</f>
        <v>22.407900390624999</v>
      </c>
      <c r="U398" s="50">
        <f t="shared" si="209"/>
        <v>28.661635710026555</v>
      </c>
      <c r="V398" s="50">
        <f t="shared" si="210"/>
        <v>22.423471313061878</v>
      </c>
      <c r="W398" s="30">
        <f t="shared" si="211"/>
        <v>22.874281360652812</v>
      </c>
      <c r="X398" s="30">
        <f t="shared" si="212"/>
        <v>23.248657213372677</v>
      </c>
      <c r="Y398" s="30">
        <f t="shared" si="213"/>
        <v>338.8816803632244</v>
      </c>
      <c r="Z398" s="30">
        <f t="shared" si="214"/>
        <v>340.58568121272367</v>
      </c>
      <c r="AA398" s="55">
        <f t="shared" si="215"/>
        <v>340.50918094747351</v>
      </c>
      <c r="AB398" s="24">
        <f t="shared" si="216"/>
        <v>614.64678628947297</v>
      </c>
      <c r="AC398" s="24">
        <f t="shared" si="217"/>
        <v>22.797113393279098</v>
      </c>
      <c r="AD398" s="63">
        <f t="shared" si="218"/>
        <v>-1.7369454338387616E-2</v>
      </c>
      <c r="AI398" s="20">
        <f t="shared" si="194"/>
        <v>142.24310022907684</v>
      </c>
      <c r="AJ398" s="18">
        <f t="shared" si="195"/>
        <v>135.43919273979412</v>
      </c>
      <c r="AM398" s="20">
        <f t="shared" si="219"/>
        <v>0.70793084955675534</v>
      </c>
      <c r="AN398" s="20">
        <f t="shared" si="196"/>
        <v>0.39857926360998164</v>
      </c>
      <c r="AO398" s="10">
        <f t="shared" si="197"/>
        <v>0.39921488556229345</v>
      </c>
      <c r="AP398" s="10">
        <f t="shared" si="193"/>
        <v>0.35924372038848151</v>
      </c>
      <c r="AQ398" s="20">
        <f t="shared" si="198"/>
        <v>2.6045321339149017E-6</v>
      </c>
      <c r="AR398" s="20">
        <f t="shared" si="199"/>
        <v>5.8362096620947084E-5</v>
      </c>
    </row>
    <row r="399" spans="3:44" ht="15" x14ac:dyDescent="0.25">
      <c r="C399" s="27" t="str">
        <f>DataBase!A396</f>
        <v>236-Mheptane</v>
      </c>
      <c r="D399" s="27">
        <f>DataBase!E396</f>
        <v>155.99801025390627</v>
      </c>
      <c r="E399" s="27">
        <f t="shared" si="204"/>
        <v>429.14801025390625</v>
      </c>
      <c r="F399" s="27">
        <f t="shared" si="205"/>
        <v>772.4664184570313</v>
      </c>
      <c r="G399" s="17">
        <f>DataBase!D396/1000</f>
        <v>0.73741601562500003</v>
      </c>
      <c r="H399" s="16">
        <f t="shared" si="206"/>
        <v>12.442681099566823</v>
      </c>
      <c r="I399" s="16">
        <f>DataBase!C396</f>
        <v>142.28500366210938</v>
      </c>
      <c r="K399" s="20">
        <f t="shared" si="200"/>
        <v>-1.7551044791186587E-2</v>
      </c>
      <c r="L399" s="19">
        <f t="shared" si="201"/>
        <v>4.2199706403371504E-4</v>
      </c>
      <c r="M399" s="19">
        <f t="shared" si="203"/>
        <v>0.73741601562500003</v>
      </c>
      <c r="N399" s="20">
        <f t="shared" si="202"/>
        <v>-5.8662377246093753E-8</v>
      </c>
      <c r="O399" s="20">
        <f t="shared" si="207"/>
        <v>536.66999999999996</v>
      </c>
      <c r="P399" s="21">
        <f t="shared" si="208"/>
        <v>1.6100046745933667</v>
      </c>
      <c r="Q399" s="33">
        <f>DataBase!G396+2*DataBase!H396*($O$2+273.15)+3*DataBase!I396*($O$2+273.15)^2+4*DataBase!J396*($O$2+273.15)^3+5*DataBase!K396*($O$2+273.15)^4</f>
        <v>1.6672914054771448</v>
      </c>
      <c r="R399" s="30">
        <f>DataBase!R396+273.15</f>
        <v>604.260009765625</v>
      </c>
      <c r="S399" s="50">
        <f t="shared" si="220"/>
        <v>601.9225017395114</v>
      </c>
      <c r="T399" s="30">
        <f>DataBase!S396/100</f>
        <v>21.856201171875</v>
      </c>
      <c r="U399" s="50">
        <f t="shared" si="209"/>
        <v>28.579198212473386</v>
      </c>
      <c r="V399" s="50">
        <f t="shared" si="210"/>
        <v>22.280366592448662</v>
      </c>
      <c r="W399" s="30">
        <f t="shared" si="211"/>
        <v>22.715405808696104</v>
      </c>
      <c r="X399" s="30">
        <f t="shared" si="212"/>
        <v>23.166499733923498</v>
      </c>
      <c r="Y399" s="30">
        <f t="shared" si="213"/>
        <v>331.97043939445257</v>
      </c>
      <c r="Z399" s="30">
        <f t="shared" si="214"/>
        <v>333.63055664504327</v>
      </c>
      <c r="AA399" s="55">
        <f t="shared" si="215"/>
        <v>333.55604362030192</v>
      </c>
      <c r="AB399" s="24">
        <f t="shared" si="216"/>
        <v>608.28136843717311</v>
      </c>
      <c r="AC399" s="24">
        <f t="shared" si="217"/>
        <v>22.522137381105832</v>
      </c>
      <c r="AD399" s="63">
        <f t="shared" si="218"/>
        <v>-3.0468982418032104E-2</v>
      </c>
      <c r="AI399" s="20">
        <f t="shared" si="194"/>
        <v>140.13985685939906</v>
      </c>
      <c r="AJ399" s="18">
        <f t="shared" si="195"/>
        <v>132.71673342926491</v>
      </c>
      <c r="AM399" s="20">
        <f t="shared" si="219"/>
        <v>0.71020422221943891</v>
      </c>
      <c r="AN399" s="20">
        <f t="shared" si="196"/>
        <v>0.40249141914204273</v>
      </c>
      <c r="AO399" s="10">
        <f t="shared" si="197"/>
        <v>0.40401457254684348</v>
      </c>
      <c r="AP399" s="10">
        <f t="shared" si="193"/>
        <v>0.36293471933297483</v>
      </c>
      <c r="AQ399" s="20">
        <f t="shared" si="198"/>
        <v>3.1223918896266067E-6</v>
      </c>
      <c r="AR399" s="20">
        <f t="shared" si="199"/>
        <v>6.8243625277110041E-5</v>
      </c>
    </row>
    <row r="400" spans="3:44" ht="15" x14ac:dyDescent="0.25">
      <c r="C400" s="27" t="str">
        <f>DataBase!A397</f>
        <v>244-Mheptane</v>
      </c>
      <c r="D400" s="27">
        <f>DataBase!E397</f>
        <v>150.99801025390627</v>
      </c>
      <c r="E400" s="27">
        <f t="shared" si="204"/>
        <v>424.14801025390625</v>
      </c>
      <c r="F400" s="27">
        <f t="shared" si="205"/>
        <v>763.4664184570313</v>
      </c>
      <c r="G400" s="17">
        <f>DataBase!D397/1000</f>
        <v>0.73703100585937498</v>
      </c>
      <c r="H400" s="16">
        <f t="shared" si="206"/>
        <v>12.400643469686385</v>
      </c>
      <c r="I400" s="16">
        <f>DataBase!C397</f>
        <v>142.28500366210938</v>
      </c>
      <c r="K400" s="20">
        <f t="shared" si="200"/>
        <v>-1.8913988732287841E-2</v>
      </c>
      <c r="L400" s="19">
        <f t="shared" si="201"/>
        <v>4.2174510347349654E-4</v>
      </c>
      <c r="M400" s="19">
        <f t="shared" si="203"/>
        <v>0.73703100585937498</v>
      </c>
      <c r="N400" s="20">
        <f t="shared" si="202"/>
        <v>-5.866124146728516E-8</v>
      </c>
      <c r="O400" s="20">
        <f t="shared" si="207"/>
        <v>536.66999999999996</v>
      </c>
      <c r="P400" s="21">
        <f t="shared" si="208"/>
        <v>1.6031730725336193</v>
      </c>
      <c r="Q400" s="33">
        <f>DataBase!G397+2*DataBase!H397*($O$2+273.15)+3*DataBase!I397*($O$2+273.15)^2+4*DataBase!J397*($O$2+273.15)^3+5*DataBase!K397*($O$2+273.15)^4</f>
        <v>1.6580761772316523</v>
      </c>
      <c r="R400" s="30">
        <f>DataBase!R397+273.15</f>
        <v>600.37200927734375</v>
      </c>
      <c r="S400" s="50">
        <f t="shared" si="220"/>
        <v>597.62261405239167</v>
      </c>
      <c r="T400" s="30">
        <f>DataBase!S397/100</f>
        <v>22.201000976562501</v>
      </c>
      <c r="U400" s="50">
        <f t="shared" si="209"/>
        <v>28.885580076753449</v>
      </c>
      <c r="V400" s="50">
        <f t="shared" si="210"/>
        <v>22.864724716374344</v>
      </c>
      <c r="W400" s="30">
        <f t="shared" si="211"/>
        <v>23.308656864294647</v>
      </c>
      <c r="X400" s="30">
        <f t="shared" si="212"/>
        <v>23.745693295161733</v>
      </c>
      <c r="Y400" s="30">
        <f t="shared" si="213"/>
        <v>327.69865601245499</v>
      </c>
      <c r="Z400" s="30">
        <f t="shared" si="214"/>
        <v>329.15150502669542</v>
      </c>
      <c r="AA400" s="55">
        <f t="shared" si="215"/>
        <v>329.2646393612888</v>
      </c>
      <c r="AB400" s="24">
        <f t="shared" si="216"/>
        <v>603.47526065341003</v>
      </c>
      <c r="AC400" s="24">
        <f t="shared" si="217"/>
        <v>22.745505244355179</v>
      </c>
      <c r="AD400" s="63">
        <f t="shared" si="218"/>
        <v>-2.4526113411170485E-2</v>
      </c>
      <c r="AI400" s="20">
        <f t="shared" si="194"/>
        <v>136.73322920466649</v>
      </c>
      <c r="AJ400" s="18">
        <f t="shared" si="195"/>
        <v>129.64110362337118</v>
      </c>
      <c r="AM400" s="20">
        <f t="shared" si="219"/>
        <v>0.70647532479811148</v>
      </c>
      <c r="AN400" s="20">
        <f t="shared" si="196"/>
        <v>0.40428288726480693</v>
      </c>
      <c r="AO400" s="10">
        <f t="shared" si="197"/>
        <v>0.38476472544972573</v>
      </c>
      <c r="AP400" s="10">
        <f t="shared" si="193"/>
        <v>0.34556717279570681</v>
      </c>
      <c r="AQ400" s="20">
        <f t="shared" si="198"/>
        <v>4.3236560868068395E-6</v>
      </c>
      <c r="AR400" s="20">
        <f t="shared" si="199"/>
        <v>9.598949300551905E-5</v>
      </c>
    </row>
    <row r="401" spans="3:44" ht="15" x14ac:dyDescent="0.25">
      <c r="C401" s="27" t="str">
        <f>DataBase!A398</f>
        <v>245-Mheptane</v>
      </c>
      <c r="D401" s="27">
        <f>DataBase!E398</f>
        <v>156.49801025390627</v>
      </c>
      <c r="E401" s="27">
        <f t="shared" si="204"/>
        <v>429.64801025390625</v>
      </c>
      <c r="F401" s="27">
        <f t="shared" si="205"/>
        <v>773.36641845703127</v>
      </c>
      <c r="G401" s="17">
        <f>DataBase!D398/1000</f>
        <v>0.74441302490234373</v>
      </c>
      <c r="H401" s="16">
        <f t="shared" si="206"/>
        <v>12.330512846564124</v>
      </c>
      <c r="I401" s="16">
        <f>DataBase!C398</f>
        <v>142.28500366210938</v>
      </c>
      <c r="K401" s="20">
        <f t="shared" si="200"/>
        <v>-1.8820427593424782E-2</v>
      </c>
      <c r="L401" s="19">
        <f t="shared" si="201"/>
        <v>4.1888426473591067E-4</v>
      </c>
      <c r="M401" s="19">
        <f t="shared" si="203"/>
        <v>0.74441302490234373</v>
      </c>
      <c r="N401" s="20">
        <f t="shared" si="202"/>
        <v>-5.8683018423461915E-8</v>
      </c>
      <c r="O401" s="20">
        <f t="shared" si="207"/>
        <v>536.66999999999996</v>
      </c>
      <c r="P401" s="21">
        <f t="shared" si="208"/>
        <v>1.5906351985516889</v>
      </c>
      <c r="Q401" s="33">
        <f>DataBase!G398+2*DataBase!H398*($O$2+273.15)+3*DataBase!I398*($O$2+273.15)^2+4*DataBase!J398*($O$2+273.15)^3+5*DataBase!K398*($O$2+273.15)^4</f>
        <v>1.6422821248752701</v>
      </c>
      <c r="R401" s="30">
        <f>DataBase!R398+273.15</f>
        <v>606.927001953125</v>
      </c>
      <c r="S401" s="50">
        <f t="shared" si="220"/>
        <v>604.20626523049839</v>
      </c>
      <c r="T401" s="30">
        <f>DataBase!S398/100</f>
        <v>22.407900390624999</v>
      </c>
      <c r="U401" s="50">
        <f t="shared" si="209"/>
        <v>28.811591211256683</v>
      </c>
      <c r="V401" s="50">
        <f t="shared" si="210"/>
        <v>22.712688782415945</v>
      </c>
      <c r="W401" s="30">
        <f t="shared" si="211"/>
        <v>23.164205806447796</v>
      </c>
      <c r="X401" s="30">
        <f t="shared" si="212"/>
        <v>23.549206387760197</v>
      </c>
      <c r="Y401" s="30">
        <f t="shared" si="213"/>
        <v>334.44512463763658</v>
      </c>
      <c r="Z401" s="30">
        <f t="shared" si="214"/>
        <v>336.01742608521988</v>
      </c>
      <c r="AA401" s="55">
        <f t="shared" si="215"/>
        <v>336.05896178123021</v>
      </c>
      <c r="AB401" s="24">
        <f t="shared" si="216"/>
        <v>610.05244892233645</v>
      </c>
      <c r="AC401" s="24">
        <f t="shared" si="217"/>
        <v>22.838685698859621</v>
      </c>
      <c r="AD401" s="63">
        <f t="shared" si="218"/>
        <v>-1.9224706497483972E-2</v>
      </c>
      <c r="AI401" s="20">
        <f t="shared" si="194"/>
        <v>139.67115946929061</v>
      </c>
      <c r="AJ401" s="18">
        <f t="shared" si="195"/>
        <v>132.87354154754198</v>
      </c>
      <c r="AM401" s="20">
        <f t="shared" si="219"/>
        <v>0.70790722586287136</v>
      </c>
      <c r="AN401" s="20">
        <f t="shared" si="196"/>
        <v>0.40127170601693507</v>
      </c>
      <c r="AO401" s="10">
        <f t="shared" si="197"/>
        <v>0.39904725518527562</v>
      </c>
      <c r="AP401" s="10">
        <f t="shared" si="193"/>
        <v>0.35908843396402945</v>
      </c>
      <c r="AQ401" s="20">
        <f t="shared" si="198"/>
        <v>3.0722711147453198E-6</v>
      </c>
      <c r="AR401" s="20">
        <f t="shared" si="199"/>
        <v>6.8843145112207547E-5</v>
      </c>
    </row>
    <row r="402" spans="3:44" ht="15" x14ac:dyDescent="0.25">
      <c r="C402" s="27" t="str">
        <f>DataBase!A399</f>
        <v>246-Mheptane</v>
      </c>
      <c r="D402" s="27">
        <f>DataBase!E399</f>
        <v>147.61000976562502</v>
      </c>
      <c r="E402" s="27">
        <f t="shared" si="204"/>
        <v>420.760009765625</v>
      </c>
      <c r="F402" s="27">
        <f t="shared" si="205"/>
        <v>757.36801757812498</v>
      </c>
      <c r="G402" s="17">
        <f>DataBase!D399/1000</f>
        <v>0.7256690063476563</v>
      </c>
      <c r="H402" s="16">
        <f t="shared" si="206"/>
        <v>12.561179236640275</v>
      </c>
      <c r="I402" s="16">
        <f>DataBase!C399</f>
        <v>142.28500366210938</v>
      </c>
      <c r="K402" s="20">
        <f t="shared" si="200"/>
        <v>1.6878246912948952E-2</v>
      </c>
      <c r="L402" s="19">
        <f t="shared" si="201"/>
        <v>3.9138363593283057E-4</v>
      </c>
      <c r="M402" s="19">
        <f t="shared" si="203"/>
        <v>0</v>
      </c>
      <c r="N402" s="20">
        <f t="shared" si="202"/>
        <v>-5.6487000000000001E-8</v>
      </c>
      <c r="O402" s="20">
        <f t="shared" si="207"/>
        <v>536.66999999999996</v>
      </c>
      <c r="P402" s="21">
        <f t="shared" si="208"/>
        <v>1.6244441658168822</v>
      </c>
      <c r="Q402" s="33">
        <f>DataBase!G399+2*DataBase!H399*($O$2+273.15)+3*DataBase!I399*($O$2+273.15)^2+4*DataBase!J399*($O$2+273.15)^3+5*DataBase!K399*($O$2+273.15)^4</f>
        <v>1.6927236645070198</v>
      </c>
      <c r="R402" s="30">
        <f>DataBase!R399+273.15</f>
        <v>590.37200927734375</v>
      </c>
      <c r="S402" s="50">
        <f t="shared" si="220"/>
        <v>591.7943227779358</v>
      </c>
      <c r="T402" s="30">
        <f>DataBase!S399/100</f>
        <v>21.511201171875001</v>
      </c>
      <c r="U402" s="50">
        <f t="shared" si="209"/>
        <v>28.670531871502295</v>
      </c>
      <c r="V402" s="50">
        <f t="shared" si="210"/>
        <v>22.468093431710319</v>
      </c>
      <c r="W402" s="30">
        <f t="shared" si="211"/>
        <v>22.891832479105009</v>
      </c>
      <c r="X402" s="30">
        <f t="shared" si="212"/>
        <v>23.454384533235448</v>
      </c>
      <c r="Y402" s="30">
        <f t="shared" si="213"/>
        <v>321.53795764001813</v>
      </c>
      <c r="Z402" s="30">
        <f t="shared" si="214"/>
        <v>323.02932677314504</v>
      </c>
      <c r="AA402" s="55">
        <f t="shared" si="215"/>
        <v>322.96253745377226</v>
      </c>
      <c r="AB402" s="24">
        <f t="shared" si="216"/>
        <v>598.20400647297686</v>
      </c>
      <c r="AC402" s="24">
        <f t="shared" si="217"/>
        <v>22.368022717075753</v>
      </c>
      <c r="AD402" s="63">
        <f t="shared" si="218"/>
        <v>-3.9831413334603119E-2</v>
      </c>
      <c r="AI402" s="20">
        <f t="shared" si="194"/>
        <v>135.71765501954883</v>
      </c>
      <c r="AJ402" s="18">
        <f t="shared" si="195"/>
        <v>127.72018499671154</v>
      </c>
      <c r="AM402" s="20">
        <f t="shared" si="219"/>
        <v>0.71270318232171004</v>
      </c>
      <c r="AN402" s="20">
        <f t="shared" si="196"/>
        <v>0.40896467745569204</v>
      </c>
      <c r="AO402" s="10">
        <f t="shared" si="197"/>
        <v>0.41466115112999946</v>
      </c>
      <c r="AP402" s="10">
        <f t="shared" ref="AP402:AP465" si="221">3 / 7 * (AM402 / (1 - AM402)) *LOG10(T402 / 1.101325) - 1</f>
        <v>0.37228068199732167</v>
      </c>
      <c r="AQ402" s="20">
        <f t="shared" si="198"/>
        <v>4.0657488752531513E-6</v>
      </c>
      <c r="AR402" s="20">
        <f t="shared" si="199"/>
        <v>8.7459141969895059E-5</v>
      </c>
    </row>
    <row r="403" spans="3:44" ht="15" x14ac:dyDescent="0.25">
      <c r="C403" s="27" t="str">
        <f>DataBase!A400</f>
        <v>255-Mheptane</v>
      </c>
      <c r="D403" s="27">
        <f>DataBase!E400</f>
        <v>152.82100830078127</v>
      </c>
      <c r="E403" s="27">
        <f t="shared" si="204"/>
        <v>425.97100830078125</v>
      </c>
      <c r="F403" s="27">
        <f t="shared" si="205"/>
        <v>766.74781494140632</v>
      </c>
      <c r="G403" s="17">
        <f>DataBase!D400/1000</f>
        <v>0.74245501708984374</v>
      </c>
      <c r="H403" s="16">
        <f t="shared" si="206"/>
        <v>12.32766155470757</v>
      </c>
      <c r="I403" s="16">
        <f>DataBase!C400</f>
        <v>142.28500366210938</v>
      </c>
      <c r="K403" s="20">
        <f t="shared" si="200"/>
        <v>-1.9482819452245326E-2</v>
      </c>
      <c r="L403" s="19">
        <f t="shared" si="201"/>
        <v>4.1944802298782638E-4</v>
      </c>
      <c r="M403" s="19">
        <f t="shared" si="203"/>
        <v>0.74245501708984374</v>
      </c>
      <c r="N403" s="20">
        <f t="shared" si="202"/>
        <v>-5.8677242300415039E-8</v>
      </c>
      <c r="O403" s="20">
        <f t="shared" si="207"/>
        <v>536.66999999999996</v>
      </c>
      <c r="P403" s="21">
        <f t="shared" si="208"/>
        <v>1.5904163366451456</v>
      </c>
      <c r="Q403" s="33">
        <f>DataBase!G400+2*DataBase!H400*($O$2+273.15)+3*DataBase!I400*($O$2+273.15)^2+4*DataBase!J400*($O$2+273.15)^3+5*DataBase!K400*($O$2+273.15)^4</f>
        <v>1.6416993534437949</v>
      </c>
      <c r="R403" s="30">
        <f>DataBase!R400+273.15</f>
        <v>602.927001953125</v>
      </c>
      <c r="S403" s="50">
        <f t="shared" si="220"/>
        <v>600.59062317796224</v>
      </c>
      <c r="T403" s="30">
        <f>DataBase!S400/100</f>
        <v>22.201000976562501</v>
      </c>
      <c r="U403" s="50">
        <f t="shared" si="209"/>
        <v>28.972516292241028</v>
      </c>
      <c r="V403" s="50">
        <f t="shared" si="210"/>
        <v>23.027500190730407</v>
      </c>
      <c r="W403" s="30">
        <f t="shared" si="211"/>
        <v>23.48018296081931</v>
      </c>
      <c r="X403" s="30">
        <f t="shared" si="212"/>
        <v>23.867971615490813</v>
      </c>
      <c r="Y403" s="30">
        <f t="shared" si="213"/>
        <v>330.80740087951392</v>
      </c>
      <c r="Z403" s="30">
        <f t="shared" si="214"/>
        <v>332.24932567037217</v>
      </c>
      <c r="AA403" s="55">
        <f t="shared" si="215"/>
        <v>332.402247208012</v>
      </c>
      <c r="AB403" s="24">
        <f t="shared" si="216"/>
        <v>606.19542844683599</v>
      </c>
      <c r="AC403" s="24">
        <f t="shared" si="217"/>
        <v>22.91934435655174</v>
      </c>
      <c r="AD403" s="63">
        <f t="shared" si="218"/>
        <v>-3.2356350992803935E-2</v>
      </c>
      <c r="AI403" s="20">
        <f t="shared" si="194"/>
        <v>137.35861180934398</v>
      </c>
      <c r="AJ403" s="18">
        <f t="shared" si="195"/>
        <v>130.64378030004039</v>
      </c>
      <c r="AM403" s="20">
        <f t="shared" si="219"/>
        <v>0.70650511076944378</v>
      </c>
      <c r="AN403" s="20">
        <f t="shared" si="196"/>
        <v>0.40310383586452769</v>
      </c>
      <c r="AO403" s="10">
        <f t="shared" si="197"/>
        <v>0.38497292262129906</v>
      </c>
      <c r="AP403" s="10">
        <f t="shared" si="221"/>
        <v>0.34576046734593469</v>
      </c>
      <c r="AQ403" s="20">
        <f t="shared" si="198"/>
        <v>4.0262035896810271E-6</v>
      </c>
      <c r="AR403" s="20">
        <f t="shared" si="199"/>
        <v>8.9385749826347929E-5</v>
      </c>
    </row>
    <row r="404" spans="3:44" ht="15" x14ac:dyDescent="0.25">
      <c r="C404" s="27" t="str">
        <f>DataBase!A401</f>
        <v>334-Mheptane</v>
      </c>
      <c r="D404" s="27">
        <f>DataBase!E401</f>
        <v>161.88900146484377</v>
      </c>
      <c r="E404" s="27">
        <f t="shared" si="204"/>
        <v>435.03900146484375</v>
      </c>
      <c r="F404" s="27">
        <f t="shared" si="205"/>
        <v>783.07020263671882</v>
      </c>
      <c r="G404" s="17">
        <f>DataBase!D401/1000</f>
        <v>0.75922100830078121</v>
      </c>
      <c r="H404" s="16">
        <f t="shared" si="206"/>
        <v>12.140372602300985</v>
      </c>
      <c r="I404" s="16">
        <f>DataBase!C401</f>
        <v>142.28500366210938</v>
      </c>
      <c r="K404" s="20">
        <f t="shared" si="200"/>
        <v>-2.0102744390718266E-2</v>
      </c>
      <c r="L404" s="19">
        <f t="shared" si="201"/>
        <v>4.1255999579885565E-4</v>
      </c>
      <c r="M404" s="19">
        <f t="shared" si="203"/>
        <v>0.75922100830078121</v>
      </c>
      <c r="N404" s="20">
        <f t="shared" si="202"/>
        <v>-5.8726701974487306E-8</v>
      </c>
      <c r="O404" s="20">
        <f t="shared" si="207"/>
        <v>536.66999999999996</v>
      </c>
      <c r="P404" s="21">
        <f t="shared" si="208"/>
        <v>1.5567025818823323</v>
      </c>
      <c r="Q404" s="33">
        <f>DataBase!G401+2*DataBase!H401*($O$2+273.15)+3*DataBase!I401*($O$2+273.15)^2+4*DataBase!J401*($O$2+273.15)^3+5*DataBase!K401*($O$2+273.15)^4</f>
        <v>1.5980477326447697</v>
      </c>
      <c r="R404" s="30">
        <f>DataBase!R401+273.15</f>
        <v>622.14801025390625</v>
      </c>
      <c r="S404" s="50">
        <f t="shared" si="220"/>
        <v>612.71304777490082</v>
      </c>
      <c r="T404" s="30">
        <f>DataBase!S401/100</f>
        <v>23.71780029296875</v>
      </c>
      <c r="U404" s="50">
        <f t="shared" si="209"/>
        <v>29.018165604339291</v>
      </c>
      <c r="V404" s="50">
        <f t="shared" si="210"/>
        <v>23.098947286228629</v>
      </c>
      <c r="W404" s="30">
        <f t="shared" si="211"/>
        <v>23.574824175136595</v>
      </c>
      <c r="X404" s="30">
        <f t="shared" si="212"/>
        <v>23.870810116427844</v>
      </c>
      <c r="Y404" s="30">
        <f t="shared" si="213"/>
        <v>343.27073339866672</v>
      </c>
      <c r="Z404" s="30">
        <f t="shared" si="214"/>
        <v>344.83731289029572</v>
      </c>
      <c r="AA404" s="55">
        <f t="shared" si="215"/>
        <v>344.81893167481678</v>
      </c>
      <c r="AB404" s="24">
        <f t="shared" si="216"/>
        <v>617.93847230505355</v>
      </c>
      <c r="AC404" s="24">
        <f t="shared" si="217"/>
        <v>23.318187605863674</v>
      </c>
      <c r="AD404" s="63">
        <f t="shared" si="218"/>
        <v>1.6848640353192588E-2</v>
      </c>
      <c r="AI404" s="20">
        <f t="shared" si="194"/>
        <v>141.68179923472417</v>
      </c>
      <c r="AJ404" s="18">
        <f t="shared" si="195"/>
        <v>135.75840296703106</v>
      </c>
      <c r="AM404" s="20">
        <f t="shared" si="219"/>
        <v>0.69925322317964012</v>
      </c>
      <c r="AN404" s="20">
        <f t="shared" si="196"/>
        <v>0.39444966475447291</v>
      </c>
      <c r="AO404" s="10">
        <f t="shared" si="197"/>
        <v>0.36431672992477104</v>
      </c>
      <c r="AP404" s="10">
        <f t="shared" si="221"/>
        <v>0.32842986208018021</v>
      </c>
      <c r="AQ404" s="20">
        <f t="shared" si="198"/>
        <v>3.0655025248801049E-6</v>
      </c>
      <c r="AR404" s="20">
        <f t="shared" si="199"/>
        <v>7.2706976682697789E-5</v>
      </c>
    </row>
    <row r="405" spans="3:44" ht="15" x14ac:dyDescent="0.25">
      <c r="C405" s="27" t="str">
        <f>DataBase!A402</f>
        <v>335-Mheptane</v>
      </c>
      <c r="D405" s="27">
        <f>DataBase!E402</f>
        <v>155.69600830078127</v>
      </c>
      <c r="E405" s="27">
        <f t="shared" si="204"/>
        <v>428.84600830078125</v>
      </c>
      <c r="F405" s="27">
        <f t="shared" si="205"/>
        <v>771.92281494140627</v>
      </c>
      <c r="G405" s="17">
        <f>DataBase!D402/1000</f>
        <v>0.7455910034179688</v>
      </c>
      <c r="H405" s="16">
        <f t="shared" si="206"/>
        <v>12.303366654920968</v>
      </c>
      <c r="I405" s="16">
        <f>DataBase!C402</f>
        <v>142.28500366210938</v>
      </c>
      <c r="K405" s="20">
        <f t="shared" si="200"/>
        <v>-1.9279685187379686E-2</v>
      </c>
      <c r="L405" s="19">
        <f t="shared" si="201"/>
        <v>4.1827579184681394E-4</v>
      </c>
      <c r="M405" s="19">
        <f t="shared" si="203"/>
        <v>0.7455910034179688</v>
      </c>
      <c r="N405" s="20">
        <f t="shared" si="202"/>
        <v>-5.8686493460083007E-8</v>
      </c>
      <c r="O405" s="20">
        <f t="shared" si="207"/>
        <v>536.66999999999996</v>
      </c>
      <c r="P405" s="21">
        <f t="shared" si="208"/>
        <v>1.5859674233567811</v>
      </c>
      <c r="Q405" s="33">
        <f>DataBase!G402+2*DataBase!H402*($O$2+273.15)+3*DataBase!I402*($O$2+273.15)^2+4*DataBase!J402*($O$2+273.15)^3+5*DataBase!K402*($O$2+273.15)^4</f>
        <v>1.6361856401762949</v>
      </c>
      <c r="R405" s="30">
        <f>DataBase!R402+273.15</f>
        <v>609.14801025390625</v>
      </c>
      <c r="S405" s="50">
        <f t="shared" si="220"/>
        <v>603.84579309543119</v>
      </c>
      <c r="T405" s="30">
        <f>DataBase!S402/100</f>
        <v>23.203400878906251</v>
      </c>
      <c r="U405" s="50">
        <f t="shared" si="209"/>
        <v>28.906514464455473</v>
      </c>
      <c r="V405" s="50">
        <f t="shared" si="210"/>
        <v>22.89487049228838</v>
      </c>
      <c r="W405" s="30">
        <f t="shared" si="211"/>
        <v>23.350275694644896</v>
      </c>
      <c r="X405" s="30">
        <f t="shared" si="212"/>
        <v>23.721049068234692</v>
      </c>
      <c r="Y405" s="30">
        <f t="shared" si="213"/>
        <v>334.12262500574025</v>
      </c>
      <c r="Z405" s="30">
        <f t="shared" si="214"/>
        <v>335.64012237374754</v>
      </c>
      <c r="AA405" s="55">
        <f t="shared" si="215"/>
        <v>335.73235895238099</v>
      </c>
      <c r="AB405" s="24">
        <f t="shared" si="216"/>
        <v>609.50678528485525</v>
      </c>
      <c r="AC405" s="24">
        <f t="shared" si="217"/>
        <v>22.934077905905049</v>
      </c>
      <c r="AD405" s="63">
        <f t="shared" si="218"/>
        <v>1.1607047363735299E-2</v>
      </c>
      <c r="AI405" s="20">
        <f t="shared" si="194"/>
        <v>138.97795391971067</v>
      </c>
      <c r="AJ405" s="18">
        <f t="shared" si="195"/>
        <v>132.34206252341954</v>
      </c>
      <c r="AM405" s="20">
        <f t="shared" si="219"/>
        <v>0.70400953640483666</v>
      </c>
      <c r="AN405" s="20">
        <f t="shared" si="196"/>
        <v>0.40026158496988001</v>
      </c>
      <c r="AO405" s="10">
        <f t="shared" si="197"/>
        <v>0.38732991695830543</v>
      </c>
      <c r="AP405" s="10">
        <f t="shared" si="221"/>
        <v>0.34925071258662577</v>
      </c>
      <c r="AQ405" s="20">
        <f t="shared" si="198"/>
        <v>3.3116592148956053E-6</v>
      </c>
      <c r="AR405" s="20">
        <f t="shared" si="199"/>
        <v>7.6841756337546675E-5</v>
      </c>
    </row>
    <row r="406" spans="3:44" ht="15" x14ac:dyDescent="0.25">
      <c r="C406" s="27" t="str">
        <f>DataBase!A403</f>
        <v>344-Mheptane</v>
      </c>
      <c r="D406" s="27">
        <f>DataBase!E403</f>
        <v>161.11000976562502</v>
      </c>
      <c r="E406" s="27">
        <f t="shared" si="204"/>
        <v>434.260009765625</v>
      </c>
      <c r="F406" s="27">
        <f t="shared" si="205"/>
        <v>781.66801757812505</v>
      </c>
      <c r="G406" s="17">
        <f>DataBase!D403/1000</f>
        <v>0.76003900146484371</v>
      </c>
      <c r="H406" s="16">
        <f t="shared" si="206"/>
        <v>12.120063696572521</v>
      </c>
      <c r="I406" s="16">
        <f>DataBase!C403</f>
        <v>142.28500366210938</v>
      </c>
      <c r="K406" s="20">
        <f t="shared" si="200"/>
        <v>-2.0465000725706558E-2</v>
      </c>
      <c r="L406" s="19">
        <f t="shared" si="201"/>
        <v>4.1210283151354684E-4</v>
      </c>
      <c r="M406" s="19">
        <f t="shared" si="203"/>
        <v>0.76003900146484371</v>
      </c>
      <c r="N406" s="20">
        <f t="shared" si="202"/>
        <v>-5.8729115054321291E-8</v>
      </c>
      <c r="O406" s="20">
        <f t="shared" si="207"/>
        <v>536.66999999999996</v>
      </c>
      <c r="P406" s="21">
        <f t="shared" si="208"/>
        <v>1.5531242643567391</v>
      </c>
      <c r="Q406" s="33">
        <f>DataBase!G403+2*DataBase!H403*($O$2+273.15)+3*DataBase!I403*($O$2+273.15)^2+4*DataBase!J403*($O$2+273.15)^3+5*DataBase!K403*($O$2+273.15)^4</f>
        <v>1.5933424125778948</v>
      </c>
      <c r="R406" s="30">
        <f>DataBase!R403+273.15</f>
        <v>621.03900146484375</v>
      </c>
      <c r="S406" s="50">
        <f t="shared" si="220"/>
        <v>612.27783768035329</v>
      </c>
      <c r="T406" s="30">
        <f>DataBase!S403/100</f>
        <v>23.71780029296875</v>
      </c>
      <c r="U406" s="50">
        <f t="shared" si="209"/>
        <v>29.096372688794251</v>
      </c>
      <c r="V406" s="50">
        <f t="shared" si="210"/>
        <v>23.252901789442777</v>
      </c>
      <c r="W406" s="30">
        <f t="shared" si="211"/>
        <v>23.731085655649117</v>
      </c>
      <c r="X406" s="30">
        <f t="shared" si="212"/>
        <v>24.017909181462713</v>
      </c>
      <c r="Y406" s="30">
        <f t="shared" si="213"/>
        <v>342.85943260542842</v>
      </c>
      <c r="Z406" s="30">
        <f t="shared" si="214"/>
        <v>344.3754891155304</v>
      </c>
      <c r="AA406" s="55">
        <f t="shared" si="215"/>
        <v>344.39164857321657</v>
      </c>
      <c r="AB406" s="24">
        <f t="shared" si="216"/>
        <v>617.34397031804599</v>
      </c>
      <c r="AC406" s="24">
        <f t="shared" si="217"/>
        <v>23.393703683860025</v>
      </c>
      <c r="AD406" s="63">
        <f t="shared" si="218"/>
        <v>1.3664699302017696E-2</v>
      </c>
      <c r="AI406" s="20">
        <f t="shared" si="194"/>
        <v>141.04041554504238</v>
      </c>
      <c r="AJ406" s="18">
        <f t="shared" si="195"/>
        <v>135.22754270168511</v>
      </c>
      <c r="AM406" s="20">
        <f t="shared" si="219"/>
        <v>0.69924756535634092</v>
      </c>
      <c r="AN406" s="20">
        <f t="shared" si="196"/>
        <v>0.39493887692811724</v>
      </c>
      <c r="AO406" s="10">
        <f t="shared" si="197"/>
        <v>0.36427850202480105</v>
      </c>
      <c r="AP406" s="10">
        <f t="shared" si="221"/>
        <v>0.3283941229168883</v>
      </c>
      <c r="AQ406" s="20">
        <f t="shared" si="198"/>
        <v>3.1584760176031781E-6</v>
      </c>
      <c r="AR406" s="20">
        <f t="shared" si="199"/>
        <v>7.491210341564343E-5</v>
      </c>
    </row>
    <row r="407" spans="3:44" ht="15" x14ac:dyDescent="0.25">
      <c r="C407" s="27" t="str">
        <f>DataBase!A404</f>
        <v>345-Mheptane</v>
      </c>
      <c r="D407" s="27">
        <f>DataBase!E404</f>
        <v>162.49801025390627</v>
      </c>
      <c r="E407" s="27">
        <f t="shared" si="204"/>
        <v>435.64801025390625</v>
      </c>
      <c r="F407" s="27">
        <f t="shared" si="205"/>
        <v>784.16641845703123</v>
      </c>
      <c r="G407" s="17">
        <f>DataBase!D404/1000</f>
        <v>0.75840600585937501</v>
      </c>
      <c r="H407" s="16">
        <f t="shared" si="206"/>
        <v>12.159087481015769</v>
      </c>
      <c r="I407" s="16">
        <f>DataBase!C404</f>
        <v>142.28500366210938</v>
      </c>
      <c r="K407" s="20">
        <f t="shared" si="200"/>
        <v>-1.9786980215578596E-2</v>
      </c>
      <c r="L407" s="19">
        <f t="shared" si="201"/>
        <v>4.1299770398591483E-4</v>
      </c>
      <c r="M407" s="19">
        <f t="shared" si="203"/>
        <v>0.75840600585937501</v>
      </c>
      <c r="N407" s="20">
        <f t="shared" si="202"/>
        <v>-5.8724297717285164E-8</v>
      </c>
      <c r="O407" s="20">
        <f t="shared" si="207"/>
        <v>536.66999999999996</v>
      </c>
      <c r="P407" s="21">
        <f t="shared" si="208"/>
        <v>1.5599989024255538</v>
      </c>
      <c r="Q407" s="33">
        <f>DataBase!G404+2*DataBase!H404*($O$2+273.15)+3*DataBase!I404*($O$2+273.15)^2+4*DataBase!J404*($O$2+273.15)^3+5*DataBase!K404*($O$2+273.15)^4</f>
        <v>1.6026536027116447</v>
      </c>
      <c r="R407" s="30">
        <f>DataBase!R404+273.15</f>
        <v>619.64801025390625</v>
      </c>
      <c r="S407" s="50">
        <f t="shared" si="220"/>
        <v>613.00458318042217</v>
      </c>
      <c r="T407" s="30">
        <f>DataBase!S404/100</f>
        <v>23.3731005859375</v>
      </c>
      <c r="U407" s="50">
        <f t="shared" si="209"/>
        <v>28.950506635314269</v>
      </c>
      <c r="V407" s="50">
        <f t="shared" si="210"/>
        <v>22.967040164577305</v>
      </c>
      <c r="W407" s="30">
        <f t="shared" si="211"/>
        <v>23.44049732961912</v>
      </c>
      <c r="X407" s="30">
        <f t="shared" si="212"/>
        <v>23.744606705373705</v>
      </c>
      <c r="Y407" s="30">
        <f t="shared" si="213"/>
        <v>343.54017188616649</v>
      </c>
      <c r="Z407" s="30">
        <f t="shared" si="214"/>
        <v>345.14849521521137</v>
      </c>
      <c r="AA407" s="55">
        <f t="shared" si="215"/>
        <v>345.10206678802297</v>
      </c>
      <c r="AB407" s="24">
        <f t="shared" si="216"/>
        <v>618.36902251972788</v>
      </c>
      <c r="AC407" s="24">
        <f t="shared" si="217"/>
        <v>23.250622769641083</v>
      </c>
      <c r="AD407" s="63">
        <f t="shared" si="218"/>
        <v>5.2401184791933952E-3</v>
      </c>
      <c r="AI407" s="20">
        <f t="shared" si="194"/>
        <v>142.20491945500612</v>
      </c>
      <c r="AJ407" s="18">
        <f t="shared" si="195"/>
        <v>136.18108163315776</v>
      </c>
      <c r="AM407" s="20">
        <f t="shared" si="219"/>
        <v>0.70305722449652608</v>
      </c>
      <c r="AN407" s="20">
        <f t="shared" si="196"/>
        <v>0.39555419696731436</v>
      </c>
      <c r="AO407" s="10">
        <f t="shared" si="197"/>
        <v>0.38394456828864537</v>
      </c>
      <c r="AP407" s="10">
        <f t="shared" si="221"/>
        <v>0.34631554745744131</v>
      </c>
      <c r="AQ407" s="20">
        <f t="shared" si="198"/>
        <v>2.59278195994357E-6</v>
      </c>
      <c r="AR407" s="20">
        <f t="shared" si="199"/>
        <v>6.0601353547165236E-5</v>
      </c>
    </row>
    <row r="408" spans="3:44" ht="15" x14ac:dyDescent="0.25">
      <c r="C408" s="27" t="str">
        <f>DataBase!A405</f>
        <v>2M3i-Phexane</v>
      </c>
      <c r="D408" s="27">
        <f>DataBase!E405</f>
        <v>166.72100219726565</v>
      </c>
      <c r="E408" s="27">
        <f t="shared" si="204"/>
        <v>439.87100219726563</v>
      </c>
      <c r="F408" s="27">
        <f t="shared" si="205"/>
        <v>791.76780395507819</v>
      </c>
      <c r="G408" s="17">
        <f>DataBase!D405/1000</f>
        <v>0.74994702148437498</v>
      </c>
      <c r="H408" s="16">
        <f t="shared" si="206"/>
        <v>12.335839059200406</v>
      </c>
      <c r="I408" s="16">
        <f>DataBase!C405</f>
        <v>142.28500366210938</v>
      </c>
      <c r="K408" s="20">
        <f t="shared" si="200"/>
        <v>-1.7029492882243653E-2</v>
      </c>
      <c r="L408" s="19">
        <f t="shared" si="201"/>
        <v>4.1726544764297688E-4</v>
      </c>
      <c r="M408" s="19">
        <f t="shared" si="203"/>
        <v>0.74994702148437498</v>
      </c>
      <c r="N408" s="20">
        <f t="shared" si="202"/>
        <v>-5.8699343713378906E-8</v>
      </c>
      <c r="O408" s="20">
        <f t="shared" si="207"/>
        <v>536.66999999999996</v>
      </c>
      <c r="P408" s="21">
        <f t="shared" si="208"/>
        <v>1.5907996180062465</v>
      </c>
      <c r="Q408" s="33">
        <f>DataBase!G405+2*DataBase!H405*($O$2+273.15)+3*DataBase!I405*($O$2+273.15)^2+4*DataBase!J405*($O$2+273.15)^3+5*DataBase!K405*($O$2+273.15)^4</f>
        <v>1.6433207012098199</v>
      </c>
      <c r="R408" s="30">
        <f>DataBase!R405+273.15</f>
        <v>623.427001953125</v>
      </c>
      <c r="S408" s="50">
        <f t="shared" si="220"/>
        <v>614.2260039519532</v>
      </c>
      <c r="T408" s="30">
        <f>DataBase!S405/100</f>
        <v>22.890500488281251</v>
      </c>
      <c r="U408" s="50">
        <f t="shared" si="209"/>
        <v>28.371824817061608</v>
      </c>
      <c r="V408" s="50">
        <f t="shared" si="210"/>
        <v>21.88340824625817</v>
      </c>
      <c r="W408" s="30">
        <f t="shared" si="211"/>
        <v>22.324793060245693</v>
      </c>
      <c r="X408" s="30">
        <f t="shared" si="212"/>
        <v>22.701358472053045</v>
      </c>
      <c r="Y408" s="30">
        <f t="shared" si="213"/>
        <v>344.55461467800296</v>
      </c>
      <c r="Z408" s="30">
        <f t="shared" si="214"/>
        <v>346.46981663906092</v>
      </c>
      <c r="AA408" s="55">
        <f t="shared" si="215"/>
        <v>346.19074635431957</v>
      </c>
      <c r="AB408" s="24">
        <f t="shared" si="216"/>
        <v>620.77185542477196</v>
      </c>
      <c r="AC408" s="24">
        <f t="shared" si="217"/>
        <v>22.647721535291552</v>
      </c>
      <c r="AD408" s="63">
        <f t="shared" si="218"/>
        <v>1.0606100688536247E-2</v>
      </c>
      <c r="AI408" s="20">
        <f t="shared" si="194"/>
        <v>146.187737293699</v>
      </c>
      <c r="AJ408" s="18">
        <f t="shared" si="195"/>
        <v>139.20199115260181</v>
      </c>
      <c r="AM408" s="20">
        <f t="shared" si="219"/>
        <v>0.70556937832208166</v>
      </c>
      <c r="AN408" s="20">
        <f t="shared" si="196"/>
        <v>0.39388697148230378</v>
      </c>
      <c r="AO408" s="10">
        <f t="shared" si="197"/>
        <v>0.39217232407557195</v>
      </c>
      <c r="AP408" s="10">
        <f t="shared" si="221"/>
        <v>0.35334842873353045</v>
      </c>
      <c r="AQ408" s="20">
        <f t="shared" si="198"/>
        <v>2.119933936012216E-6</v>
      </c>
      <c r="AR408" s="20">
        <f t="shared" si="199"/>
        <v>4.8526348797411624E-5</v>
      </c>
    </row>
    <row r="409" spans="3:44" ht="15" x14ac:dyDescent="0.25">
      <c r="C409" s="27" t="str">
        <f>DataBase!A406</f>
        <v>22M-3Ehexane</v>
      </c>
      <c r="D409" s="27">
        <f>DataBase!E406</f>
        <v>156.11000976562502</v>
      </c>
      <c r="E409" s="27">
        <f t="shared" si="204"/>
        <v>429.260009765625</v>
      </c>
      <c r="F409" s="27">
        <f t="shared" si="205"/>
        <v>772.66801757812505</v>
      </c>
      <c r="G409" s="17">
        <f>DataBase!D406/1000</f>
        <v>0.75114501953125001</v>
      </c>
      <c r="H409" s="16">
        <f t="shared" si="206"/>
        <v>12.216323368797593</v>
      </c>
      <c r="I409" s="16">
        <f>DataBase!C406</f>
        <v>142.28500366210938</v>
      </c>
      <c r="K409" s="20">
        <f t="shared" si="200"/>
        <v>-2.0228065817226221E-2</v>
      </c>
      <c r="L409" s="19">
        <f t="shared" si="201"/>
        <v>4.1576160906230423E-4</v>
      </c>
      <c r="M409" s="19">
        <f t="shared" si="203"/>
        <v>0.75114501953125001</v>
      </c>
      <c r="N409" s="20">
        <f t="shared" si="202"/>
        <v>-5.8702877807617192E-8</v>
      </c>
      <c r="O409" s="20">
        <f t="shared" si="207"/>
        <v>536.66999999999996</v>
      </c>
      <c r="P409" s="21">
        <f t="shared" si="208"/>
        <v>1.5706456764246592</v>
      </c>
      <c r="Q409" s="33">
        <f>DataBase!G406+2*DataBase!H406*($O$2+273.15)+3*DataBase!I406*($O$2+273.15)^2+4*DataBase!J406*($O$2+273.15)^3+5*DataBase!K406*($O$2+273.15)^4</f>
        <v>1.6161161795108447</v>
      </c>
      <c r="R409" s="30">
        <f>DataBase!R406+273.15</f>
        <v>611.760009765625</v>
      </c>
      <c r="S409" s="50">
        <f t="shared" si="220"/>
        <v>605.67391235859225</v>
      </c>
      <c r="T409" s="30">
        <f>DataBase!S406/100</f>
        <v>23.096201171874998</v>
      </c>
      <c r="U409" s="50">
        <f t="shared" si="209"/>
        <v>29.085583637063035</v>
      </c>
      <c r="V409" s="50">
        <f t="shared" si="210"/>
        <v>23.240587794228848</v>
      </c>
      <c r="W409" s="30">
        <f t="shared" si="211"/>
        <v>23.706472886807003</v>
      </c>
      <c r="X409" s="30">
        <f t="shared" si="212"/>
        <v>24.030961119560057</v>
      </c>
      <c r="Y409" s="30">
        <f t="shared" si="213"/>
        <v>336.09132040578038</v>
      </c>
      <c r="Z409" s="30">
        <f t="shared" si="214"/>
        <v>337.53162872141775</v>
      </c>
      <c r="AA409" s="55">
        <f t="shared" si="215"/>
        <v>337.6821635890476</v>
      </c>
      <c r="AB409" s="24">
        <f t="shared" si="216"/>
        <v>610.91950577021964</v>
      </c>
      <c r="AC409" s="24">
        <f t="shared" si="217"/>
        <v>23.186187937141622</v>
      </c>
      <c r="AD409" s="63">
        <f t="shared" si="218"/>
        <v>-3.8961716949453538E-3</v>
      </c>
      <c r="AI409" s="20">
        <f t="shared" si="194"/>
        <v>138.61489379110867</v>
      </c>
      <c r="AJ409" s="18">
        <f t="shared" si="195"/>
        <v>132.42795867770332</v>
      </c>
      <c r="AM409" s="20">
        <f t="shared" si="219"/>
        <v>0.70168040230364415</v>
      </c>
      <c r="AN409" s="20">
        <f t="shared" si="196"/>
        <v>0.39908012803870802</v>
      </c>
      <c r="AO409" s="10">
        <f t="shared" si="197"/>
        <v>0.3692310213761778</v>
      </c>
      <c r="AP409" s="10">
        <f t="shared" si="221"/>
        <v>0.33226015904436346</v>
      </c>
      <c r="AQ409" s="20">
        <f t="shared" si="198"/>
        <v>3.8115097290804413E-6</v>
      </c>
      <c r="AR409" s="20">
        <f t="shared" si="199"/>
        <v>8.8031395471400647E-5</v>
      </c>
    </row>
    <row r="410" spans="3:44" ht="15" x14ac:dyDescent="0.25">
      <c r="C410" s="27" t="str">
        <f>DataBase!A407</f>
        <v>22M-4Ehexane</v>
      </c>
      <c r="D410" s="27">
        <f>DataBase!E407</f>
        <v>147.22200927734377</v>
      </c>
      <c r="E410" s="27">
        <f t="shared" si="204"/>
        <v>420.37200927734375</v>
      </c>
      <c r="F410" s="27">
        <f t="shared" si="205"/>
        <v>756.66961669921875</v>
      </c>
      <c r="G410" s="17">
        <f>DataBase!D407/1000</f>
        <v>0.73664501953124994</v>
      </c>
      <c r="H410" s="16">
        <f t="shared" si="206"/>
        <v>12.370212921585949</v>
      </c>
      <c r="I410" s="16">
        <f>DataBase!C407</f>
        <v>142.28500366210938</v>
      </c>
      <c r="K410" s="20">
        <f t="shared" si="200"/>
        <v>-1.9932258308356252E-2</v>
      </c>
      <c r="L410" s="19">
        <f t="shared" si="201"/>
        <v>4.2158893625166097E-4</v>
      </c>
      <c r="M410" s="19">
        <f t="shared" si="203"/>
        <v>0.73664501953124994</v>
      </c>
      <c r="N410" s="20">
        <f t="shared" si="202"/>
        <v>-5.8660102807617192E-8</v>
      </c>
      <c r="O410" s="20">
        <f t="shared" si="207"/>
        <v>536.66999999999996</v>
      </c>
      <c r="P410" s="21">
        <f t="shared" si="208"/>
        <v>1.5982142398781087</v>
      </c>
      <c r="Q410" s="33">
        <f>DataBase!G407+2*DataBase!H407*($O$2+273.15)+3*DataBase!I407*($O$2+273.15)^2+4*DataBase!J407*($O$2+273.15)^3+5*DataBase!K407*($O$2+273.15)^4</f>
        <v>1.6511464154216124</v>
      </c>
      <c r="R410" s="30">
        <f>DataBase!R407+273.15</f>
        <v>594.760009765625</v>
      </c>
      <c r="S410" s="50">
        <f t="shared" si="220"/>
        <v>594.32636325112492</v>
      </c>
      <c r="T410" s="30">
        <f>DataBase!S407/100</f>
        <v>22.201000976562501</v>
      </c>
      <c r="U410" s="50">
        <f t="shared" si="209"/>
        <v>29.113603050478446</v>
      </c>
      <c r="V410" s="50">
        <f t="shared" si="210"/>
        <v>23.314122617843893</v>
      </c>
      <c r="W410" s="30">
        <f t="shared" si="211"/>
        <v>23.761165828821913</v>
      </c>
      <c r="X410" s="30">
        <f t="shared" si="212"/>
        <v>24.185703167433456</v>
      </c>
      <c r="Y410" s="30">
        <f t="shared" si="213"/>
        <v>324.43245490074253</v>
      </c>
      <c r="Z410" s="30">
        <f t="shared" si="214"/>
        <v>325.72110124778328</v>
      </c>
      <c r="AA410" s="55">
        <f t="shared" si="215"/>
        <v>325.97605554578854</v>
      </c>
      <c r="AB410" s="24">
        <f t="shared" si="216"/>
        <v>599.81036839046567</v>
      </c>
      <c r="AC410" s="24">
        <f t="shared" si="217"/>
        <v>22.916212307337634</v>
      </c>
      <c r="AD410" s="63">
        <f t="shared" si="218"/>
        <v>-3.2215274055894104E-2</v>
      </c>
      <c r="AI410" s="20">
        <f t="shared" si="194"/>
        <v>134.19470741070836</v>
      </c>
      <c r="AJ410" s="18">
        <f t="shared" si="195"/>
        <v>127.35330448277688</v>
      </c>
      <c r="AM410" s="20">
        <f t="shared" si="219"/>
        <v>0.70679265985451556</v>
      </c>
      <c r="AN410" s="20">
        <f t="shared" si="196"/>
        <v>0.40689702391537858</v>
      </c>
      <c r="AO410" s="10">
        <f t="shared" si="197"/>
        <v>0.38698541766143646</v>
      </c>
      <c r="AP410" s="10">
        <f t="shared" si="221"/>
        <v>0.34762852213835771</v>
      </c>
      <c r="AQ410" s="20">
        <f t="shared" si="198"/>
        <v>4.9057278513576933E-6</v>
      </c>
      <c r="AR410" s="20">
        <f t="shared" si="199"/>
        <v>1.0891206881874201E-4</v>
      </c>
    </row>
    <row r="411" spans="3:44" ht="15" x14ac:dyDescent="0.25">
      <c r="C411" s="27" t="str">
        <f>DataBase!A408</f>
        <v>23M-3Ehexane</v>
      </c>
      <c r="D411" s="27">
        <f>DataBase!E408</f>
        <v>163.72200927734377</v>
      </c>
      <c r="E411" s="27">
        <f t="shared" si="204"/>
        <v>436.87200927734375</v>
      </c>
      <c r="F411" s="27">
        <f t="shared" si="205"/>
        <v>786.3696166992188</v>
      </c>
      <c r="G411" s="17">
        <f>DataBase!D408/1000</f>
        <v>0.76622302246093754</v>
      </c>
      <c r="H411" s="16">
        <f t="shared" si="206"/>
        <v>12.046301021359376</v>
      </c>
      <c r="I411" s="16">
        <f>DataBase!C408</f>
        <v>142.28500366210938</v>
      </c>
      <c r="K411" s="20">
        <f t="shared" si="200"/>
        <v>-2.0832817558773545E-2</v>
      </c>
      <c r="L411" s="19">
        <f t="shared" si="201"/>
        <v>4.0945468492788959E-4</v>
      </c>
      <c r="M411" s="19">
        <f t="shared" si="203"/>
        <v>0.76622302246093754</v>
      </c>
      <c r="N411" s="20">
        <f t="shared" si="202"/>
        <v>-5.8747357916259767E-8</v>
      </c>
      <c r="O411" s="20">
        <f t="shared" si="207"/>
        <v>536.66999999999996</v>
      </c>
      <c r="P411" s="21">
        <f t="shared" si="208"/>
        <v>1.5396237007447058</v>
      </c>
      <c r="Q411" s="33">
        <f>DataBase!G408+2*DataBase!H408*($O$2+273.15)+3*DataBase!I408*($O$2+273.15)^2+4*DataBase!J408*($O$2+273.15)^3+5*DataBase!K408*($O$2+273.15)^4</f>
        <v>1.5755386172803449</v>
      </c>
      <c r="R411" s="30">
        <f>DataBase!R408+273.15</f>
        <v>626.927001953125</v>
      </c>
      <c r="S411" s="50">
        <f t="shared" si="220"/>
        <v>616.1530780593373</v>
      </c>
      <c r="T411" s="30">
        <f>DataBase!S408/100</f>
        <v>24.20050048828125</v>
      </c>
      <c r="U411" s="50">
        <f t="shared" si="209"/>
        <v>29.156843082743631</v>
      </c>
      <c r="V411" s="50">
        <f t="shared" si="210"/>
        <v>23.367900442534495</v>
      </c>
      <c r="W411" s="30">
        <f t="shared" si="211"/>
        <v>23.855583807312708</v>
      </c>
      <c r="X411" s="30">
        <f t="shared" si="212"/>
        <v>24.122772046132066</v>
      </c>
      <c r="Y411" s="30">
        <f t="shared" si="213"/>
        <v>346.84121533290238</v>
      </c>
      <c r="Z411" s="30">
        <f t="shared" si="214"/>
        <v>348.3709661273042</v>
      </c>
      <c r="AA411" s="55">
        <f t="shared" si="215"/>
        <v>348.28853303136032</v>
      </c>
      <c r="AB411" s="24">
        <f t="shared" si="216"/>
        <v>620.99969041670158</v>
      </c>
      <c r="AC411" s="24">
        <f t="shared" si="217"/>
        <v>23.584573267143423</v>
      </c>
      <c r="AD411" s="63">
        <f t="shared" si="218"/>
        <v>2.545101170267455E-2</v>
      </c>
      <c r="AI411" s="20">
        <f t="shared" si="194"/>
        <v>142.13075020827114</v>
      </c>
      <c r="AJ411" s="18">
        <f t="shared" si="195"/>
        <v>136.60024964623483</v>
      </c>
      <c r="AM411" s="20">
        <f t="shared" si="219"/>
        <v>0.6968466949362766</v>
      </c>
      <c r="AN411" s="20">
        <f t="shared" si="196"/>
        <v>0.39235531986005751</v>
      </c>
      <c r="AO411" s="10">
        <f t="shared" si="197"/>
        <v>0.35680543865691611</v>
      </c>
      <c r="AP411" s="10">
        <f t="shared" si="221"/>
        <v>0.32196868900981035</v>
      </c>
      <c r="AQ411" s="20">
        <f t="shared" si="198"/>
        <v>2.9576538820934755E-6</v>
      </c>
      <c r="AR411" s="20">
        <f t="shared" si="199"/>
        <v>7.1576704217770083E-5</v>
      </c>
    </row>
    <row r="412" spans="3:44" ht="15" x14ac:dyDescent="0.25">
      <c r="C412" s="27" t="str">
        <f>DataBase!A409</f>
        <v>23M-4Ehexane</v>
      </c>
      <c r="D412" s="27">
        <f>DataBase!E409</f>
        <v>160.88900146484377</v>
      </c>
      <c r="E412" s="27">
        <f t="shared" si="204"/>
        <v>434.03900146484375</v>
      </c>
      <c r="F412" s="27">
        <f t="shared" si="205"/>
        <v>781.27020263671875</v>
      </c>
      <c r="G412" s="17">
        <f>DataBase!D409/1000</f>
        <v>0.75799902343750003</v>
      </c>
      <c r="H412" s="16">
        <f t="shared" si="206"/>
        <v>12.150620053715809</v>
      </c>
      <c r="I412" s="16">
        <f>DataBase!C409</f>
        <v>142.28500366210938</v>
      </c>
      <c r="K412" s="20">
        <f t="shared" si="200"/>
        <v>-2.015870010903496E-2</v>
      </c>
      <c r="L412" s="19">
        <f t="shared" si="201"/>
        <v>4.1303372528887311E-4</v>
      </c>
      <c r="M412" s="19">
        <f t="shared" si="203"/>
        <v>0.75799902343750003</v>
      </c>
      <c r="N412" s="20">
        <f t="shared" si="202"/>
        <v>-5.8723097119140627E-8</v>
      </c>
      <c r="O412" s="20">
        <f t="shared" si="207"/>
        <v>536.66999999999996</v>
      </c>
      <c r="P412" s="21">
        <f t="shared" si="208"/>
        <v>1.5586094011594001</v>
      </c>
      <c r="Q412" s="33">
        <f>DataBase!G409+2*DataBase!H409*($O$2+273.15)+3*DataBase!I409*($O$2+273.15)^2+4*DataBase!J409*($O$2+273.15)^3+5*DataBase!K409*($O$2+273.15)^4</f>
        <v>1.6006273073437449</v>
      </c>
      <c r="R412" s="30">
        <f>DataBase!R409+273.15</f>
        <v>617.37200927734375</v>
      </c>
      <c r="S412" s="50">
        <f t="shared" si="220"/>
        <v>611.54156307886535</v>
      </c>
      <c r="T412" s="30">
        <f>DataBase!S409/100</f>
        <v>23.3731005859375</v>
      </c>
      <c r="U412" s="50">
        <f t="shared" si="209"/>
        <v>29.036145662985181</v>
      </c>
      <c r="V412" s="50">
        <f t="shared" si="210"/>
        <v>23.135575833624152</v>
      </c>
      <c r="W412" s="30">
        <f t="shared" si="211"/>
        <v>23.610058401598735</v>
      </c>
      <c r="X412" s="30">
        <f t="shared" si="212"/>
        <v>23.908679073738693</v>
      </c>
      <c r="Y412" s="30">
        <f t="shared" si="213"/>
        <v>342.08002634195043</v>
      </c>
      <c r="Z412" s="30">
        <f t="shared" si="214"/>
        <v>343.62150521406113</v>
      </c>
      <c r="AA412" s="55">
        <f t="shared" si="215"/>
        <v>343.63732035341434</v>
      </c>
      <c r="AB412" s="24">
        <f t="shared" si="216"/>
        <v>616.75427940317957</v>
      </c>
      <c r="AC412" s="24">
        <f t="shared" si="217"/>
        <v>23.302778841091051</v>
      </c>
      <c r="AD412" s="63">
        <f t="shared" si="218"/>
        <v>3.0086613707022919E-3</v>
      </c>
      <c r="AI412" s="20">
        <f t="shared" si="194"/>
        <v>141.12805212434341</v>
      </c>
      <c r="AJ412" s="18">
        <f t="shared" si="195"/>
        <v>135.17466193160945</v>
      </c>
      <c r="AM412" s="20">
        <f t="shared" si="219"/>
        <v>0.70304288976900997</v>
      </c>
      <c r="AN412" s="20">
        <f t="shared" si="196"/>
        <v>0.39656515652721519</v>
      </c>
      <c r="AO412" s="10">
        <f t="shared" si="197"/>
        <v>0.38384524832868577</v>
      </c>
      <c r="AP412" s="10">
        <f t="shared" si="221"/>
        <v>0.34622310916818089</v>
      </c>
      <c r="AQ412" s="20">
        <f t="shared" si="198"/>
        <v>2.7608661373857706E-6</v>
      </c>
      <c r="AR412" s="20">
        <f t="shared" si="199"/>
        <v>6.4530001933426354E-5</v>
      </c>
    </row>
    <row r="413" spans="3:44" ht="15" x14ac:dyDescent="0.25">
      <c r="C413" s="27" t="str">
        <f>DataBase!A410</f>
        <v>24M-3Ehexane</v>
      </c>
      <c r="D413" s="27">
        <f>DataBase!E410</f>
        <v>160.11000976562502</v>
      </c>
      <c r="E413" s="27">
        <f t="shared" si="204"/>
        <v>433.260009765625</v>
      </c>
      <c r="F413" s="27">
        <f t="shared" si="205"/>
        <v>779.86801757812498</v>
      </c>
      <c r="G413" s="17">
        <f>DataBase!D410/1000</f>
        <v>0.7575910034179687</v>
      </c>
      <c r="H413" s="16">
        <f t="shared" si="206"/>
        <v>12.149886700322824</v>
      </c>
      <c r="I413" s="16">
        <f>DataBase!C410</f>
        <v>142.28500366210938</v>
      </c>
      <c r="K413" s="20">
        <f t="shared" si="200"/>
        <v>-2.0300869438036554E-2</v>
      </c>
      <c r="L413" s="19">
        <f t="shared" si="201"/>
        <v>4.1314918721416461E-4</v>
      </c>
      <c r="M413" s="19">
        <f t="shared" si="203"/>
        <v>0.7575910034179687</v>
      </c>
      <c r="N413" s="20">
        <f t="shared" si="202"/>
        <v>-5.8721893460083009E-8</v>
      </c>
      <c r="O413" s="20">
        <f t="shared" si="207"/>
        <v>536.66999999999996</v>
      </c>
      <c r="P413" s="21">
        <f t="shared" si="208"/>
        <v>1.5585374216216776</v>
      </c>
      <c r="Q413" s="33">
        <f>DataBase!G410+2*DataBase!H410*($O$2+273.15)+3*DataBase!I410*($O$2+273.15)^2+4*DataBase!J410*($O$2+273.15)^3+5*DataBase!K410*($O$2+273.15)^4</f>
        <v>1.6003643524587876</v>
      </c>
      <c r="R413" s="30">
        <f>DataBase!R410+273.15</f>
        <v>616.260009765625</v>
      </c>
      <c r="S413" s="50">
        <f t="shared" si="220"/>
        <v>610.77538368463092</v>
      </c>
      <c r="T413" s="30">
        <f>DataBase!S410/100</f>
        <v>23.3731005859375</v>
      </c>
      <c r="U413" s="50">
        <f t="shared" si="209"/>
        <v>29.069972071413229</v>
      </c>
      <c r="V413" s="50">
        <f t="shared" si="210"/>
        <v>23.202879531044758</v>
      </c>
      <c r="W413" s="30">
        <f t="shared" si="211"/>
        <v>23.677308906865871</v>
      </c>
      <c r="X413" s="30">
        <f t="shared" si="212"/>
        <v>23.97456329822603</v>
      </c>
      <c r="Y413" s="30">
        <f t="shared" si="213"/>
        <v>341.31101251592474</v>
      </c>
      <c r="Z413" s="30">
        <f t="shared" si="214"/>
        <v>342.82344992229866</v>
      </c>
      <c r="AA413" s="55">
        <f t="shared" si="215"/>
        <v>342.86825194473943</v>
      </c>
      <c r="AB413" s="24">
        <f t="shared" si="216"/>
        <v>615.93284330613517</v>
      </c>
      <c r="AC413" s="24">
        <f t="shared" si="217"/>
        <v>23.317969696230442</v>
      </c>
      <c r="AD413" s="63">
        <f t="shared" si="218"/>
        <v>2.3587324028472305E-3</v>
      </c>
      <c r="AI413" s="20">
        <f t="shared" si="194"/>
        <v>140.63308202171083</v>
      </c>
      <c r="AJ413" s="18">
        <f t="shared" si="195"/>
        <v>134.69804302226055</v>
      </c>
      <c r="AM413" s="20">
        <f t="shared" si="219"/>
        <v>0.70304741975777685</v>
      </c>
      <c r="AN413" s="20">
        <f t="shared" si="196"/>
        <v>0.39706096864488982</v>
      </c>
      <c r="AO413" s="10">
        <f t="shared" si="197"/>
        <v>0.38387663368530617</v>
      </c>
      <c r="AP413" s="10">
        <f t="shared" si="221"/>
        <v>0.34625232008868601</v>
      </c>
      <c r="AQ413" s="20">
        <f t="shared" si="198"/>
        <v>2.8441648630167259E-6</v>
      </c>
      <c r="AR413" s="20">
        <f t="shared" si="199"/>
        <v>6.6476951426279088E-5</v>
      </c>
    </row>
    <row r="414" spans="3:44" ht="15" x14ac:dyDescent="0.25">
      <c r="C414" s="27" t="str">
        <f>DataBase!A411</f>
        <v>24M-4Ehexane</v>
      </c>
      <c r="D414" s="27">
        <f>DataBase!E411</f>
        <v>161.11000976562502</v>
      </c>
      <c r="E414" s="27">
        <f t="shared" si="204"/>
        <v>434.260009765625</v>
      </c>
      <c r="F414" s="27">
        <f t="shared" si="205"/>
        <v>781.66801757812505</v>
      </c>
      <c r="G414" s="17">
        <f>DataBase!D411/1000</f>
        <v>0.75881402587890623</v>
      </c>
      <c r="H414" s="16">
        <f t="shared" si="206"/>
        <v>12.139629468450698</v>
      </c>
      <c r="I414" s="16">
        <f>DataBase!C411</f>
        <v>142.28500366210938</v>
      </c>
      <c r="K414" s="20">
        <f t="shared" si="200"/>
        <v>-2.0244898282850379E-2</v>
      </c>
      <c r="L414" s="19">
        <f t="shared" si="201"/>
        <v>4.1267500239482467E-4</v>
      </c>
      <c r="M414" s="19">
        <f t="shared" si="203"/>
        <v>0.75881402587890623</v>
      </c>
      <c r="N414" s="20">
        <f t="shared" si="202"/>
        <v>-5.8725501376342776E-8</v>
      </c>
      <c r="O414" s="20">
        <f t="shared" si="207"/>
        <v>536.66999999999996</v>
      </c>
      <c r="P414" s="21">
        <f t="shared" si="208"/>
        <v>1.5566286105730849</v>
      </c>
      <c r="Q414" s="33">
        <f>DataBase!G411+2*DataBase!H411*($O$2+273.15)+3*DataBase!I411*($O$2+273.15)^2+4*DataBase!J411*($O$2+273.15)^3+5*DataBase!K411*($O$2+273.15)^4</f>
        <v>1.5979684010795447</v>
      </c>
      <c r="R414" s="30">
        <f>DataBase!R411+273.15</f>
        <v>621.03900146484375</v>
      </c>
      <c r="S414" s="50">
        <f t="shared" si="220"/>
        <v>611.94744164118902</v>
      </c>
      <c r="T414" s="30">
        <f>DataBase!S411/100</f>
        <v>23.71780029296875</v>
      </c>
      <c r="U414" s="50">
        <f t="shared" si="209"/>
        <v>29.051969508561314</v>
      </c>
      <c r="V414" s="50">
        <f t="shared" si="210"/>
        <v>23.166043106831058</v>
      </c>
      <c r="W414" s="30">
        <f t="shared" si="211"/>
        <v>23.641901366728579</v>
      </c>
      <c r="X414" s="30">
        <f t="shared" si="212"/>
        <v>23.936413306115107</v>
      </c>
      <c r="Y414" s="30">
        <f t="shared" si="213"/>
        <v>342.50222321417141</v>
      </c>
      <c r="Z414" s="30">
        <f t="shared" si="214"/>
        <v>344.03978035992327</v>
      </c>
      <c r="AA414" s="55">
        <f t="shared" si="215"/>
        <v>344.05081088204543</v>
      </c>
      <c r="AB414" s="24">
        <f t="shared" si="216"/>
        <v>617.1170152863582</v>
      </c>
      <c r="AC414" s="24">
        <f t="shared" si="217"/>
        <v>23.333086872008472</v>
      </c>
      <c r="AD414" s="63">
        <f t="shared" si="218"/>
        <v>1.6220451146741793E-2</v>
      </c>
      <c r="AI414" s="20">
        <f t="shared" si="194"/>
        <v>141.18573190485836</v>
      </c>
      <c r="AJ414" s="18">
        <f t="shared" si="195"/>
        <v>135.28058694214687</v>
      </c>
      <c r="AM414" s="20">
        <f t="shared" si="219"/>
        <v>0.69924756535634092</v>
      </c>
      <c r="AN414" s="20">
        <f t="shared" si="196"/>
        <v>0.39493887692811724</v>
      </c>
      <c r="AO414" s="10">
        <f t="shared" si="197"/>
        <v>0.36427850202480105</v>
      </c>
      <c r="AP414" s="10">
        <f t="shared" si="221"/>
        <v>0.3283941229168883</v>
      </c>
      <c r="AQ414" s="20">
        <f t="shared" si="198"/>
        <v>3.1584760176031781E-6</v>
      </c>
      <c r="AR414" s="20">
        <f t="shared" si="199"/>
        <v>7.491210341564343E-5</v>
      </c>
    </row>
    <row r="415" spans="3:44" ht="15" x14ac:dyDescent="0.25">
      <c r="C415" s="27" t="str">
        <f>DataBase!A412</f>
        <v>25M-3Ehexane</v>
      </c>
      <c r="D415" s="27">
        <f>DataBase!E412</f>
        <v>154.11000976562502</v>
      </c>
      <c r="E415" s="27">
        <f t="shared" si="204"/>
        <v>427.260009765625</v>
      </c>
      <c r="F415" s="27">
        <f t="shared" si="205"/>
        <v>769.06801757812502</v>
      </c>
      <c r="G415" s="17">
        <f>DataBase!D412/1000</f>
        <v>0.74323602294921876</v>
      </c>
      <c r="H415" s="16">
        <f t="shared" si="206"/>
        <v>12.327116478625427</v>
      </c>
      <c r="I415" s="16">
        <f>DataBase!C412</f>
        <v>142.28500366210938</v>
      </c>
      <c r="K415" s="20">
        <f t="shared" si="200"/>
        <v>-1.9268606764773804E-2</v>
      </c>
      <c r="L415" s="19">
        <f t="shared" si="201"/>
        <v>4.192075555552491E-4</v>
      </c>
      <c r="M415" s="19">
        <f t="shared" si="203"/>
        <v>0.74323602294921876</v>
      </c>
      <c r="N415" s="20">
        <f t="shared" si="202"/>
        <v>-5.8679546267700198E-8</v>
      </c>
      <c r="O415" s="20">
        <f t="shared" si="207"/>
        <v>536.66999999999996</v>
      </c>
      <c r="P415" s="21">
        <f t="shared" si="208"/>
        <v>1.5902243231708146</v>
      </c>
      <c r="Q415" s="33">
        <f>DataBase!G412+2*DataBase!H412*($O$2+273.15)+3*DataBase!I412*($O$2+273.15)^2+4*DataBase!J412*($O$2+273.15)^3+5*DataBase!K412*($O$2+273.15)^4</f>
        <v>1.6414913133769198</v>
      </c>
      <c r="R415" s="30">
        <f>DataBase!R412+273.15</f>
        <v>603.53900146484375</v>
      </c>
      <c r="S415" s="50">
        <f t="shared" si="220"/>
        <v>601.88447951774765</v>
      </c>
      <c r="T415" s="30">
        <f>DataBase!S412/100</f>
        <v>22.407900390624999</v>
      </c>
      <c r="U415" s="50">
        <f t="shared" si="209"/>
        <v>28.919543750765236</v>
      </c>
      <c r="V415" s="50">
        <f t="shared" si="210"/>
        <v>22.923012456776313</v>
      </c>
      <c r="W415" s="30">
        <f t="shared" si="211"/>
        <v>23.375654602271599</v>
      </c>
      <c r="X415" s="30">
        <f t="shared" si="212"/>
        <v>23.761552165355607</v>
      </c>
      <c r="Y415" s="30">
        <f t="shared" si="213"/>
        <v>332.11102410119213</v>
      </c>
      <c r="Z415" s="30">
        <f t="shared" si="214"/>
        <v>333.5974630404271</v>
      </c>
      <c r="AA415" s="55">
        <f t="shared" si="215"/>
        <v>333.71326820210186</v>
      </c>
      <c r="AB415" s="24">
        <f t="shared" si="216"/>
        <v>607.5653374485039</v>
      </c>
      <c r="AC415" s="24">
        <f t="shared" si="217"/>
        <v>22.895034415031184</v>
      </c>
      <c r="AD415" s="63">
        <f t="shared" si="218"/>
        <v>-2.1739387265840918E-2</v>
      </c>
      <c r="AI415" s="20">
        <f t="shared" si="194"/>
        <v>138.15629294965311</v>
      </c>
      <c r="AJ415" s="18">
        <f t="shared" si="195"/>
        <v>131.42023070764176</v>
      </c>
      <c r="AM415" s="20">
        <f t="shared" si="219"/>
        <v>0.70792444022445333</v>
      </c>
      <c r="AN415" s="20">
        <f t="shared" si="196"/>
        <v>0.4028224369302319</v>
      </c>
      <c r="AO415" s="10">
        <f t="shared" si="197"/>
        <v>0.39916940266582257</v>
      </c>
      <c r="AP415" s="10">
        <f t="shared" si="221"/>
        <v>0.35920158722500695</v>
      </c>
      <c r="AQ415" s="20">
        <f t="shared" si="198"/>
        <v>3.3665600150476176E-6</v>
      </c>
      <c r="AR415" s="20">
        <f t="shared" si="199"/>
        <v>7.5437541476248011E-5</v>
      </c>
    </row>
    <row r="416" spans="3:44" ht="15" x14ac:dyDescent="0.25">
      <c r="C416" s="27" t="str">
        <f>DataBase!A413</f>
        <v>33M-4Ehexane</v>
      </c>
      <c r="D416" s="27">
        <f>DataBase!E413</f>
        <v>162.88900146484377</v>
      </c>
      <c r="E416" s="27">
        <f t="shared" si="204"/>
        <v>436.03900146484375</v>
      </c>
      <c r="F416" s="27">
        <f t="shared" si="205"/>
        <v>784.87020263671877</v>
      </c>
      <c r="G416" s="17">
        <f>DataBase!D413/1000</f>
        <v>0.76622302246093754</v>
      </c>
      <c r="H416" s="16">
        <f t="shared" si="206"/>
        <v>12.038639702334851</v>
      </c>
      <c r="I416" s="16">
        <f>DataBase!C413</f>
        <v>142.28500366210938</v>
      </c>
      <c r="K416" s="20">
        <f t="shared" si="200"/>
        <v>-2.1060511960182427E-2</v>
      </c>
      <c r="L416" s="19">
        <f t="shared" si="201"/>
        <v>4.0937150947839676E-4</v>
      </c>
      <c r="M416" s="19">
        <f t="shared" si="203"/>
        <v>0.76622302246093754</v>
      </c>
      <c r="N416" s="20">
        <f t="shared" si="202"/>
        <v>-5.8747357916259767E-8</v>
      </c>
      <c r="O416" s="20">
        <f t="shared" si="207"/>
        <v>536.66999999999996</v>
      </c>
      <c r="P416" s="21">
        <f t="shared" si="208"/>
        <v>1.5382971815526376</v>
      </c>
      <c r="Q416" s="33">
        <f>DataBase!G413+2*DataBase!H413*($O$2+273.15)+3*DataBase!I413*($O$2+273.15)^2+4*DataBase!J413*($O$2+273.15)^3+5*DataBase!K413*($O$2+273.15)^4</f>
        <v>1.5736816172803449</v>
      </c>
      <c r="R416" s="30">
        <f>DataBase!R413+273.15</f>
        <v>625.760009765625</v>
      </c>
      <c r="S416" s="50">
        <f t="shared" si="220"/>
        <v>615.45025658907275</v>
      </c>
      <c r="T416" s="30">
        <f>DataBase!S413/100</f>
        <v>24.20050048828125</v>
      </c>
      <c r="U416" s="50">
        <f t="shared" si="209"/>
        <v>29.208314941534994</v>
      </c>
      <c r="V416" s="50">
        <f t="shared" si="210"/>
        <v>23.471264468058184</v>
      </c>
      <c r="W416" s="30">
        <f t="shared" si="211"/>
        <v>23.959338015595968</v>
      </c>
      <c r="X416" s="30">
        <f t="shared" si="212"/>
        <v>24.221733240135137</v>
      </c>
      <c r="Y416" s="30">
        <f t="shared" si="213"/>
        <v>346.14525801447337</v>
      </c>
      <c r="Z416" s="30">
        <f t="shared" si="214"/>
        <v>347.63496058886108</v>
      </c>
      <c r="AA416" s="55">
        <f t="shared" si="215"/>
        <v>347.58636963827132</v>
      </c>
      <c r="AB416" s="24">
        <f t="shared" si="216"/>
        <v>620.19828890980557</v>
      </c>
      <c r="AC416" s="24">
        <f t="shared" si="217"/>
        <v>23.621331008644265</v>
      </c>
      <c r="AD416" s="63">
        <f t="shared" si="218"/>
        <v>2.3932128177160603E-2</v>
      </c>
      <c r="AI416" s="20">
        <f t="shared" si="194"/>
        <v>141.54733762003275</v>
      </c>
      <c r="AJ416" s="18">
        <f t="shared" si="195"/>
        <v>136.06715023343628</v>
      </c>
      <c r="AM416" s="20">
        <f t="shared" si="219"/>
        <v>0.69681506433777984</v>
      </c>
      <c r="AN416" s="20">
        <f t="shared" si="196"/>
        <v>0.39286468741412461</v>
      </c>
      <c r="AO416" s="10">
        <f t="shared" si="197"/>
        <v>0.35659425969053288</v>
      </c>
      <c r="AP416" s="10">
        <f t="shared" si="221"/>
        <v>0.32177077172918889</v>
      </c>
      <c r="AQ416" s="20">
        <f t="shared" si="198"/>
        <v>3.057792630433073E-6</v>
      </c>
      <c r="AR416" s="20">
        <f t="shared" si="199"/>
        <v>7.4000112045858387E-5</v>
      </c>
    </row>
    <row r="417" spans="3:44" ht="15" x14ac:dyDescent="0.25">
      <c r="C417" s="27" t="str">
        <f>DataBase!A414</f>
        <v>34M-3Ehexane</v>
      </c>
      <c r="D417" s="27">
        <f>DataBase!E414</f>
        <v>162.11000976562502</v>
      </c>
      <c r="E417" s="27">
        <f t="shared" si="204"/>
        <v>435.260009765625</v>
      </c>
      <c r="F417" s="27">
        <f t="shared" si="205"/>
        <v>783.468017578125</v>
      </c>
      <c r="G417" s="17">
        <f>DataBase!D414/1000</f>
        <v>0.76580902099609371</v>
      </c>
      <c r="H417" s="16">
        <f t="shared" si="206"/>
        <v>12.037970636037937</v>
      </c>
      <c r="I417" s="16">
        <f>DataBase!C414</f>
        <v>142.28500366210938</v>
      </c>
      <c r="K417" s="20">
        <f t="shared" si="200"/>
        <v>-2.1202535322685012E-2</v>
      </c>
      <c r="L417" s="19">
        <f t="shared" si="201"/>
        <v>4.0948901860206474E-4</v>
      </c>
      <c r="M417" s="19">
        <f t="shared" si="203"/>
        <v>0.76580902099609371</v>
      </c>
      <c r="N417" s="20">
        <f t="shared" si="202"/>
        <v>-5.8746136611938482E-8</v>
      </c>
      <c r="O417" s="20">
        <f t="shared" si="207"/>
        <v>536.66999999999996</v>
      </c>
      <c r="P417" s="21">
        <f t="shared" si="208"/>
        <v>1.5382350725579219</v>
      </c>
      <c r="Q417" s="33">
        <f>DataBase!G414+2*DataBase!H414*($O$2+273.15)+3*DataBase!I414*($O$2+273.15)^2+4*DataBase!J414*($O$2+273.15)^3+5*DataBase!K414*($O$2+273.15)^4</f>
        <v>1.5735648519124452</v>
      </c>
      <c r="R417" s="30">
        <f>DataBase!R414+273.15</f>
        <v>624.6500244140625</v>
      </c>
      <c r="S417" s="50">
        <f t="shared" si="220"/>
        <v>614.680126988437</v>
      </c>
      <c r="T417" s="30">
        <f>DataBase!S414/100</f>
        <v>24.20050048828125</v>
      </c>
      <c r="U417" s="50">
        <f t="shared" si="209"/>
        <v>29.241681198691797</v>
      </c>
      <c r="V417" s="50">
        <f t="shared" si="210"/>
        <v>23.538984940038727</v>
      </c>
      <c r="W417" s="30">
        <f t="shared" si="211"/>
        <v>24.026620960810344</v>
      </c>
      <c r="X417" s="30">
        <f t="shared" si="212"/>
        <v>24.286505819102619</v>
      </c>
      <c r="Y417" s="30">
        <f t="shared" si="213"/>
        <v>345.37371304250735</v>
      </c>
      <c r="Z417" s="30">
        <f t="shared" si="214"/>
        <v>346.83325331707704</v>
      </c>
      <c r="AA417" s="55">
        <f t="shared" si="215"/>
        <v>346.8168631101239</v>
      </c>
      <c r="AB417" s="24">
        <f t="shared" si="216"/>
        <v>619.37169832592065</v>
      </c>
      <c r="AC417" s="24">
        <f t="shared" si="217"/>
        <v>23.635323587540999</v>
      </c>
      <c r="AD417" s="63">
        <f t="shared" si="218"/>
        <v>2.335393439544485E-2</v>
      </c>
      <c r="AI417" s="20">
        <f t="shared" si="194"/>
        <v>141.05218847775109</v>
      </c>
      <c r="AJ417" s="18">
        <f t="shared" si="195"/>
        <v>135.59095987170235</v>
      </c>
      <c r="AM417" s="20">
        <f t="shared" si="219"/>
        <v>0.69680619987793946</v>
      </c>
      <c r="AN417" s="20">
        <f t="shared" si="196"/>
        <v>0.39335040142205246</v>
      </c>
      <c r="AO417" s="10">
        <f t="shared" si="197"/>
        <v>0.35653508643376186</v>
      </c>
      <c r="AP417" s="10">
        <f t="shared" si="221"/>
        <v>0.32171531291574085</v>
      </c>
      <c r="AQ417" s="20">
        <f t="shared" si="198"/>
        <v>3.1507240217637941E-6</v>
      </c>
      <c r="AR417" s="20">
        <f t="shared" si="199"/>
        <v>7.6249098227134158E-5</v>
      </c>
    </row>
    <row r="418" spans="3:44" ht="15" x14ac:dyDescent="0.25">
      <c r="C418" s="27" t="str">
        <f>DataBase!A415</f>
        <v>2233-Mhexane</v>
      </c>
      <c r="D418" s="27">
        <f>DataBase!E415</f>
        <v>160.3380065917969</v>
      </c>
      <c r="E418" s="27">
        <f t="shared" si="204"/>
        <v>433.48800659179688</v>
      </c>
      <c r="F418" s="27">
        <f t="shared" si="205"/>
        <v>780.27841186523438</v>
      </c>
      <c r="G418" s="17">
        <f>DataBase!D415/1000</f>
        <v>0.76664001464843745</v>
      </c>
      <c r="H418" s="16">
        <f t="shared" si="206"/>
        <v>12.00858160479142</v>
      </c>
      <c r="I418" s="16">
        <f>DataBase!C415</f>
        <v>142.28500366210938</v>
      </c>
      <c r="K418" s="20">
        <f t="shared" si="200"/>
        <v>-2.1830817584017035E-2</v>
      </c>
      <c r="L418" s="19">
        <f t="shared" si="201"/>
        <v>4.0891634980401052E-4</v>
      </c>
      <c r="M418" s="19">
        <f t="shared" si="203"/>
        <v>0.76664001464843745</v>
      </c>
      <c r="N418" s="20">
        <f t="shared" si="202"/>
        <v>-5.8748588043212888E-8</v>
      </c>
      <c r="O418" s="20">
        <f t="shared" si="207"/>
        <v>536.66999999999996</v>
      </c>
      <c r="P418" s="21">
        <f t="shared" si="208"/>
        <v>1.5330244599074581</v>
      </c>
      <c r="Q418" s="33">
        <f>DataBase!G415+2*DataBase!H415*($O$2+273.15)+3*DataBase!I415*($O$2+273.15)^2+4*DataBase!J415*($O$2+273.15)^3+5*DataBase!K415*($O$2+273.15)^4</f>
        <v>1.5662819488455699</v>
      </c>
      <c r="R418" s="30">
        <f>DataBase!R415+273.15</f>
        <v>628.260009765625</v>
      </c>
      <c r="S418" s="50">
        <f t="shared" si="220"/>
        <v>613.40364378028471</v>
      </c>
      <c r="T418" s="30">
        <f>DataBase!S415/100</f>
        <v>25.128500976562499</v>
      </c>
      <c r="U418" s="50">
        <f t="shared" si="209"/>
        <v>29.380740552820562</v>
      </c>
      <c r="V418" s="50">
        <f t="shared" si="210"/>
        <v>23.821961794707672</v>
      </c>
      <c r="W418" s="30">
        <f t="shared" si="211"/>
        <v>24.310753564125765</v>
      </c>
      <c r="X418" s="30">
        <f t="shared" si="212"/>
        <v>24.555350151161917</v>
      </c>
      <c r="Y418" s="30">
        <f t="shared" si="213"/>
        <v>344.1313118891735</v>
      </c>
      <c r="Z418" s="30">
        <f t="shared" si="214"/>
        <v>345.48773716677613</v>
      </c>
      <c r="AA418" s="55">
        <f t="shared" si="215"/>
        <v>345.54293313443316</v>
      </c>
      <c r="AB418" s="24">
        <f t="shared" si="216"/>
        <v>617.81525760870159</v>
      </c>
      <c r="AC418" s="24">
        <f t="shared" si="217"/>
        <v>23.75625303602131</v>
      </c>
      <c r="AD418" s="63">
        <f t="shared" si="218"/>
        <v>5.4609224076720426E-2</v>
      </c>
      <c r="AI418" s="20">
        <f t="shared" si="194"/>
        <v>139.71826617592751</v>
      </c>
      <c r="AJ418" s="18">
        <f t="shared" si="195"/>
        <v>134.42224313093462</v>
      </c>
      <c r="AM418" s="20">
        <f t="shared" si="219"/>
        <v>0.68998185441328885</v>
      </c>
      <c r="AN418" s="20">
        <f t="shared" si="196"/>
        <v>0.3917751036421509</v>
      </c>
      <c r="AO418" s="10">
        <f t="shared" si="197"/>
        <v>0.32762921043329407</v>
      </c>
      <c r="AP418" s="10">
        <f t="shared" si="221"/>
        <v>0.29554896115028995</v>
      </c>
      <c r="AQ418" s="20">
        <f t="shared" si="198"/>
        <v>4.0721858901532545E-6</v>
      </c>
      <c r="AR418" s="20">
        <f t="shared" si="199"/>
        <v>1.0232792711746009E-4</v>
      </c>
    </row>
    <row r="419" spans="3:44" ht="15" x14ac:dyDescent="0.25">
      <c r="C419" s="27" t="str">
        <f>DataBase!A416</f>
        <v>2234-Mhexane</v>
      </c>
      <c r="D419" s="27">
        <f>DataBase!E416</f>
        <v>158.77800903320315</v>
      </c>
      <c r="E419" s="27">
        <f t="shared" si="204"/>
        <v>431.92800903320313</v>
      </c>
      <c r="F419" s="27">
        <f t="shared" si="205"/>
        <v>777.47041625976567</v>
      </c>
      <c r="G419" s="17">
        <f>DataBase!D416/1000</f>
        <v>0.7575910034179687</v>
      </c>
      <c r="H419" s="16">
        <f t="shared" si="206"/>
        <v>12.137422844252042</v>
      </c>
      <c r="I419" s="16">
        <f>DataBase!C416</f>
        <v>142.28500366210938</v>
      </c>
      <c r="K419" s="20">
        <f t="shared" si="200"/>
        <v>-2.0671295240460207E-2</v>
      </c>
      <c r="L419" s="19">
        <f t="shared" si="201"/>
        <v>4.1302086461252453E-4</v>
      </c>
      <c r="M419" s="19">
        <f t="shared" si="203"/>
        <v>0.7575910034179687</v>
      </c>
      <c r="N419" s="20">
        <f t="shared" si="202"/>
        <v>-5.8721893460083009E-8</v>
      </c>
      <c r="O419" s="20">
        <f t="shared" si="207"/>
        <v>536.66999999999996</v>
      </c>
      <c r="P419" s="21">
        <f t="shared" si="208"/>
        <v>1.5564107737640271</v>
      </c>
      <c r="Q419" s="33">
        <f>DataBase!G416+2*DataBase!H416*($O$2+273.15)+3*DataBase!I416*($O$2+273.15)^2+4*DataBase!J416*($O$2+273.15)^3+5*DataBase!K416*($O$2+273.15)^4</f>
        <v>1.5974143524587876</v>
      </c>
      <c r="R419" s="30">
        <f>DataBase!R416+273.15</f>
        <v>620.427001953125</v>
      </c>
      <c r="S419" s="50">
        <f t="shared" si="220"/>
        <v>609.65122279022467</v>
      </c>
      <c r="T419" s="30">
        <f>DataBase!S416/100</f>
        <v>23.71780029296875</v>
      </c>
      <c r="U419" s="50">
        <f t="shared" si="209"/>
        <v>29.153204241462486</v>
      </c>
      <c r="V419" s="50">
        <f t="shared" si="210"/>
        <v>23.368683541463142</v>
      </c>
      <c r="W419" s="30">
        <f t="shared" si="211"/>
        <v>23.844079794514514</v>
      </c>
      <c r="X419" s="30">
        <f t="shared" si="212"/>
        <v>24.134124780158579</v>
      </c>
      <c r="Y419" s="30">
        <f t="shared" si="213"/>
        <v>340.19862287446881</v>
      </c>
      <c r="Z419" s="30">
        <f t="shared" si="214"/>
        <v>341.6484784327962</v>
      </c>
      <c r="AA419" s="55">
        <f t="shared" si="215"/>
        <v>341.74689861428737</v>
      </c>
      <c r="AB419" s="24">
        <f t="shared" si="216"/>
        <v>614.65598726375526</v>
      </c>
      <c r="AC419" s="24">
        <f t="shared" si="217"/>
        <v>23.378945441360777</v>
      </c>
      <c r="AD419" s="63">
        <f t="shared" si="218"/>
        <v>1.4286942609447137E-2</v>
      </c>
      <c r="AI419" s="20">
        <f t="shared" si="194"/>
        <v>139.70633954720165</v>
      </c>
      <c r="AJ419" s="18">
        <f t="shared" si="195"/>
        <v>133.85707046577869</v>
      </c>
      <c r="AM419" s="20">
        <f t="shared" si="219"/>
        <v>0.69617861194544928</v>
      </c>
      <c r="AN419" s="20">
        <f t="shared" si="196"/>
        <v>0.39520936553660924</v>
      </c>
      <c r="AO419" s="10">
        <f t="shared" si="197"/>
        <v>0.34379534960504321</v>
      </c>
      <c r="AP419" s="10">
        <f t="shared" si="221"/>
        <v>0.30920443399348807</v>
      </c>
      <c r="AQ419" s="20">
        <f t="shared" si="198"/>
        <v>4.0990977390455914E-6</v>
      </c>
      <c r="AR419" s="20">
        <f t="shared" si="199"/>
        <v>9.7221581556043065E-5</v>
      </c>
    </row>
    <row r="420" spans="3:44" ht="15" x14ac:dyDescent="0.25">
      <c r="C420" s="27" t="str">
        <f>DataBase!A417</f>
        <v>2235-Mhexane</v>
      </c>
      <c r="D420" s="27">
        <f>DataBase!E417</f>
        <v>148.38900146484377</v>
      </c>
      <c r="E420" s="27">
        <f t="shared" si="204"/>
        <v>421.53900146484375</v>
      </c>
      <c r="F420" s="27">
        <f t="shared" si="205"/>
        <v>758.77020263671875</v>
      </c>
      <c r="G420" s="17">
        <f>DataBase!D417/1000</f>
        <v>0.74089801025390623</v>
      </c>
      <c r="H420" s="16">
        <f t="shared" si="206"/>
        <v>12.310574689633476</v>
      </c>
      <c r="I420" s="16">
        <f>DataBase!C417</f>
        <v>142.28500366210938</v>
      </c>
      <c r="K420" s="20">
        <f t="shared" si="200"/>
        <v>-2.0449989238985711E-2</v>
      </c>
      <c r="L420" s="19">
        <f t="shared" si="201"/>
        <v>4.1975803840658716E-4</v>
      </c>
      <c r="M420" s="19">
        <f t="shared" si="203"/>
        <v>0.74089801025390623</v>
      </c>
      <c r="N420" s="20">
        <f t="shared" si="202"/>
        <v>-5.8672649130249027E-8</v>
      </c>
      <c r="O420" s="20">
        <f t="shared" si="207"/>
        <v>536.66999999999996</v>
      </c>
      <c r="P420" s="21">
        <f t="shared" si="208"/>
        <v>1.5877779070120805</v>
      </c>
      <c r="Q420" s="33">
        <f>DataBase!G417+2*DataBase!H417*($O$2+273.15)+3*DataBase!I417*($O$2+273.15)^2+4*DataBase!J417*($O$2+273.15)^3+5*DataBase!K417*($O$2+273.15)^4</f>
        <v>1.6377652467748702</v>
      </c>
      <c r="R420" s="30">
        <f>DataBase!R417+273.15</f>
        <v>601.37200927734375</v>
      </c>
      <c r="S420" s="50">
        <f t="shared" si="220"/>
        <v>596.42712455868377</v>
      </c>
      <c r="T420" s="30">
        <f>DataBase!S417/100</f>
        <v>22.68360107421875</v>
      </c>
      <c r="U420" s="50">
        <f t="shared" si="209"/>
        <v>29.197405069992254</v>
      </c>
      <c r="V420" s="50">
        <f t="shared" si="210"/>
        <v>23.476618316033697</v>
      </c>
      <c r="W420" s="30">
        <f t="shared" si="211"/>
        <v>23.929872195352701</v>
      </c>
      <c r="X420" s="30">
        <f t="shared" si="212"/>
        <v>24.31209924074583</v>
      </c>
      <c r="Y420" s="30">
        <f t="shared" si="213"/>
        <v>326.64855217813511</v>
      </c>
      <c r="Z420" s="30">
        <f t="shared" si="214"/>
        <v>327.91362244734989</v>
      </c>
      <c r="AA420" s="55">
        <f t="shared" si="215"/>
        <v>328.21427561506709</v>
      </c>
      <c r="AB420" s="24">
        <f t="shared" si="216"/>
        <v>601.68369268938579</v>
      </c>
      <c r="AC420" s="24">
        <f t="shared" si="217"/>
        <v>23.063079689775151</v>
      </c>
      <c r="AD420" s="63">
        <f t="shared" si="218"/>
        <v>-1.6729205134351485E-2</v>
      </c>
      <c r="AI420" s="20">
        <f t="shared" si="194"/>
        <v>134.50130506256824</v>
      </c>
      <c r="AJ420" s="18">
        <f t="shared" si="195"/>
        <v>127.9706793681415</v>
      </c>
      <c r="AM420" s="20">
        <f t="shared" si="219"/>
        <v>0.70096212487740894</v>
      </c>
      <c r="AN420" s="20">
        <f t="shared" si="196"/>
        <v>0.40382059714177287</v>
      </c>
      <c r="AO420" s="10">
        <f t="shared" si="197"/>
        <v>0.35647235286453455</v>
      </c>
      <c r="AP420" s="10">
        <f t="shared" si="221"/>
        <v>0.31983508988179121</v>
      </c>
      <c r="AQ420" s="20">
        <f t="shared" si="198"/>
        <v>5.806882747339775E-6</v>
      </c>
      <c r="AR420" s="20">
        <f t="shared" si="199"/>
        <v>1.3172101172541885E-4</v>
      </c>
    </row>
    <row r="421" spans="3:44" ht="15" x14ac:dyDescent="0.25">
      <c r="C421" s="27" t="str">
        <f>DataBase!A418</f>
        <v>2244-Mhexane</v>
      </c>
      <c r="D421" s="27">
        <f>DataBase!E418</f>
        <v>153.77800903320315</v>
      </c>
      <c r="E421" s="27">
        <f t="shared" si="204"/>
        <v>426.92800903320313</v>
      </c>
      <c r="F421" s="27">
        <f t="shared" si="205"/>
        <v>768.47041625976567</v>
      </c>
      <c r="G421" s="17">
        <f>DataBase!D418/1000</f>
        <v>0.74875500488281255</v>
      </c>
      <c r="H421" s="16">
        <f t="shared" si="206"/>
        <v>12.233084605278213</v>
      </c>
      <c r="I421" s="16">
        <f>DataBase!C418</f>
        <v>142.28500366210938</v>
      </c>
      <c r="K421" s="20">
        <f t="shared" si="200"/>
        <v>-2.0435023990604161E-2</v>
      </c>
      <c r="L421" s="19">
        <f t="shared" si="201"/>
        <v>4.1664704245308914E-4</v>
      </c>
      <c r="M421" s="19">
        <f t="shared" si="203"/>
        <v>0.74875500488281255</v>
      </c>
      <c r="N421" s="20">
        <f t="shared" si="202"/>
        <v>-5.8695827264404299E-8</v>
      </c>
      <c r="O421" s="20">
        <f t="shared" si="207"/>
        <v>536.66999999999996</v>
      </c>
      <c r="P421" s="21">
        <f t="shared" si="208"/>
        <v>1.573782354357157</v>
      </c>
      <c r="Q421" s="33">
        <f>DataBase!G418+2*DataBase!H418*($O$2+273.15)+3*DataBase!I418*($O$2+273.15)^2+4*DataBase!J418*($O$2+273.15)^3+5*DataBase!K418*($O$2+273.15)^4</f>
        <v>1.6198212229087952</v>
      </c>
      <c r="R421" s="30">
        <f>DataBase!R418+273.15</f>
        <v>610.37200927734375</v>
      </c>
      <c r="S421" s="50">
        <f t="shared" si="220"/>
        <v>603.0664607493062</v>
      </c>
      <c r="T421" s="30">
        <f>DataBase!S418/100</f>
        <v>22.476201171875001</v>
      </c>
      <c r="U421" s="50">
        <f t="shared" si="209"/>
        <v>29.145033829096263</v>
      </c>
      <c r="V421" s="50">
        <f t="shared" si="210"/>
        <v>23.361828872091621</v>
      </c>
      <c r="W421" s="30">
        <f t="shared" si="211"/>
        <v>23.825163065439089</v>
      </c>
      <c r="X421" s="30">
        <f t="shared" si="212"/>
        <v>24.157918766415076</v>
      </c>
      <c r="Y421" s="30">
        <f t="shared" si="213"/>
        <v>333.44584191851357</v>
      </c>
      <c r="Z421" s="30">
        <f t="shared" si="214"/>
        <v>334.82018417370318</v>
      </c>
      <c r="AA421" s="55">
        <f t="shared" si="215"/>
        <v>335.03499749206833</v>
      </c>
      <c r="AB421" s="24">
        <f t="shared" si="216"/>
        <v>608.25300349068016</v>
      </c>
      <c r="AC421" s="24">
        <f t="shared" si="217"/>
        <v>23.18028679350363</v>
      </c>
      <c r="AD421" s="63">
        <f t="shared" si="218"/>
        <v>-3.1325828428234018E-2</v>
      </c>
      <c r="AI421" s="20">
        <f t="shared" si="194"/>
        <v>137.28468214017676</v>
      </c>
      <c r="AJ421" s="18">
        <f t="shared" si="195"/>
        <v>131.05765771628955</v>
      </c>
      <c r="AM421" s="20">
        <f t="shared" si="219"/>
        <v>0.69945541824348889</v>
      </c>
      <c r="AN421" s="20">
        <f t="shared" si="196"/>
        <v>0.39970707723382104</v>
      </c>
      <c r="AO421" s="10">
        <f t="shared" si="197"/>
        <v>0.34240434406345327</v>
      </c>
      <c r="AP421" s="10">
        <f t="shared" si="221"/>
        <v>0.30641691402026527</v>
      </c>
      <c r="AQ421" s="20">
        <f t="shared" si="198"/>
        <v>5.4042614921065912E-6</v>
      </c>
      <c r="AR421" s="20">
        <f t="shared" si="199"/>
        <v>1.2146726848200511E-4</v>
      </c>
    </row>
    <row r="422" spans="3:44" ht="15" x14ac:dyDescent="0.25">
      <c r="C422" s="27" t="str">
        <f>DataBase!A419</f>
        <v>2245-Mhexane</v>
      </c>
      <c r="D422" s="27">
        <f>DataBase!E419</f>
        <v>147.89901123046877</v>
      </c>
      <c r="E422" s="27">
        <f t="shared" si="204"/>
        <v>421.04901123046875</v>
      </c>
      <c r="F422" s="27">
        <f t="shared" si="205"/>
        <v>757.88822021484373</v>
      </c>
      <c r="G422" s="17">
        <f>DataBase!D419/1000</f>
        <v>0.73818701171875001</v>
      </c>
      <c r="H422" s="16">
        <f t="shared" si="206"/>
        <v>12.350996141858028</v>
      </c>
      <c r="I422" s="16">
        <f>DataBase!C419</f>
        <v>142.28500366210938</v>
      </c>
      <c r="K422" s="20">
        <f t="shared" si="200"/>
        <v>-2.0048462466713827E-2</v>
      </c>
      <c r="L422" s="19">
        <f t="shared" si="201"/>
        <v>4.2094941446891069E-4</v>
      </c>
      <c r="M422" s="19">
        <f t="shared" si="203"/>
        <v>0.73818701171875001</v>
      </c>
      <c r="N422" s="20">
        <f t="shared" si="202"/>
        <v>-5.8664651684570315E-8</v>
      </c>
      <c r="O422" s="20">
        <f t="shared" si="207"/>
        <v>536.66999999999996</v>
      </c>
      <c r="P422" s="21">
        <f t="shared" si="208"/>
        <v>1.5948387908866466</v>
      </c>
      <c r="Q422" s="33">
        <f>DataBase!G419+2*DataBase!H419*($O$2+273.15)+3*DataBase!I419*($O$2+273.15)^2+4*DataBase!J419*($O$2+273.15)^3+5*DataBase!K419*($O$2+273.15)^4</f>
        <v>1.6468136254102699</v>
      </c>
      <c r="R422" s="30">
        <f>DataBase!R419+273.15</f>
        <v>598.53900146484375</v>
      </c>
      <c r="S422" s="50">
        <f t="shared" si="220"/>
        <v>595.30311079618775</v>
      </c>
      <c r="T422" s="30">
        <f>DataBase!S419/100</f>
        <v>22.201000976562501</v>
      </c>
      <c r="U422" s="50">
        <f t="shared" si="209"/>
        <v>29.127833713194295</v>
      </c>
      <c r="V422" s="50">
        <f t="shared" si="210"/>
        <v>23.340488505816545</v>
      </c>
      <c r="W422" s="30">
        <f t="shared" si="211"/>
        <v>23.78969020584757</v>
      </c>
      <c r="X422" s="30">
        <f t="shared" si="212"/>
        <v>24.199706235578915</v>
      </c>
      <c r="Y422" s="30">
        <f t="shared" si="213"/>
        <v>325.44856588016967</v>
      </c>
      <c r="Z422" s="30">
        <f t="shared" si="214"/>
        <v>326.74060720227249</v>
      </c>
      <c r="AA422" s="55">
        <f t="shared" si="215"/>
        <v>327.00363852325245</v>
      </c>
      <c r="AB422" s="24">
        <f t="shared" si="216"/>
        <v>600.7317539236933</v>
      </c>
      <c r="AC422" s="24">
        <f t="shared" si="217"/>
        <v>22.956438623054783</v>
      </c>
      <c r="AD422" s="63">
        <f t="shared" si="218"/>
        <v>-3.4027188561893885E-2</v>
      </c>
      <c r="AI422" s="20">
        <f t="shared" si="194"/>
        <v>134.47909394587509</v>
      </c>
      <c r="AJ422" s="18">
        <f t="shared" si="195"/>
        <v>127.73277101927569</v>
      </c>
      <c r="AM422" s="20">
        <f t="shared" si="219"/>
        <v>0.70346127854660745</v>
      </c>
      <c r="AN422" s="20">
        <f t="shared" si="196"/>
        <v>0.40513302267958345</v>
      </c>
      <c r="AO422" s="10">
        <f t="shared" si="197"/>
        <v>0.36395507421371887</v>
      </c>
      <c r="AP422" s="10">
        <f t="shared" si="221"/>
        <v>0.32620844170211738</v>
      </c>
      <c r="AQ422" s="20">
        <f t="shared" si="198"/>
        <v>5.7462861757360986E-6</v>
      </c>
      <c r="AR422" s="20">
        <f t="shared" si="199"/>
        <v>1.2757330499912472E-4</v>
      </c>
    </row>
    <row r="423" spans="3:44" ht="15" x14ac:dyDescent="0.25">
      <c r="C423" s="27" t="str">
        <f>DataBase!A420</f>
        <v>2255-Mhexane</v>
      </c>
      <c r="D423" s="27">
        <f>DataBase!E420</f>
        <v>137.47100219726565</v>
      </c>
      <c r="E423" s="27">
        <f t="shared" si="204"/>
        <v>410.62100219726563</v>
      </c>
      <c r="F423" s="27">
        <f t="shared" si="205"/>
        <v>739.1178039550781</v>
      </c>
      <c r="G423" s="17">
        <f>DataBase!D420/1000</f>
        <v>0.7215900268554688</v>
      </c>
      <c r="H423" s="16">
        <f t="shared" si="206"/>
        <v>12.529893099048579</v>
      </c>
      <c r="I423" s="16">
        <f>DataBase!C420</f>
        <v>142.28500366210938</v>
      </c>
      <c r="K423" s="20">
        <f t="shared" si="200"/>
        <v>1.5948422903723725E-2</v>
      </c>
      <c r="L423" s="19">
        <f t="shared" si="201"/>
        <v>3.9113123353217257E-4</v>
      </c>
      <c r="M423" s="19">
        <f t="shared" si="203"/>
        <v>0</v>
      </c>
      <c r="N423" s="20">
        <f t="shared" si="202"/>
        <v>-5.6487000000000001E-8</v>
      </c>
      <c r="O423" s="20">
        <f t="shared" si="207"/>
        <v>536.66999999999996</v>
      </c>
      <c r="P423" s="21">
        <f t="shared" si="208"/>
        <v>1.6194190789527321</v>
      </c>
      <c r="Q423" s="33">
        <f>DataBase!G420+2*DataBase!H420*($O$2+273.15)+3*DataBase!I420*($O$2+273.15)^2+4*DataBase!J420*($O$2+273.15)^3+5*DataBase!K420*($O$2+273.15)^4</f>
        <v>1.686015676473495</v>
      </c>
      <c r="R423" s="30">
        <f>DataBase!R420+273.15</f>
        <v>582.927001953125</v>
      </c>
      <c r="S423" s="50">
        <f t="shared" si="220"/>
        <v>582.15088526341424</v>
      </c>
      <c r="T423" s="30">
        <f>DataBase!S420/100</f>
        <v>21.886201171875001</v>
      </c>
      <c r="U423" s="50">
        <f t="shared" si="209"/>
        <v>29.176626619125877</v>
      </c>
      <c r="V423" s="50">
        <f t="shared" si="210"/>
        <v>23.462997598616649</v>
      </c>
      <c r="W423" s="30">
        <f t="shared" si="211"/>
        <v>23.890018551594952</v>
      </c>
      <c r="X423" s="30">
        <f t="shared" si="212"/>
        <v>24.474183503296562</v>
      </c>
      <c r="Y423" s="30">
        <f t="shared" si="213"/>
        <v>311.87561334504278</v>
      </c>
      <c r="Z423" s="30">
        <f t="shared" si="214"/>
        <v>312.98679059530969</v>
      </c>
      <c r="AA423" s="55">
        <f t="shared" si="215"/>
        <v>313.18624251190431</v>
      </c>
      <c r="AB423" s="24">
        <f t="shared" si="216"/>
        <v>587.86236224213906</v>
      </c>
      <c r="AC423" s="24">
        <f t="shared" si="217"/>
        <v>22.709944134664259</v>
      </c>
      <c r="AD423" s="63">
        <f t="shared" si="218"/>
        <v>-3.7637548714841082E-2</v>
      </c>
      <c r="AI423" s="20">
        <f t="shared" si="194"/>
        <v>129.31032057878815</v>
      </c>
      <c r="AJ423" s="18">
        <f t="shared" si="195"/>
        <v>121.73227440254499</v>
      </c>
      <c r="AM423" s="20">
        <f t="shared" si="219"/>
        <v>0.70441238923820682</v>
      </c>
      <c r="AN423" s="20">
        <f t="shared" si="196"/>
        <v>0.41252130263316772</v>
      </c>
      <c r="AO423" s="10">
        <f t="shared" si="197"/>
        <v>0.36410513083881124</v>
      </c>
      <c r="AP423" s="10">
        <f t="shared" si="221"/>
        <v>0.32594020702996707</v>
      </c>
      <c r="AQ423" s="20">
        <f t="shared" si="198"/>
        <v>8.6461115483587914E-6</v>
      </c>
      <c r="AR423" s="20">
        <f t="shared" si="199"/>
        <v>1.8923053670185215E-4</v>
      </c>
    </row>
    <row r="424" spans="3:44" ht="15" x14ac:dyDescent="0.25">
      <c r="C424" s="27" t="str">
        <f>DataBase!A421</f>
        <v>2334-Mhexane</v>
      </c>
      <c r="D424" s="27">
        <f>DataBase!E421</f>
        <v>164.6190124511719</v>
      </c>
      <c r="E424" s="27">
        <f t="shared" si="204"/>
        <v>437.76901245117188</v>
      </c>
      <c r="F424" s="27">
        <f t="shared" si="205"/>
        <v>787.98422241210938</v>
      </c>
      <c r="G424" s="17">
        <f>DataBase!D421/1000</f>
        <v>0.77209002685546879</v>
      </c>
      <c r="H424" s="16">
        <f t="shared" si="206"/>
        <v>11.962939266983209</v>
      </c>
      <c r="I424" s="16">
        <f>DataBase!C421</f>
        <v>142.28500366210938</v>
      </c>
      <c r="K424" s="20">
        <f t="shared" si="200"/>
        <v>-2.1579445262358683E-2</v>
      </c>
      <c r="L424" s="19">
        <f t="shared" si="201"/>
        <v>4.0676373911833564E-4</v>
      </c>
      <c r="M424" s="19">
        <f t="shared" si="203"/>
        <v>0.77209002685546879</v>
      </c>
      <c r="N424" s="20">
        <f t="shared" si="202"/>
        <v>-5.8764665579223635E-8</v>
      </c>
      <c r="O424" s="20">
        <f t="shared" si="207"/>
        <v>536.66999999999996</v>
      </c>
      <c r="P424" s="21">
        <f t="shared" si="208"/>
        <v>1.5243489443139631</v>
      </c>
      <c r="Q424" s="33">
        <f>DataBase!G421+2*DataBase!H421*($O$2+273.15)+3*DataBase!I421*($O$2+273.15)^2+4*DataBase!J421*($O$2+273.15)^3+5*DataBase!K421*($O$2+273.15)^4</f>
        <v>1.5550288968122199</v>
      </c>
      <c r="R424" s="30">
        <f>DataBase!R421+273.15</f>
        <v>633.1500244140625</v>
      </c>
      <c r="S424" s="50">
        <f t="shared" si="220"/>
        <v>618.50447442799612</v>
      </c>
      <c r="T424" s="30">
        <f>DataBase!S421/100</f>
        <v>24.821000976562502</v>
      </c>
      <c r="U424" s="50">
        <f t="shared" si="209"/>
        <v>29.310063225589118</v>
      </c>
      <c r="V424" s="50">
        <f t="shared" si="210"/>
        <v>23.672581896239382</v>
      </c>
      <c r="W424" s="30">
        <f t="shared" si="211"/>
        <v>24.169698790523576</v>
      </c>
      <c r="X424" s="30">
        <f t="shared" si="212"/>
        <v>24.416993843731134</v>
      </c>
      <c r="Y424" s="30">
        <f t="shared" si="213"/>
        <v>349.29504692910393</v>
      </c>
      <c r="Z424" s="30">
        <f t="shared" si="214"/>
        <v>350.76092497766979</v>
      </c>
      <c r="AA424" s="55">
        <f t="shared" si="215"/>
        <v>350.61952521018554</v>
      </c>
      <c r="AB424" s="24">
        <f t="shared" si="216"/>
        <v>622.95399014933491</v>
      </c>
      <c r="AC424" s="24">
        <f t="shared" si="217"/>
        <v>23.838611931249414</v>
      </c>
      <c r="AD424" s="63">
        <f t="shared" si="218"/>
        <v>3.9578945516368147E-2</v>
      </c>
      <c r="AI424" s="20">
        <f t="shared" si="194"/>
        <v>142.0560878968447</v>
      </c>
      <c r="AJ424" s="18">
        <f t="shared" si="195"/>
        <v>136.85774943804185</v>
      </c>
      <c r="AM424" s="20">
        <f t="shared" si="219"/>
        <v>0.6914143497922115</v>
      </c>
      <c r="AN424" s="20">
        <f t="shared" si="196"/>
        <v>0.38966124957164944</v>
      </c>
      <c r="AO424" s="10">
        <f t="shared" si="197"/>
        <v>0.33177346112422645</v>
      </c>
      <c r="AP424" s="10">
        <f t="shared" si="221"/>
        <v>0.29913053730410577</v>
      </c>
      <c r="AQ424" s="20">
        <f t="shared" si="198"/>
        <v>3.4157562675363504E-6</v>
      </c>
      <c r="AR424" s="20">
        <f t="shared" si="199"/>
        <v>8.4782489652219245E-5</v>
      </c>
    </row>
    <row r="425" spans="3:44" ht="15" x14ac:dyDescent="0.25">
      <c r="C425" s="27" t="str">
        <f>DataBase!A422</f>
        <v>2335-Mhexane</v>
      </c>
      <c r="D425" s="27">
        <f>DataBase!E422</f>
        <v>153.11000976562502</v>
      </c>
      <c r="E425" s="27">
        <f t="shared" si="204"/>
        <v>426.260009765625</v>
      </c>
      <c r="F425" s="27">
        <f t="shared" si="205"/>
        <v>767.26801757812507</v>
      </c>
      <c r="G425" s="17">
        <f>DataBase!D422/1000</f>
        <v>0.75114501953125001</v>
      </c>
      <c r="H425" s="16">
        <f t="shared" si="206"/>
        <v>12.187797782593705</v>
      </c>
      <c r="I425" s="16">
        <f>DataBase!C422</f>
        <v>142.28500366210938</v>
      </c>
      <c r="K425" s="20">
        <f t="shared" si="200"/>
        <v>-2.1075846239205727E-2</v>
      </c>
      <c r="L425" s="19">
        <f t="shared" si="201"/>
        <v>4.1547715830160829E-4</v>
      </c>
      <c r="M425" s="19">
        <f t="shared" si="203"/>
        <v>0.75114501953125001</v>
      </c>
      <c r="N425" s="20">
        <f t="shared" si="202"/>
        <v>-5.8702877807617192E-8</v>
      </c>
      <c r="O425" s="20">
        <f t="shared" si="207"/>
        <v>536.66999999999996</v>
      </c>
      <c r="P425" s="21">
        <f t="shared" si="208"/>
        <v>1.5658199830505286</v>
      </c>
      <c r="Q425" s="33">
        <f>DataBase!G422+2*DataBase!H422*($O$2+273.15)+3*DataBase!I422*($O$2+273.15)^2+4*DataBase!J422*($O$2+273.15)^3+5*DataBase!K422*($O$2+273.15)^4</f>
        <v>1.6095171795108449</v>
      </c>
      <c r="R425" s="30">
        <f>DataBase!R422+273.15</f>
        <v>610.1500244140625</v>
      </c>
      <c r="S425" s="50">
        <f t="shared" si="220"/>
        <v>603.13237717320999</v>
      </c>
      <c r="T425" s="30">
        <f>DataBase!S422/100</f>
        <v>23.235200195312501</v>
      </c>
      <c r="U425" s="50">
        <f t="shared" si="209"/>
        <v>29.274636280356763</v>
      </c>
      <c r="V425" s="50">
        <f t="shared" si="210"/>
        <v>23.620583086318732</v>
      </c>
      <c r="W425" s="30">
        <f t="shared" si="211"/>
        <v>24.087797301459876</v>
      </c>
      <c r="X425" s="30">
        <f t="shared" si="212"/>
        <v>24.395709960477038</v>
      </c>
      <c r="Y425" s="30">
        <f t="shared" si="213"/>
        <v>333.58204683604788</v>
      </c>
      <c r="Z425" s="30">
        <f t="shared" si="214"/>
        <v>334.88014218760839</v>
      </c>
      <c r="AA425" s="55">
        <f t="shared" si="215"/>
        <v>335.1517076914314</v>
      </c>
      <c r="AB425" s="24">
        <f t="shared" si="216"/>
        <v>608.04406933504356</v>
      </c>
      <c r="AC425" s="24">
        <f t="shared" si="217"/>
        <v>23.329483143888563</v>
      </c>
      <c r="AD425" s="63">
        <f t="shared" si="218"/>
        <v>-4.0577635563080992E-3</v>
      </c>
      <c r="AI425" s="20">
        <f t="shared" si="194"/>
        <v>136.5464904694079</v>
      </c>
      <c r="AJ425" s="18">
        <f t="shared" si="195"/>
        <v>130.56544043817138</v>
      </c>
      <c r="AM425" s="20">
        <f t="shared" si="219"/>
        <v>0.69861508270030759</v>
      </c>
      <c r="AN425" s="20">
        <f t="shared" si="196"/>
        <v>0.39980752885664439</v>
      </c>
      <c r="AO425" s="10">
        <f t="shared" si="197"/>
        <v>0.35115815868925238</v>
      </c>
      <c r="AP425" s="10">
        <f t="shared" si="221"/>
        <v>0.31553795435074394</v>
      </c>
      <c r="AQ425" s="20">
        <f t="shared" si="198"/>
        <v>4.9090501749354082E-6</v>
      </c>
      <c r="AR425" s="20">
        <f t="shared" si="199"/>
        <v>1.1406276358345807E-4</v>
      </c>
    </row>
    <row r="426" spans="3:44" ht="15" x14ac:dyDescent="0.25">
      <c r="C426" s="27" t="str">
        <f>DataBase!A423</f>
        <v>2344-Mhexane</v>
      </c>
      <c r="D426" s="27">
        <f>DataBase!E423</f>
        <v>161.61000976562502</v>
      </c>
      <c r="E426" s="27">
        <f t="shared" si="204"/>
        <v>434.760009765625</v>
      </c>
      <c r="F426" s="27">
        <f t="shared" si="205"/>
        <v>782.56801757812502</v>
      </c>
      <c r="G426" s="17">
        <f>DataBase!D423/1000</f>
        <v>0.76497900390624995</v>
      </c>
      <c r="H426" s="16">
        <f t="shared" si="206"/>
        <v>12.046415804635537</v>
      </c>
      <c r="I426" s="16">
        <f>DataBase!C423</f>
        <v>142.28500366210938</v>
      </c>
      <c r="K426" s="20">
        <f t="shared" si="200"/>
        <v>-2.1196416553810007E-2</v>
      </c>
      <c r="L426" s="19">
        <f t="shared" si="201"/>
        <v>4.0983090067617343E-4</v>
      </c>
      <c r="M426" s="19">
        <f t="shared" si="203"/>
        <v>0.76497900390624995</v>
      </c>
      <c r="N426" s="20">
        <f t="shared" si="202"/>
        <v>-5.8743688061523444E-8</v>
      </c>
      <c r="O426" s="20">
        <f t="shared" si="207"/>
        <v>536.66999999999996</v>
      </c>
      <c r="P426" s="21">
        <f t="shared" si="208"/>
        <v>1.5398052432509548</v>
      </c>
      <c r="Q426" s="33">
        <f>DataBase!G423+2*DataBase!H423*($O$2+273.15)+3*DataBase!I423*($O$2+273.15)^2+4*DataBase!J423*($O$2+273.15)^3+5*DataBase!K423*($O$2+273.15)^4</f>
        <v>1.57549337197932</v>
      </c>
      <c r="R426" s="30">
        <f>DataBase!R423+273.15</f>
        <v>626.6500244140625</v>
      </c>
      <c r="S426" s="50">
        <f t="shared" si="220"/>
        <v>614.03316830978258</v>
      </c>
      <c r="T426" s="30">
        <f>DataBase!S423/100</f>
        <v>24.20050048828125</v>
      </c>
      <c r="U426" s="50">
        <f t="shared" si="209"/>
        <v>29.242967395302216</v>
      </c>
      <c r="V426" s="50">
        <f t="shared" si="210"/>
        <v>23.542327623950371</v>
      </c>
      <c r="W426" s="30">
        <f t="shared" si="211"/>
        <v>24.028763103217702</v>
      </c>
      <c r="X426" s="30">
        <f t="shared" si="212"/>
        <v>24.29000450323775</v>
      </c>
      <c r="Y426" s="30">
        <f t="shared" si="213"/>
        <v>344.71449577969349</v>
      </c>
      <c r="Z426" s="30">
        <f t="shared" si="214"/>
        <v>346.16507305491518</v>
      </c>
      <c r="AA426" s="55">
        <f t="shared" si="215"/>
        <v>346.16954631526789</v>
      </c>
      <c r="AB426" s="24">
        <f t="shared" si="216"/>
        <v>618.73706426775391</v>
      </c>
      <c r="AC426" s="24">
        <f t="shared" si="217"/>
        <v>23.616365305263692</v>
      </c>
      <c r="AD426" s="63">
        <f t="shared" si="218"/>
        <v>2.4137318288124557E-2</v>
      </c>
      <c r="AI426" s="20">
        <f t="shared" si="194"/>
        <v>140.80205103948333</v>
      </c>
      <c r="AJ426" s="18">
        <f t="shared" si="195"/>
        <v>135.3140808102674</v>
      </c>
      <c r="AM426" s="20">
        <f t="shared" si="219"/>
        <v>0.69378439771408174</v>
      </c>
      <c r="AN426" s="20">
        <f t="shared" si="196"/>
        <v>0.39247609515232729</v>
      </c>
      <c r="AO426" s="10">
        <f t="shared" si="197"/>
        <v>0.33660475701089937</v>
      </c>
      <c r="AP426" s="10">
        <f t="shared" si="221"/>
        <v>0.3029970894309264</v>
      </c>
      <c r="AQ426" s="20">
        <f t="shared" si="198"/>
        <v>3.8055707810814306E-6</v>
      </c>
      <c r="AR426" s="20">
        <f t="shared" si="199"/>
        <v>9.2096717545750025E-5</v>
      </c>
    </row>
    <row r="427" spans="3:44" ht="15" x14ac:dyDescent="0.25">
      <c r="C427" s="27" t="str">
        <f>DataBase!A424</f>
        <v>2345-Mhexane</v>
      </c>
      <c r="D427" s="27">
        <f>DataBase!E424</f>
        <v>156.22100219726565</v>
      </c>
      <c r="E427" s="27">
        <f t="shared" si="204"/>
        <v>429.37100219726563</v>
      </c>
      <c r="F427" s="27">
        <f t="shared" si="205"/>
        <v>772.8678039550781</v>
      </c>
      <c r="G427" s="17">
        <f>DataBase!D424/1000</f>
        <v>0.75194500732421876</v>
      </c>
      <c r="H427" s="16">
        <f t="shared" si="206"/>
        <v>12.204378229450578</v>
      </c>
      <c r="I427" s="16">
        <f>DataBase!C424</f>
        <v>142.28500366210938</v>
      </c>
      <c r="K427" s="20">
        <f t="shared" si="200"/>
        <v>-2.0347062959937809E-2</v>
      </c>
      <c r="L427" s="19">
        <f t="shared" si="201"/>
        <v>4.1540191149641326E-4</v>
      </c>
      <c r="M427" s="19">
        <f t="shared" si="203"/>
        <v>0.75194500732421876</v>
      </c>
      <c r="N427" s="20">
        <f t="shared" si="202"/>
        <v>-5.8705237771606451E-8</v>
      </c>
      <c r="O427" s="20">
        <f t="shared" si="207"/>
        <v>536.66999999999996</v>
      </c>
      <c r="P427" s="21">
        <f t="shared" si="208"/>
        <v>1.5685234041632099</v>
      </c>
      <c r="Q427" s="33">
        <f>DataBase!G424+2*DataBase!H424*($O$2+273.15)+3*DataBase!I424*($O$2+273.15)^2+4*DataBase!J424*($O$2+273.15)^3+5*DataBase!K424*($O$2+273.15)^4</f>
        <v>1.6132085094439699</v>
      </c>
      <c r="R427" s="30">
        <f>DataBase!R424+273.15</f>
        <v>613.37200927734375</v>
      </c>
      <c r="S427" s="50">
        <f t="shared" si="220"/>
        <v>605.98087228436884</v>
      </c>
      <c r="T427" s="30">
        <f>DataBase!S424/100</f>
        <v>23.3731005859375</v>
      </c>
      <c r="U427" s="50">
        <f t="shared" si="209"/>
        <v>29.107910205728452</v>
      </c>
      <c r="V427" s="50">
        <f t="shared" si="210"/>
        <v>23.284130023229952</v>
      </c>
      <c r="W427" s="30">
        <f t="shared" si="211"/>
        <v>23.751359285286085</v>
      </c>
      <c r="X427" s="30">
        <f t="shared" si="212"/>
        <v>24.069882405035528</v>
      </c>
      <c r="Y427" s="30">
        <f t="shared" si="213"/>
        <v>336.41730342061396</v>
      </c>
      <c r="Z427" s="30">
        <f t="shared" si="214"/>
        <v>337.84850004239445</v>
      </c>
      <c r="AA427" s="55">
        <f t="shared" si="215"/>
        <v>338.00331966838928</v>
      </c>
      <c r="AB427" s="24">
        <f t="shared" si="216"/>
        <v>611.17184782860181</v>
      </c>
      <c r="AC427" s="24">
        <f t="shared" si="217"/>
        <v>23.220196076578187</v>
      </c>
      <c r="AD427" s="63">
        <f t="shared" si="218"/>
        <v>6.5419009684709439E-3</v>
      </c>
      <c r="AI427" s="20">
        <f t="shared" si="194"/>
        <v>138.59792771307002</v>
      </c>
      <c r="AJ427" s="18">
        <f t="shared" si="195"/>
        <v>132.46949845661382</v>
      </c>
      <c r="AM427" s="20">
        <f t="shared" si="219"/>
        <v>0.70001727451361451</v>
      </c>
      <c r="AN427" s="20">
        <f t="shared" si="196"/>
        <v>0.39835446419189674</v>
      </c>
      <c r="AO427" s="10">
        <f t="shared" si="197"/>
        <v>0.36313610875581054</v>
      </c>
      <c r="AP427" s="10">
        <f t="shared" si="221"/>
        <v>0.3269099786409535</v>
      </c>
      <c r="AQ427" s="20">
        <f t="shared" si="198"/>
        <v>3.9220655000771485E-6</v>
      </c>
      <c r="AR427" s="20">
        <f t="shared" si="199"/>
        <v>9.1670831437938458E-5</v>
      </c>
    </row>
    <row r="428" spans="3:44" ht="15" x14ac:dyDescent="0.25">
      <c r="C428" s="27" t="str">
        <f>DataBase!A425</f>
        <v>3344-Mhexane</v>
      </c>
      <c r="D428" s="27">
        <f>DataBase!E425</f>
        <v>169.99801025390627</v>
      </c>
      <c r="E428" s="27">
        <f t="shared" si="204"/>
        <v>443.14801025390625</v>
      </c>
      <c r="F428" s="27">
        <f t="shared" si="205"/>
        <v>797.66641845703123</v>
      </c>
      <c r="G428" s="17">
        <f>DataBase!D425/1000</f>
        <v>0.78452801513671877</v>
      </c>
      <c r="H428" s="16">
        <f t="shared" si="206"/>
        <v>11.821302013274936</v>
      </c>
      <c r="I428" s="16">
        <f>DataBase!C425</f>
        <v>142.28500366210938</v>
      </c>
      <c r="K428" s="20">
        <f t="shared" si="200"/>
        <v>-2.2119449139834168E-2</v>
      </c>
      <c r="L428" s="19">
        <f t="shared" si="201"/>
        <v>4.0135892941462191E-4</v>
      </c>
      <c r="M428" s="19">
        <f t="shared" si="203"/>
        <v>0.78452801513671877</v>
      </c>
      <c r="N428" s="20">
        <f t="shared" si="202"/>
        <v>-5.880135764465332E-8</v>
      </c>
      <c r="O428" s="20">
        <f t="shared" si="207"/>
        <v>536.66999999999996</v>
      </c>
      <c r="P428" s="21">
        <f t="shared" si="208"/>
        <v>1.4976783331798431</v>
      </c>
      <c r="Q428" s="33">
        <f>DataBase!G425+2*DataBase!H425*($O$2+273.15)+3*DataBase!I425*($O$2+273.15)^2+4*DataBase!J425*($O$2+273.15)^3+5*DataBase!K425*($O$2+273.15)^4</f>
        <v>1.5192219108492202</v>
      </c>
      <c r="R428" s="30">
        <f>DataBase!R425+273.15</f>
        <v>646.87200927734375</v>
      </c>
      <c r="S428" s="50">
        <f t="shared" si="220"/>
        <v>626.45645974339186</v>
      </c>
      <c r="T428" s="30">
        <f>DataBase!S425/100</f>
        <v>25.716201171874999</v>
      </c>
      <c r="U428" s="50">
        <f t="shared" si="209"/>
        <v>29.41676906747912</v>
      </c>
      <c r="V428" s="50">
        <f t="shared" si="210"/>
        <v>23.882693596545259</v>
      </c>
      <c r="W428" s="30">
        <f t="shared" si="211"/>
        <v>24.399341488504621</v>
      </c>
      <c r="X428" s="30">
        <f t="shared" si="212"/>
        <v>24.651858871826942</v>
      </c>
      <c r="Y428" s="30">
        <f t="shared" si="213"/>
        <v>357.39777389049141</v>
      </c>
      <c r="Z428" s="30">
        <f t="shared" si="214"/>
        <v>358.90001449581212</v>
      </c>
      <c r="AA428" s="55">
        <f t="shared" si="215"/>
        <v>358.39424077829494</v>
      </c>
      <c r="AB428" s="24">
        <f t="shared" si="216"/>
        <v>630.48460709392441</v>
      </c>
      <c r="AC428" s="24">
        <f t="shared" si="217"/>
        <v>24.23908690640355</v>
      </c>
      <c r="AD428" s="63">
        <f t="shared" si="218"/>
        <v>5.743905390998897E-2</v>
      </c>
      <c r="AI428" s="20">
        <f t="shared" si="194"/>
        <v>144.33764588177428</v>
      </c>
      <c r="AJ428" s="18">
        <f t="shared" si="195"/>
        <v>139.5449449172805</v>
      </c>
      <c r="AM428" s="20">
        <f t="shared" si="219"/>
        <v>0.68506289327462355</v>
      </c>
      <c r="AN428" s="20">
        <f t="shared" si="196"/>
        <v>0.38384951277132079</v>
      </c>
      <c r="AO428" s="10">
        <f t="shared" si="197"/>
        <v>0.30591727216978765</v>
      </c>
      <c r="AP428" s="10">
        <f t="shared" si="221"/>
        <v>0.27558204240402828</v>
      </c>
      <c r="AQ428" s="20">
        <f t="shared" si="198"/>
        <v>3.3351136663241327E-6</v>
      </c>
      <c r="AR428" s="20">
        <f t="shared" si="199"/>
        <v>8.5766453974260993E-5</v>
      </c>
    </row>
    <row r="429" spans="3:44" ht="15" x14ac:dyDescent="0.25">
      <c r="C429" s="27" t="str">
        <f>DataBase!A426</f>
        <v>24M3iPpentan</v>
      </c>
      <c r="D429" s="27">
        <f>DataBase!E426</f>
        <v>157.05901489257815</v>
      </c>
      <c r="E429" s="27">
        <f t="shared" si="204"/>
        <v>430.20901489257813</v>
      </c>
      <c r="F429" s="27">
        <f t="shared" si="205"/>
        <v>774.3762268066406</v>
      </c>
      <c r="G429" s="17">
        <f>DataBase!D426/1000</f>
        <v>0.76085601806640624</v>
      </c>
      <c r="H429" s="16">
        <f t="shared" si="206"/>
        <v>12.069284476458954</v>
      </c>
      <c r="I429" s="16">
        <f>DataBase!C426</f>
        <v>142.28500366210938</v>
      </c>
      <c r="K429" s="20">
        <f t="shared" si="200"/>
        <v>-2.1733122909688745E-2</v>
      </c>
      <c r="L429" s="19">
        <f t="shared" si="201"/>
        <v>4.1131997590849068E-4</v>
      </c>
      <c r="M429" s="19">
        <f t="shared" si="203"/>
        <v>0.76085601806640624</v>
      </c>
      <c r="N429" s="20">
        <f t="shared" si="202"/>
        <v>-5.8731525253295902E-8</v>
      </c>
      <c r="O429" s="20">
        <f t="shared" si="207"/>
        <v>536.66999999999996</v>
      </c>
      <c r="P429" s="21">
        <f t="shared" si="208"/>
        <v>1.5442919267444031</v>
      </c>
      <c r="Q429" s="33">
        <f>DataBase!G426+2*DataBase!H426*($O$2+273.15)+3*DataBase!I426*($O$2+273.15)^2+4*DataBase!J426*($O$2+273.15)^3+5*DataBase!K426*($O$2+273.15)^4</f>
        <v>1.5812015955110197</v>
      </c>
      <c r="R429" s="30">
        <f>DataBase!R426+273.15</f>
        <v>614.53900146484375</v>
      </c>
      <c r="S429" s="50">
        <f t="shared" si="220"/>
        <v>609.06836942411633</v>
      </c>
      <c r="T429" s="30">
        <f>DataBase!S426/100</f>
        <v>23.3731005859375</v>
      </c>
      <c r="U429" s="50">
        <f t="shared" si="209"/>
        <v>29.377962025311945</v>
      </c>
      <c r="V429" s="50">
        <f t="shared" si="210"/>
        <v>23.821678546210418</v>
      </c>
      <c r="W429" s="30">
        <f t="shared" si="211"/>
        <v>24.302157182316336</v>
      </c>
      <c r="X429" s="30">
        <f t="shared" si="212"/>
        <v>24.55990147404621</v>
      </c>
      <c r="Y429" s="30">
        <f t="shared" si="213"/>
        <v>339.70797759161712</v>
      </c>
      <c r="Z429" s="30">
        <f t="shared" si="214"/>
        <v>341.01309406177018</v>
      </c>
      <c r="AA429" s="55">
        <f t="shared" si="215"/>
        <v>341.19674139130541</v>
      </c>
      <c r="AB429" s="24">
        <f t="shared" si="216"/>
        <v>613.5978542253074</v>
      </c>
      <c r="AC429" s="24">
        <f t="shared" si="217"/>
        <v>23.61987649491094</v>
      </c>
      <c r="AD429" s="63">
        <f t="shared" si="218"/>
        <v>-1.0558116073051666E-2</v>
      </c>
      <c r="AI429" s="20">
        <f t="shared" si="194"/>
        <v>138.12982162582853</v>
      </c>
      <c r="AJ429" s="18">
        <f t="shared" si="195"/>
        <v>132.6355533125479</v>
      </c>
      <c r="AM429" s="20">
        <f t="shared" si="219"/>
        <v>0.70005160594707883</v>
      </c>
      <c r="AN429" s="20">
        <f t="shared" si="196"/>
        <v>0.39783077115661009</v>
      </c>
      <c r="AO429" s="10">
        <f t="shared" si="197"/>
        <v>0.36336828247774622</v>
      </c>
      <c r="AP429" s="10">
        <f t="shared" si="221"/>
        <v>0.32712693785499525</v>
      </c>
      <c r="AQ429" s="20">
        <f t="shared" si="198"/>
        <v>3.7925458656863889E-6</v>
      </c>
      <c r="AR429" s="20">
        <f t="shared" si="199"/>
        <v>8.8643555995469376E-5</v>
      </c>
    </row>
    <row r="430" spans="3:44" ht="15" x14ac:dyDescent="0.25">
      <c r="C430" s="27" t="str">
        <f>DataBase!A427</f>
        <v>2M33Epentane</v>
      </c>
      <c r="D430" s="27">
        <f>DataBase!E427</f>
        <v>169.72200927734377</v>
      </c>
      <c r="E430" s="27">
        <f t="shared" si="204"/>
        <v>442.87200927734375</v>
      </c>
      <c r="F430" s="27">
        <f t="shared" si="205"/>
        <v>797.16961669921875</v>
      </c>
      <c r="G430" s="17">
        <f>DataBase!D427/1000</f>
        <v>0.78192102050781254</v>
      </c>
      <c r="H430" s="16">
        <f t="shared" si="206"/>
        <v>11.85825242088228</v>
      </c>
      <c r="I430" s="16">
        <f>DataBase!C427</f>
        <v>142.28500366210938</v>
      </c>
      <c r="K430" s="20">
        <f t="shared" si="200"/>
        <v>-2.17903985811638E-2</v>
      </c>
      <c r="L430" s="19">
        <f t="shared" si="201"/>
        <v>4.0258740578417464E-4</v>
      </c>
      <c r="M430" s="19">
        <f t="shared" si="203"/>
        <v>0.78192102050781254</v>
      </c>
      <c r="N430" s="20">
        <f t="shared" si="202"/>
        <v>-5.8793667010498047E-8</v>
      </c>
      <c r="O430" s="20">
        <f t="shared" si="207"/>
        <v>536.66999999999996</v>
      </c>
      <c r="P430" s="21">
        <f t="shared" si="208"/>
        <v>1.5046014465676671</v>
      </c>
      <c r="Q430" s="33">
        <f>DataBase!G427+2*DataBase!H427*($O$2+273.15)+3*DataBase!I427*($O$2+273.15)^2+4*DataBase!J427*($O$2+273.15)^3+5*DataBase!K427*($O$2+273.15)^4</f>
        <v>1.5287248442471697</v>
      </c>
      <c r="R430" s="30">
        <f>DataBase!R427+273.15</f>
        <v>639.927001953125</v>
      </c>
      <c r="S430" s="50">
        <f t="shared" si="220"/>
        <v>625.50553889025832</v>
      </c>
      <c r="T430" s="30">
        <f>DataBase!S427/100</f>
        <v>25.303601074218751</v>
      </c>
      <c r="U430" s="50">
        <f t="shared" si="209"/>
        <v>29.343194105657311</v>
      </c>
      <c r="V430" s="50">
        <f t="shared" si="210"/>
        <v>23.733136652645225</v>
      </c>
      <c r="W430" s="30">
        <f t="shared" si="211"/>
        <v>24.245822784316246</v>
      </c>
      <c r="X430" s="30">
        <f t="shared" si="212"/>
        <v>24.49963628711286</v>
      </c>
      <c r="Y430" s="30">
        <f t="shared" si="213"/>
        <v>356.41263552923181</v>
      </c>
      <c r="Z430" s="30">
        <f t="shared" si="214"/>
        <v>357.95005754615147</v>
      </c>
      <c r="AA430" s="55">
        <f t="shared" si="215"/>
        <v>357.49619743486619</v>
      </c>
      <c r="AB430" s="24">
        <f t="shared" si="216"/>
        <v>629.72731884689608</v>
      </c>
      <c r="AC430" s="24">
        <f t="shared" si="217"/>
        <v>24.118019138818511</v>
      </c>
      <c r="AD430" s="63">
        <f t="shared" si="218"/>
        <v>4.6854277062097764E-2</v>
      </c>
      <c r="AI430" s="20">
        <f t="shared" si="194"/>
        <v>144.46097252569962</v>
      </c>
      <c r="AJ430" s="18">
        <f t="shared" si="195"/>
        <v>139.54679503756873</v>
      </c>
      <c r="AM430" s="20">
        <f t="shared" si="219"/>
        <v>0.69206645121342192</v>
      </c>
      <c r="AN430" s="20">
        <f t="shared" si="196"/>
        <v>0.38676913255354317</v>
      </c>
      <c r="AO430" s="10">
        <f t="shared" si="197"/>
        <v>0.34398650934391556</v>
      </c>
      <c r="AP430" s="10">
        <f t="shared" si="221"/>
        <v>0.31116475921557574</v>
      </c>
      <c r="AQ430" s="20">
        <f t="shared" si="198"/>
        <v>2.4635375879609668E-6</v>
      </c>
      <c r="AR430" s="20">
        <f t="shared" si="199"/>
        <v>6.2336372357107395E-5</v>
      </c>
    </row>
    <row r="431" spans="3:44" ht="15" x14ac:dyDescent="0.25">
      <c r="C431" s="27" t="str">
        <f>DataBase!A428</f>
        <v>223M3Epentan</v>
      </c>
      <c r="D431" s="27">
        <f>DataBase!E428</f>
        <v>169.49801025390627</v>
      </c>
      <c r="E431" s="27">
        <f t="shared" si="204"/>
        <v>442.64801025390625</v>
      </c>
      <c r="F431" s="27">
        <f t="shared" si="205"/>
        <v>796.76641845703125</v>
      </c>
      <c r="G431" s="17">
        <f>DataBase!D428/1000</f>
        <v>0.78452801513671877</v>
      </c>
      <c r="H431" s="16">
        <f t="shared" si="206"/>
        <v>11.816854383105635</v>
      </c>
      <c r="I431" s="16">
        <f>DataBase!C428</f>
        <v>142.28500366210938</v>
      </c>
      <c r="K431" s="20">
        <f t="shared" si="200"/>
        <v>-2.2251632708465769E-2</v>
      </c>
      <c r="L431" s="19">
        <f t="shared" si="201"/>
        <v>4.0130513519220836E-4</v>
      </c>
      <c r="M431" s="19">
        <f t="shared" si="203"/>
        <v>0.78452801513671877</v>
      </c>
      <c r="N431" s="20">
        <f t="shared" si="202"/>
        <v>-5.880135764465332E-8</v>
      </c>
      <c r="O431" s="20">
        <f t="shared" si="207"/>
        <v>536.66999999999996</v>
      </c>
      <c r="P431" s="21">
        <f t="shared" si="208"/>
        <v>1.4968835051766016</v>
      </c>
      <c r="Q431" s="33">
        <f>DataBase!G428+2*DataBase!H428*($O$2+273.15)+3*DataBase!I428*($O$2+273.15)^2+4*DataBase!J428*($O$2+273.15)^3+5*DataBase!K428*($O$2+273.15)^4</f>
        <v>1.51808883684922</v>
      </c>
      <c r="R431" s="30">
        <f>DataBase!R428+273.15</f>
        <v>646.1500244140625</v>
      </c>
      <c r="S431" s="50">
        <f t="shared" si="220"/>
        <v>626.03358572283946</v>
      </c>
      <c r="T431" s="30">
        <f>DataBase!S428/100</f>
        <v>25.716201171874999</v>
      </c>
      <c r="U431" s="50">
        <f t="shared" si="209"/>
        <v>29.446952878701495</v>
      </c>
      <c r="V431" s="50">
        <f t="shared" si="210"/>
        <v>23.945124322868065</v>
      </c>
      <c r="W431" s="30">
        <f t="shared" si="211"/>
        <v>24.461497989477749</v>
      </c>
      <c r="X431" s="30">
        <f t="shared" si="212"/>
        <v>24.710716677519727</v>
      </c>
      <c r="Y431" s="30">
        <f t="shared" si="213"/>
        <v>356.97900754549221</v>
      </c>
      <c r="Z431" s="30">
        <f t="shared" si="214"/>
        <v>358.45543525615335</v>
      </c>
      <c r="AA431" s="55">
        <f t="shared" si="215"/>
        <v>357.97066156720621</v>
      </c>
      <c r="AB431" s="24">
        <f t="shared" si="216"/>
        <v>629.99869232639844</v>
      </c>
      <c r="AC431" s="24">
        <f t="shared" si="217"/>
        <v>24.259693627413839</v>
      </c>
      <c r="AD431" s="63">
        <f t="shared" si="218"/>
        <v>5.6637741116059445E-2</v>
      </c>
      <c r="AI431" s="20">
        <f t="shared" si="194"/>
        <v>143.98385827288212</v>
      </c>
      <c r="AJ431" s="18">
        <f t="shared" si="195"/>
        <v>139.2180738418223</v>
      </c>
      <c r="AM431" s="20">
        <f t="shared" si="219"/>
        <v>0.68505454388136156</v>
      </c>
      <c r="AN431" s="20">
        <f t="shared" si="196"/>
        <v>0.38415097424270001</v>
      </c>
      <c r="AO431" s="10">
        <f t="shared" si="197"/>
        <v>0.30586533747457217</v>
      </c>
      <c r="AP431" s="10">
        <f t="shared" si="221"/>
        <v>0.27553267986133312</v>
      </c>
      <c r="AQ431" s="20">
        <f t="shared" si="198"/>
        <v>3.3980390948314472E-6</v>
      </c>
      <c r="AR431" s="20">
        <f t="shared" si="199"/>
        <v>8.738465695258153E-5</v>
      </c>
    </row>
    <row r="432" spans="3:44" ht="15" x14ac:dyDescent="0.25">
      <c r="C432" s="27" t="str">
        <f>DataBase!A429</f>
        <v>224M3Epentan</v>
      </c>
      <c r="D432" s="27">
        <f>DataBase!E429</f>
        <v>155.27700195312502</v>
      </c>
      <c r="E432" s="27">
        <f t="shared" si="204"/>
        <v>428.427001953125</v>
      </c>
      <c r="F432" s="27">
        <f t="shared" si="205"/>
        <v>771.16860351562502</v>
      </c>
      <c r="G432" s="17">
        <f>DataBase!D429/1000</f>
        <v>0.76003900146484371</v>
      </c>
      <c r="H432" s="16">
        <f t="shared" si="206"/>
        <v>12.065553080047916</v>
      </c>
      <c r="I432" s="16">
        <f>DataBase!C429</f>
        <v>142.28500366210938</v>
      </c>
      <c r="K432" s="20">
        <f t="shared" si="200"/>
        <v>-2.2085056248817764E-2</v>
      </c>
      <c r="L432" s="19">
        <f t="shared" si="201"/>
        <v>4.1152624708648425E-4</v>
      </c>
      <c r="M432" s="19">
        <f t="shared" si="203"/>
        <v>0.76003900146484371</v>
      </c>
      <c r="N432" s="20">
        <f t="shared" si="202"/>
        <v>-5.8729115054321291E-8</v>
      </c>
      <c r="O432" s="20">
        <f t="shared" si="207"/>
        <v>536.66999999999996</v>
      </c>
      <c r="P432" s="21">
        <f t="shared" si="208"/>
        <v>1.5437543563178906</v>
      </c>
      <c r="Q432" s="33">
        <f>DataBase!G429+2*DataBase!H429*($O$2+273.15)+3*DataBase!I429*($O$2+273.15)^2+4*DataBase!J429*($O$2+273.15)^3+5*DataBase!K429*($O$2+273.15)^4</f>
        <v>1.5803033125778947</v>
      </c>
      <c r="R432" s="30">
        <f>DataBase!R429+273.15</f>
        <v>615.427001953125</v>
      </c>
      <c r="S432" s="50">
        <f t="shared" si="220"/>
        <v>607.33430152988581</v>
      </c>
      <c r="T432" s="30">
        <f>DataBase!S429/100</f>
        <v>23.71780029296875</v>
      </c>
      <c r="U432" s="50">
        <f t="shared" si="209"/>
        <v>29.459695781186266</v>
      </c>
      <c r="V432" s="50">
        <f t="shared" si="210"/>
        <v>23.991559384131271</v>
      </c>
      <c r="W432" s="30">
        <f t="shared" si="211"/>
        <v>24.470272578085858</v>
      </c>
      <c r="X432" s="30">
        <f t="shared" si="212"/>
        <v>24.721928075238015</v>
      </c>
      <c r="Y432" s="30">
        <f t="shared" si="213"/>
        <v>337.97664249715172</v>
      </c>
      <c r="Z432" s="30">
        <f t="shared" si="214"/>
        <v>339.20859975276039</v>
      </c>
      <c r="AA432" s="55">
        <f t="shared" si="215"/>
        <v>339.46222054514624</v>
      </c>
      <c r="AB432" s="24">
        <f t="shared" si="216"/>
        <v>611.7305004318888</v>
      </c>
      <c r="AC432" s="24">
        <f t="shared" si="217"/>
        <v>23.663208525658771</v>
      </c>
      <c r="AD432" s="63">
        <f t="shared" si="218"/>
        <v>2.3017213500260126E-3</v>
      </c>
      <c r="AI432" s="20">
        <f t="shared" si="194"/>
        <v>136.99633556653134</v>
      </c>
      <c r="AJ432" s="18">
        <f t="shared" si="195"/>
        <v>131.55871394043115</v>
      </c>
      <c r="AM432" s="20">
        <f t="shared" si="219"/>
        <v>0.69614592891352667</v>
      </c>
      <c r="AN432" s="20">
        <f t="shared" si="196"/>
        <v>0.39743319850025743</v>
      </c>
      <c r="AO432" s="10">
        <f t="shared" si="197"/>
        <v>0.34357990097582841</v>
      </c>
      <c r="AP432" s="10">
        <f t="shared" si="221"/>
        <v>0.30900215812736898</v>
      </c>
      <c r="AQ432" s="20">
        <f t="shared" si="198"/>
        <v>4.6776871706961137E-6</v>
      </c>
      <c r="AR432" s="20">
        <f t="shared" si="199"/>
        <v>1.1094445014755245E-4</v>
      </c>
    </row>
    <row r="433" spans="3:44" ht="15" x14ac:dyDescent="0.25">
      <c r="C433" s="27" t="str">
        <f>DataBase!A430</f>
        <v>234M3Epentan</v>
      </c>
      <c r="D433" s="27">
        <f>DataBase!E430</f>
        <v>169.47200927734377</v>
      </c>
      <c r="E433" s="27">
        <f t="shared" si="204"/>
        <v>442.62200927734375</v>
      </c>
      <c r="F433" s="27">
        <f t="shared" si="205"/>
        <v>796.71961669921882</v>
      </c>
      <c r="G433" s="17">
        <f>DataBase!D430/1000</f>
        <v>0.77976300048828129</v>
      </c>
      <c r="H433" s="16">
        <f t="shared" si="206"/>
        <v>11.888832615494781</v>
      </c>
      <c r="I433" s="16">
        <f>DataBase!C430</f>
        <v>142.28500366210938</v>
      </c>
      <c r="K433" s="20">
        <f t="shared" si="200"/>
        <v>-2.1518214263442387E-2</v>
      </c>
      <c r="L433" s="19">
        <f t="shared" si="201"/>
        <v>4.0359851086847938E-4</v>
      </c>
      <c r="M433" s="19">
        <f t="shared" si="203"/>
        <v>0.77976300048828129</v>
      </c>
      <c r="N433" s="20">
        <f t="shared" si="202"/>
        <v>-5.8787300851440435E-8</v>
      </c>
      <c r="O433" s="20">
        <f t="shared" si="207"/>
        <v>536.66999999999996</v>
      </c>
      <c r="P433" s="21">
        <f t="shared" si="208"/>
        <v>1.5103053692619599</v>
      </c>
      <c r="Q433" s="33">
        <f>DataBase!G430+2*DataBase!H430*($O$2+273.15)+3*DataBase!I430*($O$2+273.15)^2+4*DataBase!J430*($O$2+273.15)^3+5*DataBase!K430*($O$2+273.15)^4</f>
        <v>1.5364071830130199</v>
      </c>
      <c r="R433" s="30">
        <f>DataBase!R430+273.15</f>
        <v>642.427001953125</v>
      </c>
      <c r="S433" s="50">
        <f t="shared" si="220"/>
        <v>624.70083207264213</v>
      </c>
      <c r="T433" s="30">
        <f>DataBase!S430/100</f>
        <v>25.441201171875001</v>
      </c>
      <c r="U433" s="50">
        <f t="shared" si="209"/>
        <v>29.283198357374033</v>
      </c>
      <c r="V433" s="50">
        <f t="shared" si="210"/>
        <v>23.61225662665484</v>
      </c>
      <c r="W433" s="30">
        <f t="shared" si="211"/>
        <v>24.121457417662867</v>
      </c>
      <c r="X433" s="30">
        <f t="shared" si="212"/>
        <v>24.377244463929351</v>
      </c>
      <c r="Y433" s="30">
        <f t="shared" si="213"/>
        <v>355.57831359916418</v>
      </c>
      <c r="Z433" s="30">
        <f t="shared" si="214"/>
        <v>357.14315941251675</v>
      </c>
      <c r="AA433" s="55">
        <f t="shared" si="215"/>
        <v>356.72903927760365</v>
      </c>
      <c r="AB433" s="24">
        <f t="shared" si="216"/>
        <v>629.07936867796923</v>
      </c>
      <c r="AC433" s="24">
        <f t="shared" si="217"/>
        <v>24.018992132467289</v>
      </c>
      <c r="AD433" s="63">
        <f t="shared" si="218"/>
        <v>5.5901803920325489E-2</v>
      </c>
      <c r="AI433" s="20">
        <f t="shared" si="194"/>
        <v>144.54724832852298</v>
      </c>
      <c r="AJ433" s="18">
        <f t="shared" si="195"/>
        <v>139.52867917575247</v>
      </c>
      <c r="AM433" s="20">
        <f t="shared" si="219"/>
        <v>0.6889841303862877</v>
      </c>
      <c r="AN433" s="20">
        <f t="shared" si="196"/>
        <v>0.3857130522573789</v>
      </c>
      <c r="AO433" s="10">
        <f t="shared" si="197"/>
        <v>0.32630195972561221</v>
      </c>
      <c r="AP433" s="10">
        <f t="shared" si="221"/>
        <v>0.29462479256562024</v>
      </c>
      <c r="AQ433" s="20">
        <f t="shared" si="198"/>
        <v>2.8833594169467833E-6</v>
      </c>
      <c r="AR433" s="20">
        <f t="shared" si="199"/>
        <v>7.3356126977363323E-5</v>
      </c>
    </row>
    <row r="434" spans="3:44" ht="15" x14ac:dyDescent="0.25">
      <c r="C434" s="27" t="str">
        <f>DataBase!A431</f>
        <v>22334Mpentan</v>
      </c>
      <c r="D434" s="27">
        <f>DataBase!E431</f>
        <v>166.07601318359377</v>
      </c>
      <c r="E434" s="27">
        <f t="shared" si="204"/>
        <v>439.22601318359375</v>
      </c>
      <c r="F434" s="27">
        <f t="shared" si="205"/>
        <v>790.60682373046882</v>
      </c>
      <c r="G434" s="17">
        <f>DataBase!D431/1000</f>
        <v>0.7823560180664062</v>
      </c>
      <c r="H434" s="16">
        <f t="shared" si="206"/>
        <v>11.819046061575236</v>
      </c>
      <c r="I434" s="16">
        <f>DataBase!C431</f>
        <v>142.28500366210938</v>
      </c>
      <c r="K434" s="20">
        <f t="shared" si="200"/>
        <v>-2.2827278600032863E-2</v>
      </c>
      <c r="L434" s="19">
        <f t="shared" si="201"/>
        <v>4.019863406726676E-4</v>
      </c>
      <c r="M434" s="19">
        <f t="shared" si="203"/>
        <v>0.7823560180664062</v>
      </c>
      <c r="N434" s="20">
        <f t="shared" si="202"/>
        <v>-5.8794950253295901E-8</v>
      </c>
      <c r="O434" s="20">
        <f t="shared" si="207"/>
        <v>536.66999999999996</v>
      </c>
      <c r="P434" s="21">
        <f t="shared" si="208"/>
        <v>1.4975575223073125</v>
      </c>
      <c r="Q434" s="33">
        <f>DataBase!G431+2*DataBase!H431*($O$2+273.15)+3*DataBase!I431*($O$2+273.15)^2+4*DataBase!J431*($O$2+273.15)^3+5*DataBase!K431*($O$2+273.15)^4</f>
        <v>1.518756405812395</v>
      </c>
      <c r="R434" s="30">
        <f>DataBase!R431+273.15</f>
        <v>643.927001953125</v>
      </c>
      <c r="S434" s="50">
        <f t="shared" si="220"/>
        <v>622.53659440804836</v>
      </c>
      <c r="T434" s="30">
        <f>DataBase!S431/100</f>
        <v>25.855100097656251</v>
      </c>
      <c r="U434" s="50">
        <f t="shared" si="209"/>
        <v>29.578997141050788</v>
      </c>
      <c r="V434" s="50">
        <f t="shared" si="210"/>
        <v>24.222436398199477</v>
      </c>
      <c r="W434" s="30">
        <f t="shared" si="211"/>
        <v>24.733280933334225</v>
      </c>
      <c r="X434" s="30">
        <f t="shared" si="212"/>
        <v>24.961869460975194</v>
      </c>
      <c r="Y434" s="30">
        <f t="shared" si="213"/>
        <v>353.48269906963185</v>
      </c>
      <c r="Z434" s="30">
        <f t="shared" si="214"/>
        <v>354.8230154226693</v>
      </c>
      <c r="AA434" s="55">
        <f t="shared" si="215"/>
        <v>354.51584123522639</v>
      </c>
      <c r="AB434" s="24">
        <f t="shared" si="216"/>
        <v>626.26558213653243</v>
      </c>
      <c r="AC434" s="24">
        <f t="shared" si="217"/>
        <v>24.293061874986137</v>
      </c>
      <c r="AD434" s="63">
        <f t="shared" si="218"/>
        <v>6.0415090901609479E-2</v>
      </c>
      <c r="AI434" s="20">
        <f t="shared" si="194"/>
        <v>141.83816752421308</v>
      </c>
      <c r="AJ434" s="18">
        <f t="shared" si="195"/>
        <v>137.14760648609726</v>
      </c>
      <c r="AM434" s="20">
        <f t="shared" si="219"/>
        <v>0.68210528810153459</v>
      </c>
      <c r="AN434" s="20">
        <f t="shared" si="196"/>
        <v>0.38508216785273908</v>
      </c>
      <c r="AO434" s="10">
        <f t="shared" si="197"/>
        <v>0.28984389137477901</v>
      </c>
      <c r="AP434" s="10">
        <f t="shared" si="221"/>
        <v>0.26040985678465867</v>
      </c>
      <c r="AQ434" s="20">
        <f t="shared" si="198"/>
        <v>4.3974410733760664E-6</v>
      </c>
      <c r="AR434" s="20">
        <f t="shared" si="199"/>
        <v>1.1369627912568314E-4</v>
      </c>
    </row>
    <row r="435" spans="3:44" ht="15" x14ac:dyDescent="0.25">
      <c r="C435" s="27" t="str">
        <f>DataBase!A432</f>
        <v>22344Mpentan</v>
      </c>
      <c r="D435" s="27">
        <f>DataBase!E432</f>
        <v>159.30901489257815</v>
      </c>
      <c r="E435" s="27">
        <f t="shared" si="204"/>
        <v>432.45901489257813</v>
      </c>
      <c r="F435" s="27">
        <f t="shared" si="205"/>
        <v>778.42622680664067</v>
      </c>
      <c r="G435" s="17">
        <f>DataBase!D432/1000</f>
        <v>0.76914501953125003</v>
      </c>
      <c r="H435" s="16">
        <f t="shared" si="206"/>
        <v>11.959992879153612</v>
      </c>
      <c r="I435" s="16">
        <f>DataBase!C432</f>
        <v>142.28500366210938</v>
      </c>
      <c r="K435" s="20">
        <f t="shared" si="200"/>
        <v>-2.2535847969445293E-2</v>
      </c>
      <c r="L435" s="19">
        <f t="shared" si="201"/>
        <v>4.07618112449203E-4</v>
      </c>
      <c r="M435" s="19">
        <f t="shared" si="203"/>
        <v>0.76914501953125003</v>
      </c>
      <c r="N435" s="20">
        <f t="shared" si="202"/>
        <v>-5.8755977807617192E-8</v>
      </c>
      <c r="O435" s="20">
        <f t="shared" si="207"/>
        <v>536.66999999999996</v>
      </c>
      <c r="P435" s="21">
        <f t="shared" si="208"/>
        <v>1.524215597581021</v>
      </c>
      <c r="Q435" s="33">
        <f>DataBase!G432+2*DataBase!H432*($O$2+273.15)+3*DataBase!I432*($O$2+273.15)^2+4*DataBase!J432*($O$2+273.15)^3+5*DataBase!K432*($O$2+273.15)^4</f>
        <v>1.5543465716449449</v>
      </c>
      <c r="R435" s="30">
        <f>DataBase!R432+273.15</f>
        <v>627.3690185546875</v>
      </c>
      <c r="S435" s="50">
        <f t="shared" si="220"/>
        <v>613.20240616198873</v>
      </c>
      <c r="T435" s="30">
        <f>DataBase!S432/100</f>
        <v>23.993601074218748</v>
      </c>
      <c r="U435" s="50">
        <f t="shared" si="209"/>
        <v>29.532626968661049</v>
      </c>
      <c r="V435" s="50">
        <f t="shared" si="210"/>
        <v>24.135223607142741</v>
      </c>
      <c r="W435" s="30">
        <f t="shared" si="211"/>
        <v>24.626215058452591</v>
      </c>
      <c r="X435" s="30">
        <f t="shared" si="212"/>
        <v>24.851151216803174</v>
      </c>
      <c r="Y435" s="30">
        <f t="shared" si="213"/>
        <v>343.99214126486152</v>
      </c>
      <c r="Z435" s="30">
        <f t="shared" si="214"/>
        <v>345.2466590986387</v>
      </c>
      <c r="AA435" s="55">
        <f t="shared" si="215"/>
        <v>345.3386447100828</v>
      </c>
      <c r="AB435" s="24">
        <f t="shared" si="216"/>
        <v>617.27542644436539</v>
      </c>
      <c r="AC435" s="24">
        <f t="shared" si="217"/>
        <v>23.92773305368657</v>
      </c>
      <c r="AD435" s="63">
        <f t="shared" si="218"/>
        <v>2.7452327947118452E-3</v>
      </c>
      <c r="AI435" s="20">
        <f t="shared" si="194"/>
        <v>138.70591455958379</v>
      </c>
      <c r="AJ435" s="18">
        <f t="shared" si="195"/>
        <v>133.63848626362918</v>
      </c>
      <c r="AM435" s="20">
        <f t="shared" si="219"/>
        <v>0.68932159877588994</v>
      </c>
      <c r="AN435" s="20">
        <f t="shared" si="196"/>
        <v>0.39216273362754478</v>
      </c>
      <c r="AO435" s="10">
        <f t="shared" si="197"/>
        <v>0.30452116184359196</v>
      </c>
      <c r="AP435" s="10">
        <f t="shared" si="221"/>
        <v>0.27247293481417501</v>
      </c>
      <c r="AQ435" s="20">
        <f t="shared" si="198"/>
        <v>5.5145278552886106E-6</v>
      </c>
      <c r="AR435" s="20">
        <f t="shared" si="199"/>
        <v>1.3231338147246202E-4</v>
      </c>
    </row>
    <row r="436" spans="3:44" ht="15" x14ac:dyDescent="0.25">
      <c r="C436" s="27" t="str">
        <f>DataBase!A433</f>
        <v>p-i-PStyrene</v>
      </c>
      <c r="D436" s="27">
        <f>DataBase!E433</f>
        <v>241.85</v>
      </c>
      <c r="E436" s="27">
        <f t="shared" si="204"/>
        <v>515</v>
      </c>
      <c r="F436" s="27">
        <f t="shared" si="205"/>
        <v>927</v>
      </c>
      <c r="G436" s="17">
        <f>DataBase!D433/1000</f>
        <v>0.93964599609374999</v>
      </c>
      <c r="H436" s="16">
        <f t="shared" si="206"/>
        <v>10.376772861530229</v>
      </c>
      <c r="I436" s="16">
        <f>DataBase!C433</f>
        <v>144.21600341796875</v>
      </c>
      <c r="K436" s="20">
        <f t="shared" si="200"/>
        <v>-4.8042310555321592E-2</v>
      </c>
      <c r="L436" s="19">
        <f t="shared" si="201"/>
        <v>3.6072331507711785E-4</v>
      </c>
      <c r="M436" s="19">
        <f t="shared" si="203"/>
        <v>0</v>
      </c>
      <c r="N436" s="20">
        <f t="shared" si="202"/>
        <v>-5.6487000000000001E-8</v>
      </c>
      <c r="O436" s="20">
        <f t="shared" si="207"/>
        <v>536.66999999999996</v>
      </c>
      <c r="P436" s="21">
        <f t="shared" si="208"/>
        <v>1.2150276821374422</v>
      </c>
      <c r="Q436" s="33">
        <f>DataBase!G433+2*DataBase!H433*($O$2+273.15)+3*DataBase!I433*($O$2+273.15)^2+4*DataBase!J433*($O$2+273.15)^3+5*DataBase!K433*($O$2+273.15)^4</f>
        <v>1.3018122063682869</v>
      </c>
      <c r="R436" s="30">
        <f>DataBase!R433+273.15</f>
        <v>741</v>
      </c>
      <c r="S436" s="50">
        <f t="shared" si="220"/>
        <v>732.84852853262009</v>
      </c>
      <c r="T436" s="30">
        <f>DataBase!S433/100</f>
        <v>27.8</v>
      </c>
      <c r="U436" s="50">
        <f t="shared" si="209"/>
        <v>30.205741075517238</v>
      </c>
      <c r="V436" s="50">
        <f t="shared" si="210"/>
        <v>25.642863170792609</v>
      </c>
      <c r="W436" s="30">
        <f t="shared" si="211"/>
        <v>26.740122288493222</v>
      </c>
      <c r="X436" s="30">
        <f t="shared" si="212"/>
        <v>30.433822775226627</v>
      </c>
      <c r="Y436" s="30">
        <f t="shared" si="213"/>
        <v>461.8680842960315</v>
      </c>
      <c r="Z436" s="30">
        <f t="shared" si="214"/>
        <v>465.30326126441412</v>
      </c>
      <c r="AA436" s="55">
        <f t="shared" si="215"/>
        <v>448.45123887254294</v>
      </c>
      <c r="AB436" s="24">
        <f t="shared" si="216"/>
        <v>735.09886888767005</v>
      </c>
      <c r="AC436" s="24">
        <f t="shared" si="217"/>
        <v>31.110173829200445</v>
      </c>
      <c r="AD436" s="63">
        <f t="shared" si="218"/>
        <v>-0.11907100105037569</v>
      </c>
      <c r="AI436" s="20">
        <f t="shared" si="194"/>
        <v>176.77046246624104</v>
      </c>
      <c r="AJ436" s="18">
        <f t="shared" si="195"/>
        <v>166.99869497038966</v>
      </c>
      <c r="AM436" s="20">
        <f t="shared" si="219"/>
        <v>0.69500674763832659</v>
      </c>
      <c r="AN436" s="20">
        <f t="shared" si="196"/>
        <v>0.34822264950944137</v>
      </c>
      <c r="AO436" s="10">
        <f t="shared" si="197"/>
        <v>0.40313623645966506</v>
      </c>
      <c r="AP436" s="10">
        <f t="shared" si="221"/>
        <v>0.36933613502421436</v>
      </c>
      <c r="AQ436" s="20">
        <f t="shared" si="198"/>
        <v>6.7999427983497022E-8</v>
      </c>
      <c r="AR436" s="20">
        <f t="shared" si="199"/>
        <v>1.8903840979412172E-6</v>
      </c>
    </row>
    <row r="437" spans="3:44" ht="15" x14ac:dyDescent="0.25">
      <c r="C437" s="27" t="str">
        <f>DataBase!A434</f>
        <v>n-Pentyl-BZ</v>
      </c>
      <c r="D437" s="27">
        <f>DataBase!E434</f>
        <v>205.39901123046877</v>
      </c>
      <c r="E437" s="27">
        <f t="shared" si="204"/>
        <v>478.54901123046875</v>
      </c>
      <c r="F437" s="27">
        <f t="shared" si="205"/>
        <v>861.38822021484373</v>
      </c>
      <c r="G437" s="17">
        <f>DataBase!D434/1000</f>
        <v>0.86279901123046876</v>
      </c>
      <c r="H437" s="16">
        <f t="shared" si="206"/>
        <v>11.027828513305229</v>
      </c>
      <c r="I437" s="16">
        <f>DataBase!C434</f>
        <v>148.24000549316406</v>
      </c>
      <c r="K437" s="20">
        <f t="shared" si="200"/>
        <v>-2.2609972291355716E-2</v>
      </c>
      <c r="L437" s="19">
        <f t="shared" si="201"/>
        <v>3.664339304729624E-4</v>
      </c>
      <c r="M437" s="19">
        <f t="shared" si="203"/>
        <v>0.86279901123046876</v>
      </c>
      <c r="N437" s="20">
        <f t="shared" si="202"/>
        <v>-5.9032257083129886E-8</v>
      </c>
      <c r="O437" s="20">
        <f t="shared" si="207"/>
        <v>536.66999999999996</v>
      </c>
      <c r="P437" s="21">
        <f t="shared" si="208"/>
        <v>1.3379099786293178</v>
      </c>
      <c r="Q437" s="33">
        <f>DataBase!G434+2*DataBase!H434*($O$2+273.15)+3*DataBase!I434*($O$2+273.15)^2+4*DataBase!J434*($O$2+273.15)^3+5*DataBase!K434*($O$2+273.15)^4</f>
        <v>1.3366951180190272</v>
      </c>
      <c r="R437" s="30">
        <f>DataBase!R434+273.15</f>
        <v>679.927001953125</v>
      </c>
      <c r="S437" s="50">
        <f t="shared" si="220"/>
        <v>678.71992842081204</v>
      </c>
      <c r="T437" s="30">
        <f>DataBase!S434/100</f>
        <v>26.061799316406251</v>
      </c>
      <c r="U437" s="50">
        <f t="shared" si="209"/>
        <v>29.913307051431151</v>
      </c>
      <c r="V437" s="50">
        <f t="shared" si="210"/>
        <v>24.929894126314686</v>
      </c>
      <c r="W437" s="30">
        <f t="shared" si="211"/>
        <v>25.632986174107049</v>
      </c>
      <c r="X437" s="30">
        <f t="shared" si="212"/>
        <v>26.797856213786922</v>
      </c>
      <c r="Y437" s="30">
        <f t="shared" si="213"/>
        <v>409.52180025419693</v>
      </c>
      <c r="Z437" s="30">
        <f t="shared" si="214"/>
        <v>411.56909343251255</v>
      </c>
      <c r="AA437" s="55">
        <f t="shared" si="215"/>
        <v>405.58571507645354</v>
      </c>
      <c r="AB437" s="24">
        <f t="shared" si="216"/>
        <v>680.46543131840247</v>
      </c>
      <c r="AC437" s="24">
        <f t="shared" si="217"/>
        <v>26.469437595712616</v>
      </c>
      <c r="AD437" s="63">
        <f t="shared" si="218"/>
        <v>-1.5641217797642673E-2</v>
      </c>
      <c r="AI437" s="20">
        <f t="shared" si="194"/>
        <v>160.00863741361593</v>
      </c>
      <c r="AJ437" s="18">
        <f t="shared" si="195"/>
        <v>154.93776222458089</v>
      </c>
      <c r="AM437" s="20">
        <f t="shared" si="219"/>
        <v>0.70382410149297248</v>
      </c>
      <c r="AN437" s="20">
        <f t="shared" si="196"/>
        <v>0.37053669249839782</v>
      </c>
      <c r="AO437" s="10">
        <f t="shared" si="197"/>
        <v>0.43761607969702548</v>
      </c>
      <c r="AP437" s="10">
        <f t="shared" si="221"/>
        <v>0.3994341430448054</v>
      </c>
      <c r="AQ437" s="20">
        <f t="shared" si="198"/>
        <v>2.3930252416846991E-7</v>
      </c>
      <c r="AR437" s="20">
        <f t="shared" si="199"/>
        <v>6.2366543607881197E-6</v>
      </c>
    </row>
    <row r="438" spans="3:44" ht="15" x14ac:dyDescent="0.25">
      <c r="C438" s="27" t="str">
        <f>DataBase!A435</f>
        <v>1-E-2-i-P-BZ</v>
      </c>
      <c r="D438" s="27">
        <f>DataBase!E435</f>
        <v>192.9999938964844</v>
      </c>
      <c r="E438" s="27">
        <f t="shared" si="204"/>
        <v>466.14999389648438</v>
      </c>
      <c r="F438" s="27">
        <f t="shared" si="205"/>
        <v>839.06998901367194</v>
      </c>
      <c r="G438" s="17">
        <f>DataBase!D435/1000</f>
        <v>0.88886999511718745</v>
      </c>
      <c r="H438" s="16">
        <f t="shared" si="206"/>
        <v>10.611118136469472</v>
      </c>
      <c r="I438" s="16">
        <f>DataBase!C435</f>
        <v>148.24800109863281</v>
      </c>
      <c r="K438" s="20">
        <f t="shared" si="200"/>
        <v>-4.1077568984127309E-2</v>
      </c>
      <c r="L438" s="19">
        <f t="shared" si="201"/>
        <v>3.6527935424261981E-4</v>
      </c>
      <c r="M438" s="19">
        <f t="shared" si="203"/>
        <v>0</v>
      </c>
      <c r="N438" s="20">
        <f t="shared" si="202"/>
        <v>-5.6487000000000001E-8</v>
      </c>
      <c r="O438" s="20">
        <f t="shared" si="207"/>
        <v>536.66999999999996</v>
      </c>
      <c r="P438" s="21">
        <f t="shared" si="208"/>
        <v>1.2646405250539015</v>
      </c>
      <c r="Q438" s="33">
        <f>DataBase!G435+2*DataBase!H435*($O$2+273.15)+3*DataBase!I435*($O$2+273.15)^2+4*DataBase!J435*($O$2+273.15)^3+5*DataBase!K435*($O$2+273.15)^4</f>
        <v>1.3615071783495618</v>
      </c>
      <c r="R438" s="30">
        <f>DataBase!R435+273.15</f>
        <v>666</v>
      </c>
      <c r="S438" s="50">
        <f t="shared" si="220"/>
        <v>675.71700913765994</v>
      </c>
      <c r="T438" s="30">
        <f>DataBase!S435/100</f>
        <v>26.7</v>
      </c>
      <c r="U438" s="50">
        <f t="shared" si="209"/>
        <v>31.344889120399269</v>
      </c>
      <c r="V438" s="50">
        <f t="shared" si="210"/>
        <v>28.38443857968926</v>
      </c>
      <c r="W438" s="30">
        <f t="shared" si="211"/>
        <v>28.986593307744943</v>
      </c>
      <c r="X438" s="30">
        <f t="shared" si="212"/>
        <v>30.655414096428412</v>
      </c>
      <c r="Y438" s="30">
        <f t="shared" si="213"/>
        <v>406.29136413151059</v>
      </c>
      <c r="Z438" s="30">
        <f t="shared" si="214"/>
        <v>406.79242259679586</v>
      </c>
      <c r="AA438" s="55">
        <f t="shared" si="215"/>
        <v>399.1624504042602</v>
      </c>
      <c r="AB438" s="24">
        <f t="shared" si="216"/>
        <v>672.90683237306018</v>
      </c>
      <c r="AC438" s="24">
        <f t="shared" si="217"/>
        <v>28.284957047449907</v>
      </c>
      <c r="AD438" s="63">
        <f t="shared" si="218"/>
        <v>-5.9361687170408545E-2</v>
      </c>
      <c r="AI438" s="20">
        <f t="shared" si="194"/>
        <v>147.18521802638315</v>
      </c>
      <c r="AJ438" s="18">
        <f t="shared" si="195"/>
        <v>141.9824169460083</v>
      </c>
      <c r="AM438" s="20">
        <f t="shared" si="219"/>
        <v>0.6999249157604871</v>
      </c>
      <c r="AN438" s="20">
        <f t="shared" si="196"/>
        <v>0.37603151786189637</v>
      </c>
      <c r="AO438" s="10">
        <f t="shared" si="197"/>
        <v>0.42028436446892076</v>
      </c>
      <c r="AP438" s="10">
        <f t="shared" si="221"/>
        <v>0.38410083354185676</v>
      </c>
      <c r="AQ438" s="20">
        <f t="shared" si="198"/>
        <v>4.5193353206693297E-7</v>
      </c>
      <c r="AR438" s="20">
        <f t="shared" si="199"/>
        <v>1.206662530618711E-5</v>
      </c>
    </row>
    <row r="439" spans="3:44" ht="15" x14ac:dyDescent="0.25">
      <c r="C439" s="27" t="str">
        <f>DataBase!A436</f>
        <v>Penta-M-BZ</v>
      </c>
      <c r="D439" s="27">
        <f>DataBase!E436</f>
        <v>231.95000610351565</v>
      </c>
      <c r="E439" s="27">
        <f t="shared" si="204"/>
        <v>505.10000610351563</v>
      </c>
      <c r="F439" s="27">
        <f t="shared" si="205"/>
        <v>909.18001098632817</v>
      </c>
      <c r="G439" s="17">
        <f>DataBase!D436/1000</f>
        <v>0.92017401123046871</v>
      </c>
      <c r="H439" s="16">
        <f t="shared" si="206"/>
        <v>10.528019074150661</v>
      </c>
      <c r="I439" s="16">
        <f>DataBase!C436</f>
        <v>148.25</v>
      </c>
      <c r="K439" s="20">
        <f t="shared" si="200"/>
        <v>-4.3547273116242367E-2</v>
      </c>
      <c r="L439" s="19">
        <f t="shared" si="201"/>
        <v>3.6369861798118904E-4</v>
      </c>
      <c r="M439" s="19">
        <f t="shared" si="203"/>
        <v>0</v>
      </c>
      <c r="N439" s="20">
        <f t="shared" si="202"/>
        <v>-5.6487000000000001E-8</v>
      </c>
      <c r="O439" s="20">
        <f t="shared" si="207"/>
        <v>536.66999999999996</v>
      </c>
      <c r="P439" s="21">
        <f t="shared" si="208"/>
        <v>1.2472042599457374</v>
      </c>
      <c r="Q439" s="33">
        <f>DataBase!G436+2*DataBase!H436*($O$2+273.15)+3*DataBase!I436*($O$2+273.15)^2+4*DataBase!J436*($O$2+273.15)^3+5*DataBase!K436*($O$2+273.15)^4</f>
        <v>1.4598711706984657</v>
      </c>
      <c r="R439" s="30">
        <f>DataBase!R436+273.15</f>
        <v>719</v>
      </c>
      <c r="S439" s="50">
        <f t="shared" si="220"/>
        <v>718.45539872320398</v>
      </c>
      <c r="T439" s="30">
        <f>DataBase!S436/100</f>
        <v>24.9</v>
      </c>
      <c r="U439" s="50">
        <f t="shared" si="209"/>
        <v>30.173319286209615</v>
      </c>
      <c r="V439" s="50">
        <f t="shared" si="210"/>
        <v>25.548232501663783</v>
      </c>
      <c r="W439" s="30">
        <f t="shared" si="211"/>
        <v>26.514810393281842</v>
      </c>
      <c r="X439" s="30">
        <f t="shared" si="212"/>
        <v>29.394268251983121</v>
      </c>
      <c r="Y439" s="30">
        <f t="shared" si="213"/>
        <v>448.06858829462078</v>
      </c>
      <c r="Z439" s="30">
        <f t="shared" si="214"/>
        <v>451.00240519155454</v>
      </c>
      <c r="AA439" s="55">
        <f t="shared" si="215"/>
        <v>437.46402654073199</v>
      </c>
      <c r="AB439" s="24">
        <f t="shared" si="216"/>
        <v>719.84011039724305</v>
      </c>
      <c r="AC439" s="24">
        <f t="shared" si="217"/>
        <v>29.267050405788048</v>
      </c>
      <c r="AD439" s="63">
        <f t="shared" si="218"/>
        <v>-0.17538355043325499</v>
      </c>
      <c r="AI439" s="20">
        <f t="shared" si="194"/>
        <v>172.02077918515386</v>
      </c>
      <c r="AJ439" s="18">
        <f t="shared" si="195"/>
        <v>163.83120838121096</v>
      </c>
      <c r="AM439" s="20">
        <f t="shared" si="219"/>
        <v>0.70250348554035558</v>
      </c>
      <c r="AN439" s="20">
        <f t="shared" si="196"/>
        <v>0.35594416166910242</v>
      </c>
      <c r="AO439" s="10">
        <f t="shared" si="197"/>
        <v>0.4079985903190862</v>
      </c>
      <c r="AP439" s="10">
        <f t="shared" si="221"/>
        <v>0.37056461644821992</v>
      </c>
      <c r="AQ439" s="20">
        <f t="shared" si="198"/>
        <v>1.1833356097594059E-7</v>
      </c>
      <c r="AR439" s="20">
        <f t="shared" si="199"/>
        <v>2.9465056683009206E-6</v>
      </c>
    </row>
    <row r="440" spans="3:44" ht="15" x14ac:dyDescent="0.25">
      <c r="C440" s="27" t="str">
        <f>DataBase!A437</f>
        <v>Acebaphthlne</v>
      </c>
      <c r="D440" s="27">
        <f>DataBase!E437</f>
        <v>270.00002441406252</v>
      </c>
      <c r="E440" s="27">
        <f t="shared" si="204"/>
        <v>543.1500244140625</v>
      </c>
      <c r="F440" s="27">
        <f t="shared" si="205"/>
        <v>977.6700439453125</v>
      </c>
      <c r="G440" s="17">
        <f>DataBase!D437/1000</f>
        <v>0.85445501708984373</v>
      </c>
      <c r="H440" s="16">
        <f t="shared" si="206"/>
        <v>11.615597787659734</v>
      </c>
      <c r="I440" s="16">
        <f>DataBase!C437</f>
        <v>152.19500732421875</v>
      </c>
      <c r="K440" s="20">
        <f t="shared" si="200"/>
        <v>-7.6031146089070613E-3</v>
      </c>
      <c r="L440" s="19">
        <f t="shared" si="201"/>
        <v>3.7767877466081911E-4</v>
      </c>
      <c r="M440" s="19">
        <f t="shared" si="203"/>
        <v>0.85445501708984373</v>
      </c>
      <c r="N440" s="20">
        <f t="shared" si="202"/>
        <v>-5.9007642300415044E-8</v>
      </c>
      <c r="O440" s="20">
        <f t="shared" si="207"/>
        <v>536.66999999999996</v>
      </c>
      <c r="P440" s="21">
        <f t="shared" si="208"/>
        <v>1.4513137150243203</v>
      </c>
      <c r="Q440" s="33">
        <f>DataBase!G437+2*DataBase!H437*($O$2+273.15)+3*DataBase!I437*($O$2+273.15)^2+4*DataBase!J437*($O$2+273.15)^3+5*DataBase!K437*($O$2+273.15)^4</f>
        <v>1.0035513557502598</v>
      </c>
      <c r="R440" s="30">
        <f>DataBase!R437+273.15</f>
        <v>792</v>
      </c>
      <c r="S440" s="50">
        <f t="shared" si="220"/>
        <v>727.94553712524112</v>
      </c>
      <c r="T440" s="30">
        <f>DataBase!S437/100</f>
        <v>32</v>
      </c>
      <c r="U440" s="50">
        <f t="shared" si="209"/>
        <v>26.069840923472782</v>
      </c>
      <c r="V440" s="50">
        <f t="shared" si="210"/>
        <v>18.186805082630578</v>
      </c>
      <c r="W440" s="30">
        <f t="shared" si="211"/>
        <v>18.687609269262239</v>
      </c>
      <c r="X440" s="30">
        <f t="shared" si="212"/>
        <v>19.711200244998079</v>
      </c>
      <c r="Y440" s="30">
        <f t="shared" si="213"/>
        <v>459.77038238012199</v>
      </c>
      <c r="Z440" s="30">
        <f t="shared" si="214"/>
        <v>464.88686626743743</v>
      </c>
      <c r="AA440" s="55">
        <f t="shared" si="215"/>
        <v>456.66259298926332</v>
      </c>
      <c r="AB440" s="24">
        <f t="shared" si="216"/>
        <v>740.55962373875843</v>
      </c>
      <c r="AC440" s="24">
        <f t="shared" si="217"/>
        <v>24.108366470132378</v>
      </c>
      <c r="AD440" s="63">
        <f t="shared" si="218"/>
        <v>0.2466135478083632</v>
      </c>
      <c r="AI440" s="20">
        <f t="shared" si="194"/>
        <v>215.22022061544135</v>
      </c>
      <c r="AJ440" s="18">
        <f t="shared" si="195"/>
        <v>208.39414031460959</v>
      </c>
      <c r="AM440" s="20">
        <f t="shared" si="219"/>
        <v>0.68579548537129098</v>
      </c>
      <c r="AN440" s="20">
        <f t="shared" si="196"/>
        <v>0.33154954701215789</v>
      </c>
      <c r="AO440" s="10">
        <f t="shared" si="197"/>
        <v>0.39805895256411122</v>
      </c>
      <c r="AP440" s="10">
        <f t="shared" si="221"/>
        <v>0.36873490363389205</v>
      </c>
      <c r="AQ440" s="20">
        <f t="shared" si="198"/>
        <v>1.716028201140115E-8</v>
      </c>
      <c r="AR440" s="20">
        <f t="shared" si="199"/>
        <v>5.4912902436483678E-7</v>
      </c>
    </row>
    <row r="441" spans="3:44" ht="15" x14ac:dyDescent="0.25">
      <c r="C441" s="27" t="str">
        <f>DataBase!A438</f>
        <v>1-Undecyne</v>
      </c>
      <c r="D441" s="27">
        <f>DataBase!E438</f>
        <v>195.05001220703127</v>
      </c>
      <c r="E441" s="27">
        <f t="shared" si="204"/>
        <v>468.20001220703125</v>
      </c>
      <c r="F441" s="27">
        <f t="shared" si="205"/>
        <v>842.76002197265632</v>
      </c>
      <c r="G441" s="17">
        <f>DataBase!D438/1000</f>
        <v>0.77598101806640629</v>
      </c>
      <c r="H441" s="16">
        <f t="shared" si="206"/>
        <v>12.172605413759578</v>
      </c>
      <c r="I441" s="16">
        <f>DataBase!C438</f>
        <v>152.27900695800781</v>
      </c>
      <c r="K441" s="20">
        <f t="shared" si="200"/>
        <v>-1.4200247153114177E-2</v>
      </c>
      <c r="L441" s="19">
        <f t="shared" si="201"/>
        <v>4.0783775561664773E-4</v>
      </c>
      <c r="M441" s="19">
        <f t="shared" si="203"/>
        <v>0.77598101806640629</v>
      </c>
      <c r="N441" s="20">
        <f t="shared" si="202"/>
        <v>-5.87761440032959E-8</v>
      </c>
      <c r="O441" s="20">
        <f t="shared" si="207"/>
        <v>536.66999999999996</v>
      </c>
      <c r="P441" s="21">
        <f t="shared" si="208"/>
        <v>1.5600137868132409</v>
      </c>
      <c r="Q441" s="33">
        <f>DataBase!G438+2*DataBase!H438*($O$2+273.15)+3*DataBase!I438*($O$2+273.15)^2+4*DataBase!J438*($O$2+273.15)^3+5*DataBase!K438*($O$2+273.15)^4</f>
        <v>1.5920716304645035</v>
      </c>
      <c r="R441" s="30">
        <f>DataBase!R438+273.15</f>
        <v>650</v>
      </c>
      <c r="S441" s="50">
        <f t="shared" si="220"/>
        <v>644.71101452776816</v>
      </c>
      <c r="T441" s="30">
        <f>DataBase!S438/100</f>
        <v>22.1</v>
      </c>
      <c r="U441" s="50">
        <f t="shared" si="209"/>
        <v>27.589604034036302</v>
      </c>
      <c r="V441" s="50">
        <f t="shared" si="210"/>
        <v>20.502990316262341</v>
      </c>
      <c r="W441" s="30">
        <f t="shared" si="211"/>
        <v>20.92887580560625</v>
      </c>
      <c r="X441" s="30">
        <f t="shared" si="212"/>
        <v>21.278990370226079</v>
      </c>
      <c r="Y441" s="30">
        <f t="shared" si="213"/>
        <v>375.57658078385441</v>
      </c>
      <c r="Z441" s="30">
        <f t="shared" si="214"/>
        <v>378.25296913346972</v>
      </c>
      <c r="AA441" s="55">
        <f t="shared" si="215"/>
        <v>376.8853940260617</v>
      </c>
      <c r="AB441" s="24">
        <f t="shared" si="216"/>
        <v>652.12544357203763</v>
      </c>
      <c r="AC441" s="24">
        <f t="shared" si="217"/>
        <v>21.823988416681864</v>
      </c>
      <c r="AD441" s="63">
        <f t="shared" si="218"/>
        <v>1.2489211914847843E-2</v>
      </c>
      <c r="AI441" s="20">
        <f t="shared" si="194"/>
        <v>163.77354202371589</v>
      </c>
      <c r="AJ441" s="18">
        <f t="shared" si="195"/>
        <v>157.20262808230495</v>
      </c>
      <c r="AM441" s="20">
        <f t="shared" si="219"/>
        <v>0.72030771108774039</v>
      </c>
      <c r="AN441" s="20">
        <f t="shared" si="196"/>
        <v>0.38254888154687755</v>
      </c>
      <c r="AO441" s="10">
        <f t="shared" si="197"/>
        <v>0.48489371795275155</v>
      </c>
      <c r="AP441" s="10">
        <f t="shared" si="221"/>
        <v>0.43757586827009387</v>
      </c>
      <c r="AQ441" s="20">
        <f t="shared" si="198"/>
        <v>3.115401500787619E-7</v>
      </c>
      <c r="AR441" s="20">
        <f t="shared" si="199"/>
        <v>6.8850373167406384E-6</v>
      </c>
    </row>
    <row r="442" spans="3:44" ht="15" x14ac:dyDescent="0.25">
      <c r="C442" s="27" t="str">
        <f>DataBase!A439</f>
        <v>BiPhenyl</v>
      </c>
      <c r="D442" s="27">
        <f>DataBase!E439</f>
        <v>254.99801025390627</v>
      </c>
      <c r="E442" s="27">
        <f t="shared" si="204"/>
        <v>528.14801025390625</v>
      </c>
      <c r="F442" s="27">
        <f t="shared" si="205"/>
        <v>950.66641845703123</v>
      </c>
      <c r="G442" s="17">
        <f>DataBase!D439/1000</f>
        <v>1.0294399414062501</v>
      </c>
      <c r="H442" s="16">
        <f t="shared" si="206"/>
        <v>9.5515760196082926</v>
      </c>
      <c r="I442" s="16">
        <f>DataBase!C439</f>
        <v>154.21000671386719</v>
      </c>
      <c r="K442" s="20">
        <f t="shared" si="200"/>
        <v>-7.2567160697241548E-2</v>
      </c>
      <c r="L442" s="19">
        <f t="shared" si="201"/>
        <v>3.4225655108343234E-4</v>
      </c>
      <c r="M442" s="19">
        <f t="shared" si="203"/>
        <v>0</v>
      </c>
      <c r="N442" s="20">
        <f t="shared" si="202"/>
        <v>-5.6487000000000001E-8</v>
      </c>
      <c r="O442" s="20">
        <f t="shared" si="207"/>
        <v>536.66999999999996</v>
      </c>
      <c r="P442" s="21">
        <f t="shared" si="208"/>
        <v>1.0294398118875558</v>
      </c>
      <c r="Q442" s="33">
        <f>DataBase!G439+2*DataBase!H439*($O$2+273.15)+3*DataBase!I439*($O$2+273.15)^2+4*DataBase!J439*($O$2+273.15)^3+5*DataBase!K439*($O$2+273.15)^4</f>
        <v>2.0049933904376949</v>
      </c>
      <c r="R442" s="30">
        <f>DataBase!R439+273.15</f>
        <v>789.260009765625</v>
      </c>
      <c r="S442" s="50">
        <f t="shared" si="220"/>
        <v>772.66569836145277</v>
      </c>
      <c r="T442" s="30">
        <f>DataBase!S439/100</f>
        <v>38.473100585937502</v>
      </c>
      <c r="U442" s="50">
        <f t="shared" si="209"/>
        <v>31.826122278478366</v>
      </c>
      <c r="V442" s="50">
        <f t="shared" si="210"/>
        <v>29.895754112829909</v>
      </c>
      <c r="W442" s="30">
        <f t="shared" si="211"/>
        <v>31.420216244639388</v>
      </c>
      <c r="X442" s="30">
        <f t="shared" si="212"/>
        <v>40.991577785938972</v>
      </c>
      <c r="Y442" s="30">
        <f t="shared" si="213"/>
        <v>497.74339440182109</v>
      </c>
      <c r="Z442" s="30">
        <f t="shared" si="214"/>
        <v>500.86745632602617</v>
      </c>
      <c r="AA442" s="55">
        <f t="shared" si="215"/>
        <v>467.11933746019611</v>
      </c>
      <c r="AB442" s="24">
        <f t="shared" si="216"/>
        <v>768.93611158332976</v>
      </c>
      <c r="AC442" s="24">
        <f t="shared" si="217"/>
        <v>35.420308586780379</v>
      </c>
      <c r="AD442" s="63">
        <f t="shared" si="218"/>
        <v>7.9348738538452077E-2</v>
      </c>
      <c r="AI442" s="20">
        <f t="shared" si="194"/>
        <v>171.32412602482214</v>
      </c>
      <c r="AJ442" s="18">
        <f t="shared" si="195"/>
        <v>153.34470042824876</v>
      </c>
      <c r="AM442" s="20">
        <f t="shared" si="219"/>
        <v>0.66916859300997988</v>
      </c>
      <c r="AN442" s="20">
        <f t="shared" si="196"/>
        <v>0.33240462416003336</v>
      </c>
      <c r="AO442" s="10">
        <f t="shared" si="197"/>
        <v>0.3599095338806575</v>
      </c>
      <c r="AP442" s="10">
        <f t="shared" si="221"/>
        <v>0.33778394414491375</v>
      </c>
      <c r="AQ442" s="20">
        <f t="shared" si="198"/>
        <v>3.5648533345718275E-8</v>
      </c>
      <c r="AR442" s="20">
        <f t="shared" si="199"/>
        <v>1.3715096091509664E-6</v>
      </c>
    </row>
    <row r="443" spans="3:44" ht="15" x14ac:dyDescent="0.25">
      <c r="C443" s="27" t="str">
        <f>DataBase!A440</f>
        <v>Acenaphthene</v>
      </c>
      <c r="D443" s="27">
        <f>DataBase!E440</f>
        <v>277.38997802734377</v>
      </c>
      <c r="E443" s="27">
        <f t="shared" si="204"/>
        <v>550.53997802734375</v>
      </c>
      <c r="F443" s="27">
        <f t="shared" si="205"/>
        <v>990.97196044921873</v>
      </c>
      <c r="G443" s="17">
        <f>DataBase!D440/1000</f>
        <v>1.0849899902343749</v>
      </c>
      <c r="H443" s="16">
        <f t="shared" si="206"/>
        <v>9.1888548336205549</v>
      </c>
      <c r="I443" s="16">
        <f>DataBase!C440</f>
        <v>154.21000671386719</v>
      </c>
      <c r="K443" s="20">
        <f t="shared" si="200"/>
        <v>-8.3347234344797128E-2</v>
      </c>
      <c r="L443" s="19">
        <f t="shared" si="201"/>
        <v>3.3294494484453622E-4</v>
      </c>
      <c r="M443" s="19">
        <f t="shared" si="203"/>
        <v>0</v>
      </c>
      <c r="N443" s="20">
        <f t="shared" si="202"/>
        <v>-5.6487000000000001E-8</v>
      </c>
      <c r="O443" s="20">
        <f t="shared" si="207"/>
        <v>536.66999999999996</v>
      </c>
      <c r="P443" s="21">
        <f t="shared" si="208"/>
        <v>0.94249813981422415</v>
      </c>
      <c r="Q443" s="33">
        <f>DataBase!G440+2*DataBase!H440*($O$2+273.15)+3*DataBase!I440*($O$2+273.15)^2+4*DataBase!J440*($O$2+273.15)^3+5*DataBase!K440*($O$2+273.15)^4</f>
        <v>1.0941114991307999</v>
      </c>
      <c r="R443" s="30">
        <f>DataBase!R440+273.15</f>
        <v>803.1500244140625</v>
      </c>
      <c r="S443" s="50">
        <f t="shared" si="220"/>
        <v>810.20928861154471</v>
      </c>
      <c r="T443" s="30">
        <f>DataBase!S440/100</f>
        <v>31</v>
      </c>
      <c r="U443" s="50">
        <f t="shared" si="209"/>
        <v>32.054103146055134</v>
      </c>
      <c r="V443" s="50">
        <f t="shared" si="210"/>
        <v>30.680563597779134</v>
      </c>
      <c r="W443" s="30">
        <f t="shared" si="211"/>
        <v>32.890567312989127</v>
      </c>
      <c r="X443" s="30">
        <f t="shared" si="212"/>
        <v>48.334838717263978</v>
      </c>
      <c r="Y443" s="30">
        <f t="shared" si="213"/>
        <v>531.8841020210258</v>
      </c>
      <c r="Z443" s="30">
        <f t="shared" si="214"/>
        <v>536.9225442343859</v>
      </c>
      <c r="AA443" s="55">
        <f t="shared" si="215"/>
        <v>488.1855639771137</v>
      </c>
      <c r="AB443" s="24">
        <f t="shared" si="216"/>
        <v>808.35260148790826</v>
      </c>
      <c r="AC443" s="24">
        <f t="shared" si="217"/>
        <v>40.091837469201721</v>
      </c>
      <c r="AD443" s="63">
        <f t="shared" si="218"/>
        <v>-0.29328507965166845</v>
      </c>
      <c r="AI443" s="20">
        <f t="shared" si="194"/>
        <v>177.9300823530487</v>
      </c>
      <c r="AJ443" s="18">
        <f t="shared" si="195"/>
        <v>153.06066694829528</v>
      </c>
      <c r="AM443" s="20">
        <f t="shared" si="219"/>
        <v>0.6854758902970709</v>
      </c>
      <c r="AN443" s="20">
        <f t="shared" si="196"/>
        <v>0.32811483042774686</v>
      </c>
      <c r="AO443" s="10">
        <f t="shared" si="197"/>
        <v>0.38320924309226734</v>
      </c>
      <c r="AP443" s="10">
        <f t="shared" si="221"/>
        <v>0.35382819997456028</v>
      </c>
      <c r="AQ443" s="20">
        <f t="shared" si="198"/>
        <v>1.6163170619693915E-8</v>
      </c>
      <c r="AR443" s="20">
        <f t="shared" si="199"/>
        <v>5.0105828921051135E-7</v>
      </c>
    </row>
    <row r="444" spans="3:44" ht="15" x14ac:dyDescent="0.25">
      <c r="C444" s="27" t="str">
        <f>DataBase!A441</f>
        <v>n-Hex-CC5</v>
      </c>
      <c r="D444" s="27">
        <f>DataBase!E441</f>
        <v>203.14901123046877</v>
      </c>
      <c r="E444" s="27">
        <f t="shared" si="204"/>
        <v>476.29901123046875</v>
      </c>
      <c r="F444" s="27">
        <f t="shared" si="205"/>
        <v>857.33822021484377</v>
      </c>
      <c r="G444" s="17">
        <f>DataBase!D441/1000</f>
        <v>0.80009100341796879</v>
      </c>
      <c r="H444" s="16">
        <f t="shared" si="206"/>
        <v>11.873479533443636</v>
      </c>
      <c r="I444" s="16">
        <f>DataBase!C441</f>
        <v>154.29600524902344</v>
      </c>
      <c r="K444" s="20">
        <f t="shared" si="200"/>
        <v>-1.5977340437685998E-2</v>
      </c>
      <c r="L444" s="19">
        <f t="shared" si="201"/>
        <v>3.9729083214302811E-4</v>
      </c>
      <c r="M444" s="19">
        <f t="shared" si="203"/>
        <v>0.80009100341796879</v>
      </c>
      <c r="N444" s="20">
        <f t="shared" si="202"/>
        <v>-5.8847268460083009E-8</v>
      </c>
      <c r="O444" s="20">
        <f t="shared" si="207"/>
        <v>536.66999999999996</v>
      </c>
      <c r="P444" s="21">
        <f t="shared" si="208"/>
        <v>1.5049434438344507</v>
      </c>
      <c r="Q444" s="33">
        <f>DataBase!G441+2*DataBase!H441*($O$2+273.15)+3*DataBase!I441*($O$2+273.15)^2+4*DataBase!J441*($O$2+273.15)^3+5*DataBase!K441*($O$2+273.15)^4</f>
        <v>1.4504286318101622</v>
      </c>
      <c r="R444" s="30">
        <f>DataBase!R441+273.15</f>
        <v>660.0980224609375</v>
      </c>
      <c r="S444" s="50">
        <f t="shared" si="220"/>
        <v>658.31561108975939</v>
      </c>
      <c r="T444" s="30">
        <f>DataBase!S441/100</f>
        <v>21.3</v>
      </c>
      <c r="U444" s="50">
        <f t="shared" si="209"/>
        <v>27.97991780047078</v>
      </c>
      <c r="V444" s="50">
        <f t="shared" si="210"/>
        <v>21.155498680102983</v>
      </c>
      <c r="W444" s="30">
        <f t="shared" si="211"/>
        <v>21.656515237060443</v>
      </c>
      <c r="X444" s="30">
        <f t="shared" si="212"/>
        <v>22.079830577830222</v>
      </c>
      <c r="Y444" s="30">
        <f t="shared" si="213"/>
        <v>389.40710176798052</v>
      </c>
      <c r="Z444" s="30">
        <f t="shared" si="214"/>
        <v>392.192551064844</v>
      </c>
      <c r="AA444" s="55">
        <f t="shared" si="215"/>
        <v>389.95059405857842</v>
      </c>
      <c r="AB444" s="24">
        <f t="shared" si="216"/>
        <v>664.7331353233767</v>
      </c>
      <c r="AC444" s="24">
        <f t="shared" si="217"/>
        <v>22.528305787156544</v>
      </c>
      <c r="AD444" s="63">
        <f t="shared" si="218"/>
        <v>-5.7666938364156956E-2</v>
      </c>
      <c r="AI444" s="20">
        <f t="shared" si="194"/>
        <v>166.848952623424</v>
      </c>
      <c r="AJ444" s="18">
        <f t="shared" si="195"/>
        <v>161.19406309547088</v>
      </c>
      <c r="AM444" s="20">
        <f t="shared" si="219"/>
        <v>0.72155800354432154</v>
      </c>
      <c r="AN444" s="20">
        <f t="shared" si="196"/>
        <v>0.37840958834154037</v>
      </c>
      <c r="AO444" s="10">
        <f t="shared" si="197"/>
        <v>0.47656715639904906</v>
      </c>
      <c r="AP444" s="10">
        <f t="shared" si="221"/>
        <v>0.4287537956395866</v>
      </c>
      <c r="AQ444" s="20">
        <f t="shared" si="198"/>
        <v>2.5566849618142314E-7</v>
      </c>
      <c r="AR444" s="20">
        <f t="shared" si="199"/>
        <v>5.4457389686643128E-6</v>
      </c>
    </row>
    <row r="445" spans="3:44" ht="15" x14ac:dyDescent="0.25">
      <c r="C445" s="27" t="str">
        <f>DataBase!A442</f>
        <v>1-Undecene</v>
      </c>
      <c r="D445" s="27">
        <f>DataBase!E442</f>
        <v>192.64901123046877</v>
      </c>
      <c r="E445" s="27">
        <f t="shared" si="204"/>
        <v>465.79901123046875</v>
      </c>
      <c r="F445" s="27">
        <f t="shared" si="205"/>
        <v>838.4382202148438</v>
      </c>
      <c r="G445" s="17">
        <f>DataBase!D442/1000</f>
        <v>0.75340002441406251</v>
      </c>
      <c r="H445" s="16">
        <f t="shared" si="206"/>
        <v>12.515976120133839</v>
      </c>
      <c r="I445" s="16">
        <f>DataBase!C442</f>
        <v>154.29600524902344</v>
      </c>
      <c r="K445" s="20">
        <f t="shared" si="200"/>
        <v>1.5534810290377664E-2</v>
      </c>
      <c r="L445" s="19">
        <f t="shared" si="201"/>
        <v>3.9101721380417257E-4</v>
      </c>
      <c r="M445" s="19">
        <f t="shared" si="203"/>
        <v>0</v>
      </c>
      <c r="N445" s="20">
        <f t="shared" si="202"/>
        <v>-5.6487000000000001E-8</v>
      </c>
      <c r="O445" s="20">
        <f t="shared" si="207"/>
        <v>536.66999999999996</v>
      </c>
      <c r="P445" s="21">
        <f t="shared" si="208"/>
        <v>1.6171759417685252</v>
      </c>
      <c r="Q445" s="33">
        <f>DataBase!G442+2*DataBase!H442*($O$2+273.15)+3*DataBase!I442*($O$2+273.15)^2+4*DataBase!J442*($O$2+273.15)^3+5*DataBase!K442*($O$2+273.15)^4</f>
        <v>1.6317696313663681</v>
      </c>
      <c r="R445" s="30">
        <f>DataBase!R442+273.15</f>
        <v>637</v>
      </c>
      <c r="S445" s="50">
        <f t="shared" si="220"/>
        <v>636.24315692373148</v>
      </c>
      <c r="T445" s="30">
        <f>DataBase!S442/100</f>
        <v>19.8</v>
      </c>
      <c r="U445" s="50">
        <f t="shared" si="209"/>
        <v>26.872272872153115</v>
      </c>
      <c r="V445" s="50">
        <f t="shared" si="210"/>
        <v>19.374224316540175</v>
      </c>
      <c r="W445" s="30">
        <f t="shared" si="211"/>
        <v>19.700727817401845</v>
      </c>
      <c r="X445" s="30">
        <f t="shared" si="212"/>
        <v>20.090030794673524</v>
      </c>
      <c r="Y445" s="30">
        <f t="shared" si="213"/>
        <v>366.78470316898745</v>
      </c>
      <c r="Z445" s="30">
        <f t="shared" si="214"/>
        <v>369.5081770200153</v>
      </c>
      <c r="AA445" s="55">
        <f t="shared" si="215"/>
        <v>368.31279280920432</v>
      </c>
      <c r="AB445" s="24">
        <f t="shared" si="216"/>
        <v>644.99725915840941</v>
      </c>
      <c r="AC445" s="24">
        <f t="shared" si="217"/>
        <v>20.641551397344507</v>
      </c>
      <c r="AD445" s="63">
        <f t="shared" si="218"/>
        <v>-4.2502595825480126E-2</v>
      </c>
      <c r="AI445" s="20">
        <f t="shared" si="194"/>
        <v>164.78886504980892</v>
      </c>
      <c r="AJ445" s="18">
        <f t="shared" si="195"/>
        <v>156.55751768306195</v>
      </c>
      <c r="AM445" s="20">
        <f t="shared" si="219"/>
        <v>0.73123863615458207</v>
      </c>
      <c r="AN445" s="20">
        <f t="shared" si="196"/>
        <v>0.38801296489589626</v>
      </c>
      <c r="AO445" s="10">
        <f t="shared" si="197"/>
        <v>0.51707324980186709</v>
      </c>
      <c r="AP445" s="10">
        <f t="shared" si="221"/>
        <v>0.4630952700576938</v>
      </c>
      <c r="AQ445" s="20">
        <f t="shared" si="198"/>
        <v>3.0963370971186492E-7</v>
      </c>
      <c r="AR445" s="20">
        <f t="shared" si="199"/>
        <v>6.1307474522949252E-6</v>
      </c>
    </row>
    <row r="446" spans="3:44" ht="15" x14ac:dyDescent="0.25">
      <c r="C446" s="27" t="str">
        <f>DataBase!A443</f>
        <v>Pent-CC6</v>
      </c>
      <c r="D446" s="27">
        <f>DataBase!E443</f>
        <v>203.74801025390627</v>
      </c>
      <c r="E446" s="27">
        <f t="shared" si="204"/>
        <v>476.89801025390625</v>
      </c>
      <c r="F446" s="27">
        <f t="shared" si="205"/>
        <v>858.41641845703123</v>
      </c>
      <c r="G446" s="17">
        <f>DataBase!D443/1000</f>
        <v>0.80680902099609375</v>
      </c>
      <c r="H446" s="16">
        <f t="shared" si="206"/>
        <v>11.779547101304004</v>
      </c>
      <c r="I446" s="16">
        <f>DataBase!C443</f>
        <v>154.30000305175781</v>
      </c>
      <c r="K446" s="20">
        <f t="shared" si="200"/>
        <v>-1.6787062774977442E-2</v>
      </c>
      <c r="L446" s="19">
        <f t="shared" si="201"/>
        <v>3.9413364357895501E-4</v>
      </c>
      <c r="M446" s="19">
        <f t="shared" si="203"/>
        <v>0.80680902099609375</v>
      </c>
      <c r="N446" s="20">
        <f t="shared" si="202"/>
        <v>-5.8867086611938478E-8</v>
      </c>
      <c r="O446" s="20">
        <f t="shared" si="207"/>
        <v>536.66999999999996</v>
      </c>
      <c r="P446" s="21">
        <f t="shared" si="208"/>
        <v>1.4873012295353134</v>
      </c>
      <c r="Q446" s="33">
        <f>DataBase!G443+2*DataBase!H443*($O$2+273.15)+3*DataBase!I443*($O$2+273.15)^2+4*DataBase!J443*($O$2+273.15)^3+5*DataBase!K443*($O$2+273.15)^4</f>
        <v>1.4885599384795531</v>
      </c>
      <c r="R446" s="30">
        <f>DataBase!R443+273.15</f>
        <v>674</v>
      </c>
      <c r="S446" s="50">
        <f t="shared" si="220"/>
        <v>660.78539094481675</v>
      </c>
      <c r="T446" s="30">
        <f>DataBase!S443/100</f>
        <v>23.3</v>
      </c>
      <c r="U446" s="50">
        <f t="shared" si="209"/>
        <v>28.181269954855118</v>
      </c>
      <c r="V446" s="50">
        <f t="shared" si="210"/>
        <v>21.507312659767379</v>
      </c>
      <c r="W446" s="30">
        <f t="shared" si="211"/>
        <v>22.035934852971437</v>
      </c>
      <c r="X446" s="30">
        <f t="shared" si="212"/>
        <v>22.497996019268534</v>
      </c>
      <c r="Y446" s="30">
        <f t="shared" si="213"/>
        <v>391.89397031700378</v>
      </c>
      <c r="Z446" s="30">
        <f t="shared" si="214"/>
        <v>394.64489542302704</v>
      </c>
      <c r="AA446" s="55">
        <f t="shared" si="215"/>
        <v>392.13445707379185</v>
      </c>
      <c r="AB446" s="24">
        <f t="shared" si="216"/>
        <v>666.7432259494002</v>
      </c>
      <c r="AC446" s="24">
        <f t="shared" si="217"/>
        <v>22.845910508456583</v>
      </c>
      <c r="AD446" s="63">
        <f t="shared" si="218"/>
        <v>1.9488819379545805E-2</v>
      </c>
      <c r="AI446" s="20">
        <f t="shared" si="194"/>
        <v>166.41905639318384</v>
      </c>
      <c r="AJ446" s="18">
        <f t="shared" si="195"/>
        <v>160.99103302920935</v>
      </c>
      <c r="AM446" s="20">
        <f t="shared" si="219"/>
        <v>0.70756381343309538</v>
      </c>
      <c r="AN446" s="20">
        <f t="shared" si="196"/>
        <v>0.37285540833025388</v>
      </c>
      <c r="AO446" s="10">
        <f t="shared" si="197"/>
        <v>0.41432487212947794</v>
      </c>
      <c r="AP446" s="10">
        <f t="shared" si="221"/>
        <v>0.37441513263351944</v>
      </c>
      <c r="AQ446" s="20">
        <f t="shared" si="198"/>
        <v>3.8979148621019058E-7</v>
      </c>
      <c r="AR446" s="20">
        <f t="shared" si="199"/>
        <v>9.0821416286974415E-6</v>
      </c>
    </row>
    <row r="447" spans="3:44" ht="15" x14ac:dyDescent="0.25">
      <c r="C447" s="27" t="str">
        <f>DataBase!A444</f>
        <v>26DMNaphthal</v>
      </c>
      <c r="D447" s="27">
        <f>DataBase!E444</f>
        <v>262.00002441406252</v>
      </c>
      <c r="E447" s="27">
        <f t="shared" si="204"/>
        <v>535.1500244140625</v>
      </c>
      <c r="F447" s="27">
        <f t="shared" si="205"/>
        <v>963.27004394531252</v>
      </c>
      <c r="G447" s="17">
        <f>DataBase!D444/1000</f>
        <v>0.92889300537109376</v>
      </c>
      <c r="H447" s="16">
        <f t="shared" si="206"/>
        <v>10.6320495580298</v>
      </c>
      <c r="I447" s="16">
        <f>DataBase!C444</f>
        <v>156.22700500488281</v>
      </c>
      <c r="K447" s="20">
        <f t="shared" si="200"/>
        <v>-4.0455487135354358E-2</v>
      </c>
      <c r="L447" s="19">
        <f t="shared" si="201"/>
        <v>3.656714822204717E-4</v>
      </c>
      <c r="M447" s="19">
        <f t="shared" si="203"/>
        <v>0</v>
      </c>
      <c r="N447" s="20">
        <f t="shared" si="202"/>
        <v>-5.6487000000000001E-8</v>
      </c>
      <c r="O447" s="20">
        <f t="shared" si="207"/>
        <v>536.66999999999996</v>
      </c>
      <c r="P447" s="21">
        <f t="shared" si="208"/>
        <v>1.2690053481950996</v>
      </c>
      <c r="Q447" s="33">
        <f>DataBase!G444+2*DataBase!H444*($O$2+273.15)+3*DataBase!I444*($O$2+273.15)^2+4*DataBase!J444*($O$2+273.15)^3+5*DataBase!K444*($O$2+273.15)^4</f>
        <v>1.1930803181003291</v>
      </c>
      <c r="R447" s="30">
        <f>DataBase!R444+273.15</f>
        <v>777</v>
      </c>
      <c r="S447" s="50">
        <f t="shared" si="220"/>
        <v>745.98922603682399</v>
      </c>
      <c r="T447" s="30">
        <f>DataBase!S444/100</f>
        <v>31.7</v>
      </c>
      <c r="U447" s="50">
        <f t="shared" si="209"/>
        <v>28.876424611271712</v>
      </c>
      <c r="V447" s="50">
        <f t="shared" si="210"/>
        <v>22.846718469625916</v>
      </c>
      <c r="W447" s="30">
        <f t="shared" si="211"/>
        <v>23.964736709173149</v>
      </c>
      <c r="X447" s="30">
        <f t="shared" si="212"/>
        <v>27.158784482861755</v>
      </c>
      <c r="Y447" s="30">
        <f t="shared" si="213"/>
        <v>475.55289131379436</v>
      </c>
      <c r="Z447" s="30">
        <f t="shared" si="214"/>
        <v>480.64285007908404</v>
      </c>
      <c r="AA447" s="55">
        <f t="shared" si="215"/>
        <v>464.05165370126713</v>
      </c>
      <c r="AB447" s="24">
        <f t="shared" si="216"/>
        <v>751.89598004520258</v>
      </c>
      <c r="AC447" s="24">
        <f t="shared" si="217"/>
        <v>28.149203759942356</v>
      </c>
      <c r="AD447" s="63">
        <f t="shared" si="218"/>
        <v>0.11201249968636098</v>
      </c>
      <c r="AI447" s="20">
        <f t="shared" si="194"/>
        <v>195.37822077611673</v>
      </c>
      <c r="AJ447" s="18">
        <f t="shared" si="195"/>
        <v>185.75535698421203</v>
      </c>
      <c r="AM447" s="20">
        <f t="shared" si="219"/>
        <v>0.68873877015966856</v>
      </c>
      <c r="AN447" s="20">
        <f t="shared" si="196"/>
        <v>0.33628529257725082</v>
      </c>
      <c r="AO447" s="10">
        <f t="shared" si="197"/>
        <v>0.41432077883210988</v>
      </c>
      <c r="AP447" s="10">
        <f t="shared" si="221"/>
        <v>0.38372822584769306</v>
      </c>
      <c r="AQ447" s="20">
        <f t="shared" si="198"/>
        <v>2.0099003992624505E-8</v>
      </c>
      <c r="AR447" s="20">
        <f t="shared" si="199"/>
        <v>6.371384265661968E-7</v>
      </c>
    </row>
    <row r="448" spans="3:44" ht="15" x14ac:dyDescent="0.25">
      <c r="C448" s="27" t="str">
        <f>DataBase!A445</f>
        <v>27-DiM-Napth</v>
      </c>
      <c r="D448" s="27">
        <f>DataBase!E445</f>
        <v>263.00002441406252</v>
      </c>
      <c r="E448" s="27">
        <f t="shared" si="204"/>
        <v>536.1500244140625</v>
      </c>
      <c r="F448" s="27">
        <f t="shared" si="205"/>
        <v>965.07004394531248</v>
      </c>
      <c r="G448" s="17">
        <f>DataBase!D445/1000</f>
        <v>1.0066640014648438</v>
      </c>
      <c r="H448" s="16">
        <f t="shared" si="206"/>
        <v>9.8167652700963988</v>
      </c>
      <c r="I448" s="16">
        <f>DataBase!C445</f>
        <v>156.22700500488281</v>
      </c>
      <c r="K448" s="20">
        <f t="shared" si="200"/>
        <v>-6.4685736172735056E-2</v>
      </c>
      <c r="L448" s="19">
        <f t="shared" si="201"/>
        <v>3.4860278388431292E-4</v>
      </c>
      <c r="M448" s="19">
        <f t="shared" si="203"/>
        <v>0</v>
      </c>
      <c r="N448" s="20">
        <f t="shared" si="202"/>
        <v>-5.6487000000000001E-8</v>
      </c>
      <c r="O448" s="20">
        <f t="shared" si="207"/>
        <v>536.66999999999996</v>
      </c>
      <c r="P448" s="21">
        <f t="shared" si="208"/>
        <v>1.0909303937007864</v>
      </c>
      <c r="Q448" s="33">
        <f>DataBase!G445+2*DataBase!H445*($O$2+273.15)+3*DataBase!I445*($O$2+273.15)^2+4*DataBase!J445*($O$2+273.15)^3+5*DataBase!K445*($O$2+273.15)^4</f>
        <v>1.1902289702767952</v>
      </c>
      <c r="R448" s="30">
        <f>DataBase!R445+273.15</f>
        <v>775</v>
      </c>
      <c r="S448" s="50">
        <f t="shared" si="220"/>
        <v>772.13172214864005</v>
      </c>
      <c r="T448" s="30">
        <f>DataBase!S445/100</f>
        <v>32.299999999999997</v>
      </c>
      <c r="U448" s="50">
        <f t="shared" si="209"/>
        <v>30.907181774454571</v>
      </c>
      <c r="V448" s="50">
        <f t="shared" si="210"/>
        <v>27.413476451376869</v>
      </c>
      <c r="W448" s="30">
        <f t="shared" si="211"/>
        <v>28.998290256913361</v>
      </c>
      <c r="X448" s="30">
        <f t="shared" si="212"/>
        <v>36.651424336789759</v>
      </c>
      <c r="Y448" s="30">
        <f t="shared" si="213"/>
        <v>498.363367764597</v>
      </c>
      <c r="Z448" s="30">
        <f t="shared" si="214"/>
        <v>502.84418557598167</v>
      </c>
      <c r="AA448" s="55">
        <f t="shared" si="215"/>
        <v>472.9270285076509</v>
      </c>
      <c r="AB448" s="24">
        <f t="shared" si="216"/>
        <v>772.25041628819861</v>
      </c>
      <c r="AC448" s="24">
        <f t="shared" si="217"/>
        <v>33.395758971488164</v>
      </c>
      <c r="AD448" s="63">
        <f t="shared" si="218"/>
        <v>-3.3924426361862742E-2</v>
      </c>
      <c r="AI448" s="20">
        <f t="shared" ref="AI448:AI511" si="222">-12272.6+9486.4*G448+(8.3741-5.9917*G448)*E448+(1-0.77084*G448-0.02058*G448^2)*(0.7465-222.4666/E448)*10^7/E448+(1-0.80882*G448+0.02226*G448^2)*(0.3228-17.335/E448)*10^12/E448^3</f>
        <v>182.03653717584496</v>
      </c>
      <c r="AJ448" s="18">
        <f t="shared" ref="AJ448:AJ511" si="223">20.486 * (EXP(1.165 / 10000 * F448 - 7.78712 * G448 + 1.1582
                / 1000 *  F448 * G448)) *  F448^(1.26007) * G448^(4.98308)</f>
        <v>165.8199879703206</v>
      </c>
      <c r="AM448" s="20">
        <f t="shared" si="219"/>
        <v>0.69180648311491932</v>
      </c>
      <c r="AN448" s="20">
        <f t="shared" si="196"/>
        <v>0.33692696656012971</v>
      </c>
      <c r="AO448" s="10">
        <f t="shared" si="197"/>
        <v>0.44346752597865824</v>
      </c>
      <c r="AP448" s="10">
        <f t="shared" si="221"/>
        <v>0.41156025199577528</v>
      </c>
      <c r="AQ448" s="20">
        <f t="shared" si="198"/>
        <v>1.3112484856996165E-8</v>
      </c>
      <c r="AR448" s="20">
        <f t="shared" si="199"/>
        <v>4.235332608809761E-7</v>
      </c>
    </row>
    <row r="449" spans="3:44" ht="15" x14ac:dyDescent="0.25">
      <c r="C449" s="27" t="str">
        <f>DataBase!A446</f>
        <v>12MNaphthaln</v>
      </c>
      <c r="D449" s="27">
        <f>DataBase!E446</f>
        <v>266.35000000000002</v>
      </c>
      <c r="E449" s="27">
        <f t="shared" si="204"/>
        <v>539.5</v>
      </c>
      <c r="F449" s="27">
        <f t="shared" si="205"/>
        <v>971.1</v>
      </c>
      <c r="G449" s="17">
        <f>DataBase!D446/1000</f>
        <v>1.0210100097656249</v>
      </c>
      <c r="H449" s="16">
        <f t="shared" si="206"/>
        <v>9.6989484606547833</v>
      </c>
      <c r="I449" s="16">
        <f>DataBase!C446</f>
        <v>156.22900390625</v>
      </c>
      <c r="K449" s="20">
        <f t="shared" si="200"/>
        <v>-6.8187251749339844E-2</v>
      </c>
      <c r="L449" s="19">
        <f t="shared" si="201"/>
        <v>3.458314448719868E-4</v>
      </c>
      <c r="M449" s="19">
        <f t="shared" si="203"/>
        <v>0</v>
      </c>
      <c r="N449" s="20">
        <f t="shared" si="202"/>
        <v>-5.6487000000000001E-8</v>
      </c>
      <c r="O449" s="20">
        <f t="shared" si="207"/>
        <v>536.66999999999996</v>
      </c>
      <c r="P449" s="21">
        <f t="shared" si="208"/>
        <v>1.0638278959828689</v>
      </c>
      <c r="Q449" s="33">
        <f>DataBase!G446+2*DataBase!H446*($O$2+273.15)+3*DataBase!I446*($O$2+273.15)^2+4*DataBase!J446*($O$2+273.15)^3+5*DataBase!K446*($O$2+273.15)^4</f>
        <v>1.1829267146674729</v>
      </c>
      <c r="R449" s="30">
        <f>DataBase!R446+273.15</f>
        <v>775.29901123046875</v>
      </c>
      <c r="S449" s="50">
        <f t="shared" si="220"/>
        <v>779.6518509851519</v>
      </c>
      <c r="T449" s="30">
        <f>DataBase!S446/100</f>
        <v>30.1</v>
      </c>
      <c r="U449" s="50">
        <f t="shared" si="209"/>
        <v>31.09832134549492</v>
      </c>
      <c r="V449" s="50">
        <f t="shared" si="210"/>
        <v>27.923291610848466</v>
      </c>
      <c r="W449" s="30">
        <f t="shared" si="211"/>
        <v>29.622340783209683</v>
      </c>
      <c r="X449" s="30">
        <f t="shared" si="212"/>
        <v>38.408459108668126</v>
      </c>
      <c r="Y449" s="30">
        <f t="shared" si="213"/>
        <v>505.14684806526145</v>
      </c>
      <c r="Z449" s="30">
        <f t="shared" si="214"/>
        <v>509.79373803754947</v>
      </c>
      <c r="AA449" s="55">
        <f t="shared" si="215"/>
        <v>476.69687286809301</v>
      </c>
      <c r="AB449" s="24">
        <f t="shared" si="216"/>
        <v>779.47306375069218</v>
      </c>
      <c r="AC449" s="24">
        <f t="shared" si="217"/>
        <v>34.445556256870248</v>
      </c>
      <c r="AD449" s="63">
        <f t="shared" si="218"/>
        <v>-0.14437063976313108</v>
      </c>
      <c r="AI449" s="20">
        <f t="shared" si="222"/>
        <v>182.02065872701002</v>
      </c>
      <c r="AJ449" s="18">
        <f t="shared" si="223"/>
        <v>164.25473429427498</v>
      </c>
      <c r="AM449" s="20">
        <f t="shared" si="219"/>
        <v>0.69586055468298014</v>
      </c>
      <c r="AN449" s="20">
        <f t="shared" ref="AN449:AN512" si="224">($AL$2+273.15)/(R449+273.15)</f>
        <v>0.33683087705480314</v>
      </c>
      <c r="AO449" s="10">
        <f t="shared" ref="AO449:AO512" si="225">(-LN(T449/1.01325)-5.92714+6.09648/AM449+1.28862*LN(AM449)-0.16934*AM449^6)/(15.2518-15.6875/AM449-13.4721*LN(AM449)+0.43577*AM449^6)</f>
        <v>0.44277436840420531</v>
      </c>
      <c r="AP449" s="10">
        <f t="shared" si="221"/>
        <v>0.40871767249833968</v>
      </c>
      <c r="AQ449" s="20">
        <f t="shared" ref="AQ449:AQ512" si="226">EXP(5.92714-6.09648/AN449-1.28862*LN(AN449)+0.169347*AN449^6+AO449*(15.2518-15.6875/AN449-13.4721*LN(AN449)+0.43577*AN449^6))</f>
        <v>1.314619407637877E-8</v>
      </c>
      <c r="AR449" s="20">
        <f t="shared" ref="AR449:AR512" si="227">AQ449*T449</f>
        <v>3.9570044169900101E-7</v>
      </c>
    </row>
    <row r="450" spans="3:44" ht="15" x14ac:dyDescent="0.25">
      <c r="C450" s="27" t="str">
        <f>DataBase!A447</f>
        <v>13MNaphthaln</v>
      </c>
      <c r="D450" s="27">
        <f>DataBase!E447</f>
        <v>265.35000000000002</v>
      </c>
      <c r="E450" s="27">
        <f t="shared" si="204"/>
        <v>538.5</v>
      </c>
      <c r="F450" s="27">
        <f t="shared" si="205"/>
        <v>969.30000000000007</v>
      </c>
      <c r="G450" s="17">
        <f>DataBase!D447/1000</f>
        <v>1.0175100097656249</v>
      </c>
      <c r="H450" s="16">
        <f t="shared" si="206"/>
        <v>9.7262937227381396</v>
      </c>
      <c r="I450" s="16">
        <f>DataBase!C447</f>
        <v>156.22900390625</v>
      </c>
      <c r="K450" s="20">
        <f t="shared" si="200"/>
        <v>-6.7374550560222471E-2</v>
      </c>
      <c r="L450" s="19">
        <f t="shared" si="201"/>
        <v>3.4648153004047082E-4</v>
      </c>
      <c r="M450" s="19">
        <f t="shared" si="203"/>
        <v>0</v>
      </c>
      <c r="N450" s="20">
        <f t="shared" si="202"/>
        <v>-5.6487000000000001E-8</v>
      </c>
      <c r="O450" s="20">
        <f t="shared" si="207"/>
        <v>536.66999999999996</v>
      </c>
      <c r="P450" s="21">
        <f t="shared" si="208"/>
        <v>1.0701491861650148</v>
      </c>
      <c r="Q450" s="33">
        <f>DataBase!G447+2*DataBase!H447*($O$2+273.15)+3*DataBase!I447*($O$2+273.15)^2+4*DataBase!J447*($O$2+273.15)^3+5*DataBase!K447*($O$2+273.15)^4</f>
        <v>1.1844161386847156</v>
      </c>
      <c r="R450" s="30">
        <f>DataBase!R447+273.15</f>
        <v>773.79901123046875</v>
      </c>
      <c r="S450" s="50">
        <f t="shared" si="220"/>
        <v>777.65938731951019</v>
      </c>
      <c r="T450" s="30">
        <f>DataBase!S447/100</f>
        <v>30.1</v>
      </c>
      <c r="U450" s="50">
        <f t="shared" si="209"/>
        <v>31.060821728400697</v>
      </c>
      <c r="V450" s="50">
        <f t="shared" si="210"/>
        <v>27.820818405225463</v>
      </c>
      <c r="W450" s="30">
        <f t="shared" si="211"/>
        <v>29.48867367606994</v>
      </c>
      <c r="X450" s="30">
        <f t="shared" si="212"/>
        <v>37.988859264599945</v>
      </c>
      <c r="Y450" s="30">
        <f t="shared" si="213"/>
        <v>503.33815306078804</v>
      </c>
      <c r="Z450" s="30">
        <f t="shared" si="214"/>
        <v>507.9220593524866</v>
      </c>
      <c r="AA450" s="55">
        <f t="shared" si="215"/>
        <v>475.63248542077997</v>
      </c>
      <c r="AB450" s="24">
        <f t="shared" si="216"/>
        <v>777.50003204086909</v>
      </c>
      <c r="AC450" s="24">
        <f t="shared" si="217"/>
        <v>34.184761012155363</v>
      </c>
      <c r="AD450" s="63">
        <f t="shared" si="218"/>
        <v>-0.13570634591878278</v>
      </c>
      <c r="AI450" s="20">
        <f t="shared" si="222"/>
        <v>181.88221895977154</v>
      </c>
      <c r="AJ450" s="18">
        <f t="shared" si="223"/>
        <v>164.50761500375359</v>
      </c>
      <c r="AM450" s="20">
        <f t="shared" si="219"/>
        <v>0.69591714668088767</v>
      </c>
      <c r="AN450" s="20">
        <f t="shared" si="224"/>
        <v>0.33731346628327796</v>
      </c>
      <c r="AO450" s="10">
        <f t="shared" si="225"/>
        <v>0.44317928482114716</v>
      </c>
      <c r="AP450" s="10">
        <f t="shared" si="221"/>
        <v>0.40909443254207267</v>
      </c>
      <c r="AQ450" s="20">
        <f t="shared" si="226"/>
        <v>1.3659321778658696E-8</v>
      </c>
      <c r="AR450" s="20">
        <f t="shared" si="227"/>
        <v>4.1114558553762674E-7</v>
      </c>
    </row>
    <row r="451" spans="3:44" ht="15" x14ac:dyDescent="0.25">
      <c r="C451" s="27" t="str">
        <f>DataBase!A448</f>
        <v>14MNaphthaln</v>
      </c>
      <c r="D451" s="27">
        <f>DataBase!E448</f>
        <v>267.35000000000002</v>
      </c>
      <c r="E451" s="27">
        <f t="shared" si="204"/>
        <v>540.5</v>
      </c>
      <c r="F451" s="27">
        <f t="shared" si="205"/>
        <v>972.9</v>
      </c>
      <c r="G451" s="17">
        <f>DataBase!D448/1000</f>
        <v>1.0197000122070312</v>
      </c>
      <c r="H451" s="16">
        <f t="shared" si="206"/>
        <v>9.7174051436404021</v>
      </c>
      <c r="I451" s="16">
        <f>DataBase!C448</f>
        <v>156.22900390625</v>
      </c>
      <c r="K451" s="20">
        <f t="shared" si="200"/>
        <v>-6.7638719131007233E-2</v>
      </c>
      <c r="L451" s="19">
        <f t="shared" si="201"/>
        <v>3.4627067457386918E-4</v>
      </c>
      <c r="M451" s="19">
        <f t="shared" si="203"/>
        <v>0</v>
      </c>
      <c r="N451" s="20">
        <f t="shared" si="202"/>
        <v>-5.6487000000000001E-8</v>
      </c>
      <c r="O451" s="20">
        <f t="shared" si="207"/>
        <v>536.66999999999996</v>
      </c>
      <c r="P451" s="21">
        <f t="shared" si="208"/>
        <v>1.068096493142985</v>
      </c>
      <c r="Q451" s="33">
        <f>DataBase!G448+2*DataBase!H448*($O$2+273.15)+3*DataBase!I448*($O$2+273.15)^2+4*DataBase!J448*($O$2+273.15)^3+5*DataBase!K448*($O$2+273.15)^4</f>
        <v>1.1829267146674729</v>
      </c>
      <c r="R451" s="30">
        <f>DataBase!R448+273.15</f>
        <v>776.79901123046875</v>
      </c>
      <c r="S451" s="50">
        <f t="shared" si="220"/>
        <v>780.06988704893752</v>
      </c>
      <c r="T451" s="30">
        <f>DataBase!S448/100</f>
        <v>30.1</v>
      </c>
      <c r="U451" s="50">
        <f t="shared" si="209"/>
        <v>31.019954485984158</v>
      </c>
      <c r="V451" s="50">
        <f t="shared" si="210"/>
        <v>27.721272043647094</v>
      </c>
      <c r="W451" s="30">
        <f t="shared" si="211"/>
        <v>29.428739478982681</v>
      </c>
      <c r="X451" s="30">
        <f t="shared" si="212"/>
        <v>38.099082628431773</v>
      </c>
      <c r="Y451" s="30">
        <f t="shared" si="213"/>
        <v>505.63585014907005</v>
      </c>
      <c r="Z451" s="30">
        <f t="shared" si="214"/>
        <v>510.41760633393767</v>
      </c>
      <c r="AA451" s="55">
        <f t="shared" si="215"/>
        <v>477.49700546372833</v>
      </c>
      <c r="AB451" s="24">
        <f t="shared" si="216"/>
        <v>780.26920197910715</v>
      </c>
      <c r="AC451" s="24">
        <f t="shared" si="217"/>
        <v>34.353899517287097</v>
      </c>
      <c r="AD451" s="63">
        <f t="shared" si="218"/>
        <v>-0.14132556535837526</v>
      </c>
      <c r="AI451" s="20">
        <f t="shared" si="222"/>
        <v>183.09025226428219</v>
      </c>
      <c r="AJ451" s="18">
        <f t="shared" si="223"/>
        <v>165.40840392586745</v>
      </c>
      <c r="AM451" s="20">
        <f t="shared" si="219"/>
        <v>0.69580418124353005</v>
      </c>
      <c r="AN451" s="20">
        <f t="shared" si="224"/>
        <v>0.33634966671965544</v>
      </c>
      <c r="AO451" s="10">
        <f t="shared" si="225"/>
        <v>0.4423711950382353</v>
      </c>
      <c r="AP451" s="10">
        <f t="shared" si="221"/>
        <v>0.40834250687534324</v>
      </c>
      <c r="AQ451" s="20">
        <f t="shared" si="226"/>
        <v>1.2652272122886631E-8</v>
      </c>
      <c r="AR451" s="20">
        <f t="shared" si="227"/>
        <v>3.8083339089888758E-7</v>
      </c>
    </row>
    <row r="452" spans="3:44" ht="15" x14ac:dyDescent="0.25">
      <c r="C452" s="27" t="str">
        <f>DataBase!A449</f>
        <v>16MNaphthlen</v>
      </c>
      <c r="D452" s="27">
        <f>DataBase!E449</f>
        <v>263.05001220703127</v>
      </c>
      <c r="E452" s="27">
        <f t="shared" si="204"/>
        <v>536.20001220703125</v>
      </c>
      <c r="F452" s="27">
        <f t="shared" si="205"/>
        <v>965.1600219726563</v>
      </c>
      <c r="G452" s="17">
        <f>DataBase!D449/1000</f>
        <v>1.0051900024414062</v>
      </c>
      <c r="H452" s="16">
        <f t="shared" si="206"/>
        <v>9.8314659870818062</v>
      </c>
      <c r="I452" s="16">
        <f>DataBase!C449</f>
        <v>156.22900390625</v>
      </c>
      <c r="K452" s="20">
        <f t="shared" ref="K452:K515" si="228">(-$AG$19 + $AG$20 * H452 + M452*($AG$21-$AG$22/G452)) / 1000</f>
        <v>-6.4248830863928727E-2</v>
      </c>
      <c r="L452" s="19">
        <f t="shared" ref="L452:L515" si="229">((-$AG$23 + ($AG$24 - $AG$25 *H452) *H452 - M452 * ($AG$26 - $AG$27 / G452)) / 1000000)</f>
        <v>3.4894318049962398E-4</v>
      </c>
      <c r="M452" s="19">
        <f t="shared" si="203"/>
        <v>0</v>
      </c>
      <c r="N452" s="20">
        <f t="shared" ref="N452:N515" si="230">(-$AG$28 - $AG$29 * M452) / 1000000000</f>
        <v>-5.6487000000000001E-8</v>
      </c>
      <c r="O452" s="20">
        <f t="shared" si="207"/>
        <v>536.66999999999996</v>
      </c>
      <c r="P452" s="21">
        <f t="shared" si="208"/>
        <v>1.0942878794715218</v>
      </c>
      <c r="Q452" s="33">
        <f>DataBase!G449+2*DataBase!H449*($O$2+273.15)+3*DataBase!I449*($O$2+273.15)^2+4*DataBase!J449*($O$2+273.15)^3+5*DataBase!K449*($O$2+273.15)^4</f>
        <v>1.1844161386847156</v>
      </c>
      <c r="R452" s="30">
        <f>DataBase!R449+273.15</f>
        <v>770.5980224609375</v>
      </c>
      <c r="S452" s="50">
        <f t="shared" si="220"/>
        <v>771.69378572889104</v>
      </c>
      <c r="T452" s="30">
        <f>DataBase!S449/100</f>
        <v>30.1</v>
      </c>
      <c r="U452" s="50">
        <f t="shared" si="209"/>
        <v>30.868480055888622</v>
      </c>
      <c r="V452" s="50">
        <f t="shared" si="210"/>
        <v>27.314548236633065</v>
      </c>
      <c r="W452" s="30">
        <f t="shared" si="211"/>
        <v>28.893137944574768</v>
      </c>
      <c r="X452" s="30">
        <f t="shared" si="212"/>
        <v>36.43428835999584</v>
      </c>
      <c r="Y452" s="30">
        <f t="shared" si="213"/>
        <v>497.99925092253011</v>
      </c>
      <c r="Z452" s="30">
        <f t="shared" si="214"/>
        <v>502.50694029898273</v>
      </c>
      <c r="AA452" s="55">
        <f t="shared" si="215"/>
        <v>472.87296926695399</v>
      </c>
      <c r="AB452" s="24">
        <f t="shared" si="216"/>
        <v>771.94695300589183</v>
      </c>
      <c r="AC452" s="24">
        <f t="shared" si="217"/>
        <v>33.290175782982502</v>
      </c>
      <c r="AD452" s="63">
        <f t="shared" si="218"/>
        <v>-0.10598590641137874</v>
      </c>
      <c r="AI452" s="20">
        <f t="shared" si="222"/>
        <v>182.35611745610686</v>
      </c>
      <c r="AJ452" s="18">
        <f t="shared" si="223"/>
        <v>166.27854725361564</v>
      </c>
      <c r="AM452" s="20">
        <f t="shared" si="219"/>
        <v>0.69582323932606749</v>
      </c>
      <c r="AN452" s="20">
        <f t="shared" si="224"/>
        <v>0.33834794643955041</v>
      </c>
      <c r="AO452" s="10">
        <f t="shared" si="225"/>
        <v>0.44250747522917483</v>
      </c>
      <c r="AP452" s="10">
        <f t="shared" si="221"/>
        <v>0.40846932298499206</v>
      </c>
      <c r="AQ452" s="20">
        <f t="shared" si="226"/>
        <v>1.5204226089251095E-8</v>
      </c>
      <c r="AR452" s="20">
        <f t="shared" si="227"/>
        <v>4.5764720528645796E-7</v>
      </c>
    </row>
    <row r="453" spans="3:44" ht="15" x14ac:dyDescent="0.25">
      <c r="C453" s="27" t="str">
        <f>DataBase!A450</f>
        <v>17MNaphthlen</v>
      </c>
      <c r="D453" s="27">
        <f>DataBase!E450</f>
        <v>263.05001220703127</v>
      </c>
      <c r="E453" s="27">
        <f t="shared" si="204"/>
        <v>536.20001220703125</v>
      </c>
      <c r="F453" s="27">
        <f t="shared" si="205"/>
        <v>965.1600219726563</v>
      </c>
      <c r="G453" s="17">
        <f>DataBase!D450/1000</f>
        <v>1.0145900268554688</v>
      </c>
      <c r="H453" s="16">
        <f t="shared" si="206"/>
        <v>9.7403789293950478</v>
      </c>
      <c r="I453" s="16">
        <f>DataBase!C450</f>
        <v>156.22900390625</v>
      </c>
      <c r="K453" s="20">
        <f t="shared" si="228"/>
        <v>-6.6955938218379168E-2</v>
      </c>
      <c r="L453" s="19">
        <f t="shared" si="229"/>
        <v>3.4681476325994486E-4</v>
      </c>
      <c r="M453" s="19">
        <f t="shared" ref="M453:M516" si="231">IF(OR(OR(H453&gt;12.5,H453&lt;11),OR(G453&lt;0.7,G453&gt;0.885)),0,G453)</f>
        <v>0</v>
      </c>
      <c r="N453" s="20">
        <f t="shared" si="230"/>
        <v>-5.6487000000000001E-8</v>
      </c>
      <c r="O453" s="20">
        <f t="shared" si="207"/>
        <v>536.66999999999996</v>
      </c>
      <c r="P453" s="21">
        <f t="shared" si="208"/>
        <v>1.0733979384113912</v>
      </c>
      <c r="Q453" s="33">
        <f>DataBase!G450+2*DataBase!H450*($O$2+273.15)+3*DataBase!I450*($O$2+273.15)^2+4*DataBase!J450*($O$2+273.15)^3+5*DataBase!K450*($O$2+273.15)^4</f>
        <v>1.1844161386847156</v>
      </c>
      <c r="R453" s="30">
        <f>DataBase!R450+273.15</f>
        <v>770.5980224609375</v>
      </c>
      <c r="S453" s="50">
        <f t="shared" si="220"/>
        <v>774.75598916506158</v>
      </c>
      <c r="T453" s="30">
        <f>DataBase!S450/100</f>
        <v>30.1</v>
      </c>
      <c r="U453" s="50">
        <f t="shared" si="209"/>
        <v>31.098283242000164</v>
      </c>
      <c r="V453" s="50">
        <f t="shared" si="210"/>
        <v>27.910836997318501</v>
      </c>
      <c r="W453" s="30">
        <f t="shared" si="211"/>
        <v>29.531783687430465</v>
      </c>
      <c r="X453" s="30">
        <f t="shared" si="212"/>
        <v>37.806185299790656</v>
      </c>
      <c r="Y453" s="30">
        <f t="shared" si="213"/>
        <v>500.58474289999708</v>
      </c>
      <c r="Z453" s="30">
        <f t="shared" si="214"/>
        <v>504.95058379242084</v>
      </c>
      <c r="AA453" s="55">
        <f t="shared" si="215"/>
        <v>473.45999272105166</v>
      </c>
      <c r="AB453" s="24">
        <f t="shared" si="216"/>
        <v>774.22734463113659</v>
      </c>
      <c r="AC453" s="24">
        <f t="shared" si="217"/>
        <v>33.965249979831057</v>
      </c>
      <c r="AD453" s="63">
        <f t="shared" si="218"/>
        <v>-0.12841362059239386</v>
      </c>
      <c r="AI453" s="20">
        <f t="shared" si="222"/>
        <v>180.57188357491577</v>
      </c>
      <c r="AJ453" s="18">
        <f t="shared" si="223"/>
        <v>163.58876489037289</v>
      </c>
      <c r="AM453" s="20">
        <f t="shared" si="219"/>
        <v>0.69582323932606749</v>
      </c>
      <c r="AN453" s="20">
        <f t="shared" si="224"/>
        <v>0.33834794643955041</v>
      </c>
      <c r="AO453" s="10">
        <f t="shared" si="225"/>
        <v>0.44250747522917483</v>
      </c>
      <c r="AP453" s="10">
        <f t="shared" si="221"/>
        <v>0.40846932298499206</v>
      </c>
      <c r="AQ453" s="20">
        <f t="shared" si="226"/>
        <v>1.5204226089251095E-8</v>
      </c>
      <c r="AR453" s="20">
        <f t="shared" si="227"/>
        <v>4.5764720528645796E-7</v>
      </c>
    </row>
    <row r="454" spans="3:44" ht="15" x14ac:dyDescent="0.25">
      <c r="C454" s="27" t="str">
        <f>DataBase!A451</f>
        <v>23MNaphthlen</v>
      </c>
      <c r="D454" s="27">
        <f>DataBase!E451</f>
        <v>268.05001220703127</v>
      </c>
      <c r="E454" s="27">
        <f t="shared" ref="E454:E517" si="232">(D454+273.15)</f>
        <v>541.20001220703125</v>
      </c>
      <c r="F454" s="27">
        <f t="shared" ref="F454:F517" si="233">E454*1.8</f>
        <v>974.1600219726563</v>
      </c>
      <c r="G454" s="17">
        <f>DataBase!D451/1000</f>
        <v>1.0060300292968749</v>
      </c>
      <c r="H454" s="16">
        <f t="shared" ref="H454:H517" si="234">((D454+273.15)*9/5)^(1/3)/(G454)</f>
        <v>9.8536959335912897</v>
      </c>
      <c r="I454" s="16">
        <f>DataBase!C451</f>
        <v>156.22900390625</v>
      </c>
      <c r="K454" s="20">
        <f t="shared" si="228"/>
        <v>-6.358815685366688E-2</v>
      </c>
      <c r="L454" s="19">
        <f t="shared" si="229"/>
        <v>3.49455641480117E-4</v>
      </c>
      <c r="M454" s="19">
        <f t="shared" si="231"/>
        <v>0</v>
      </c>
      <c r="N454" s="20">
        <f t="shared" si="230"/>
        <v>-5.6487000000000001E-8</v>
      </c>
      <c r="O454" s="20">
        <f t="shared" ref="O454:O517" si="235">($O$2+273.15)*1.8</f>
        <v>536.66999999999996</v>
      </c>
      <c r="P454" s="21">
        <f t="shared" ref="P454:P517" si="236">4.185*(K454+2*L454*O454+3*N454*O454^2)</f>
        <v>1.0993547379804058</v>
      </c>
      <c r="Q454" s="33">
        <f>DataBase!G451+2*DataBase!H451*($O$2+273.15)+3*DataBase!I451*($O$2+273.15)^2+4*DataBase!J451*($O$2+273.15)^3+5*DataBase!K451*($O$2+273.15)^4</f>
        <v>1.1885805975142192</v>
      </c>
      <c r="R454" s="30">
        <f>DataBase!R451+273.15</f>
        <v>777.79901123046875</v>
      </c>
      <c r="S454" s="50">
        <f t="shared" si="220"/>
        <v>776.17704331287882</v>
      </c>
      <c r="T454" s="30">
        <f>DataBase!S451/100</f>
        <v>30.1</v>
      </c>
      <c r="U454" s="50">
        <f t="shared" ref="U454:U517" si="237">(5.689 - 0.0566 / G454 - (0.43639 + 4.1216 / G454 + 0.21343 / G454^2) * 0.001 *E454 + (0.47579 + 1.182 / G454 + 0.15302 / G454^2)* 0.000001 * G454^2 - (2.4505 + 9.9099 / G454 ^2) * 10^-10 * G454^3)*10</f>
        <v>30.65199073551701</v>
      </c>
      <c r="V454" s="50">
        <f t="shared" ref="V454:V517" si="238">55302700*E454^-2.3125*G454^2.3201</f>
        <v>26.786383336863384</v>
      </c>
      <c r="W454" s="30">
        <f t="shared" ref="W454:W517" si="239">319580*(EXP(-0.008505*E454-4.8014*G454+0.005749*E454*G454))*E454^-0.4844*G454^4.0846</f>
        <v>28.430702168089379</v>
      </c>
      <c r="X454" s="30">
        <f t="shared" ref="X454:X517" si="240">6.9575*(EXP(-0.0135*E454-0.3129*G454+0.009174*E454*G454))*E454^0.6791*G454^-0.6807</f>
        <v>36.008708548148753</v>
      </c>
      <c r="Y454" s="30">
        <f t="shared" ref="Y454:Y517" si="241">19.06232*E454^0.58848*G454^0.3596-273.15</f>
        <v>502.45580014704626</v>
      </c>
      <c r="Z454" s="30">
        <f t="shared" ref="Z454:Z517" si="242">9.5233*(EXP(-0.0009314*E454-0.544442*G454+0.00064791*E454*G454))*E454^0.81067*G454^0.53691-273.15</f>
        <v>507.49443824287994</v>
      </c>
      <c r="AA454" s="55">
        <f t="shared" ref="AA454:AA517" si="243">35.9413*EXP(-0.00069*E454-1.4442*G454+0.000491*E454*G454)*E454^0.7293*G454^1.2771-273.15</f>
        <v>477.26029701266123</v>
      </c>
      <c r="AB454" s="24">
        <f t="shared" ref="AB454:AB517" si="244">EXP($AF$7+$AF$8*$I454+$AF$9*$E454+$AF$10*$G454+$AF$11*$E454*$G454)*$I454^$AF$12*$E454^($AF$13+$AF$14*$I454)*$G454^$AF$15</f>
        <v>777.66102683869758</v>
      </c>
      <c r="AC454" s="24">
        <f t="shared" ref="AC454:AC517" si="245">EXP($AG$7+$AG$8*$I454+$AG$9*$E454+$AG$10*$G454+$AG$11*$E454*$G454)*$I454^$AG$12*$E454^($AG$13+$AG$14*$I454)*$G454^$AG$15*10</f>
        <v>33.359198076324773</v>
      </c>
      <c r="AD454" s="63">
        <f t="shared" ref="AD454:AD517" si="246">(T454-AC454)/T454</f>
        <v>-0.10827900585796583</v>
      </c>
      <c r="AI454" s="20">
        <f t="shared" si="222"/>
        <v>186.30538729920585</v>
      </c>
      <c r="AJ454" s="18">
        <f t="shared" si="223"/>
        <v>169.9416749372723</v>
      </c>
      <c r="AM454" s="20">
        <f t="shared" ref="AM454:AM517" si="247">E454/R454</f>
        <v>0.69580959141470144</v>
      </c>
      <c r="AN454" s="20">
        <f t="shared" si="224"/>
        <v>0.3360296229657479</v>
      </c>
      <c r="AO454" s="10">
        <f t="shared" si="225"/>
        <v>0.4424098799145757</v>
      </c>
      <c r="AP454" s="10">
        <f t="shared" si="221"/>
        <v>0.40837850556915112</v>
      </c>
      <c r="AQ454" s="20">
        <f t="shared" si="226"/>
        <v>1.2270185946107942E-8</v>
      </c>
      <c r="AR454" s="20">
        <f t="shared" si="227"/>
        <v>3.6933259697784907E-7</v>
      </c>
    </row>
    <row r="455" spans="3:44" ht="15" x14ac:dyDescent="0.25">
      <c r="C455" s="27" t="str">
        <f>DataBase!A452</f>
        <v>1ENaphthalen</v>
      </c>
      <c r="D455" s="27">
        <f>DataBase!E452</f>
        <v>258.35000000000002</v>
      </c>
      <c r="E455" s="27">
        <f t="shared" si="232"/>
        <v>531.5</v>
      </c>
      <c r="F455" s="27">
        <f t="shared" si="233"/>
        <v>956.7</v>
      </c>
      <c r="G455" s="17">
        <f>DataBase!D452/1000</f>
        <v>1.0112800292968751</v>
      </c>
      <c r="H455" s="16">
        <f t="shared" si="234"/>
        <v>9.7436234902009868</v>
      </c>
      <c r="I455" s="16">
        <f>DataBase!C452</f>
        <v>156.22900390625</v>
      </c>
      <c r="K455" s="20">
        <f t="shared" si="228"/>
        <v>-6.6859509871226686E-2</v>
      </c>
      <c r="L455" s="19">
        <f t="shared" si="229"/>
        <v>3.4689136846089688E-4</v>
      </c>
      <c r="M455" s="19">
        <f t="shared" si="231"/>
        <v>0</v>
      </c>
      <c r="N455" s="20">
        <f t="shared" si="230"/>
        <v>-5.6487000000000001E-8</v>
      </c>
      <c r="O455" s="20">
        <f t="shared" si="235"/>
        <v>536.66999999999996</v>
      </c>
      <c r="P455" s="21">
        <f t="shared" si="236"/>
        <v>1.0741455960836659</v>
      </c>
      <c r="Q455" s="33">
        <f>DataBase!G452+2*DataBase!H452*($O$2+273.15)+3*DataBase!I452*($O$2+273.15)^2+4*DataBase!J452*($O$2+273.15)^3+5*DataBase!K452*($O$2+273.15)^4</f>
        <v>1.1786445412496509</v>
      </c>
      <c r="R455" s="30">
        <f>DataBase!R452+273.15</f>
        <v>774.9000244140625</v>
      </c>
      <c r="S455" s="50">
        <f t="shared" ref="S455:S518" si="248">189.8 + 450.6 * G455 + (0.4244 + 0.1174 * G455) *  E455  + (0.1441 - 1.0069 * G455) * 100000 / (E455)</f>
        <v>769.68336906308821</v>
      </c>
      <c r="T455" s="30">
        <f>DataBase!S452/100</f>
        <v>31.3</v>
      </c>
      <c r="U455" s="50">
        <f t="shared" si="237"/>
        <v>31.239746922126109</v>
      </c>
      <c r="V455" s="50">
        <f t="shared" si="238"/>
        <v>28.269767234045673</v>
      </c>
      <c r="W455" s="30">
        <f t="shared" si="239"/>
        <v>29.806366759028599</v>
      </c>
      <c r="X455" s="30">
        <f t="shared" si="240"/>
        <v>37.838140820938492</v>
      </c>
      <c r="Y455" s="30">
        <f t="shared" si="241"/>
        <v>495.68241592389575</v>
      </c>
      <c r="Z455" s="30">
        <f t="shared" si="242"/>
        <v>499.56816039573368</v>
      </c>
      <c r="AA455" s="55">
        <f t="shared" si="243"/>
        <v>469.16009115615941</v>
      </c>
      <c r="AB455" s="24">
        <f t="shared" si="244"/>
        <v>768.20486727861362</v>
      </c>
      <c r="AC455" s="24">
        <f t="shared" si="245"/>
        <v>33.720262965318263</v>
      </c>
      <c r="AD455" s="63">
        <f t="shared" si="246"/>
        <v>-7.7324695377580258E-2</v>
      </c>
      <c r="AI455" s="20">
        <f t="shared" si="222"/>
        <v>177.40115205211532</v>
      </c>
      <c r="AJ455" s="18">
        <f t="shared" si="223"/>
        <v>160.96056748458776</v>
      </c>
      <c r="AM455" s="20">
        <f t="shared" si="247"/>
        <v>0.68589493257777556</v>
      </c>
      <c r="AN455" s="20">
        <f t="shared" si="224"/>
        <v>0.33695910669668361</v>
      </c>
      <c r="AO455" s="10">
        <f t="shared" si="225"/>
        <v>0.38986575503234616</v>
      </c>
      <c r="AP455" s="10">
        <f t="shared" si="221"/>
        <v>0.36037736383714947</v>
      </c>
      <c r="AQ455" s="20">
        <f t="shared" si="226"/>
        <v>3.2103734776577649E-8</v>
      </c>
      <c r="AR455" s="20">
        <f t="shared" si="227"/>
        <v>1.0048468985068804E-6</v>
      </c>
    </row>
    <row r="456" spans="3:44" ht="15" x14ac:dyDescent="0.25">
      <c r="C456" s="27" t="str">
        <f>DataBase!A453</f>
        <v>2ENaphthalen</v>
      </c>
      <c r="D456" s="27">
        <f>DataBase!E453</f>
        <v>258.35000000000002</v>
      </c>
      <c r="E456" s="27">
        <f t="shared" si="232"/>
        <v>531.5</v>
      </c>
      <c r="F456" s="27">
        <f t="shared" si="233"/>
        <v>956.7</v>
      </c>
      <c r="G456" s="17">
        <f>DataBase!D453/1000</f>
        <v>0.99523602294921876</v>
      </c>
      <c r="H456" s="16">
        <f t="shared" si="234"/>
        <v>9.90069854930376</v>
      </c>
      <c r="I456" s="16">
        <f>DataBase!C453</f>
        <v>156.22900390625</v>
      </c>
      <c r="K456" s="20">
        <f t="shared" si="228"/>
        <v>-6.2191239114692279E-2</v>
      </c>
      <c r="L456" s="19">
        <f t="shared" si="229"/>
        <v>3.5053015974663551E-4</v>
      </c>
      <c r="M456" s="19">
        <f t="shared" si="231"/>
        <v>0</v>
      </c>
      <c r="N456" s="20">
        <f t="shared" si="230"/>
        <v>-5.6487000000000001E-8</v>
      </c>
      <c r="O456" s="20">
        <f t="shared" si="235"/>
        <v>536.66999999999996</v>
      </c>
      <c r="P456" s="21">
        <f t="shared" si="236"/>
        <v>1.1100274972984487</v>
      </c>
      <c r="Q456" s="33">
        <f>DataBase!G453+2*DataBase!H453*($O$2+273.15)+3*DataBase!I453*($O$2+273.15)^2+4*DataBase!J453*($O$2+273.15)^3+5*DataBase!K453*($O$2+273.15)^4</f>
        <v>1.1802847648902541</v>
      </c>
      <c r="R456" s="30">
        <f>DataBase!R453+273.15</f>
        <v>774.9000244140625</v>
      </c>
      <c r="S456" s="50">
        <f t="shared" si="248"/>
        <v>764.49228054462458</v>
      </c>
      <c r="T456" s="30">
        <f>DataBase!S453/100</f>
        <v>31.3</v>
      </c>
      <c r="U456" s="50">
        <f t="shared" si="237"/>
        <v>30.845464638416257</v>
      </c>
      <c r="V456" s="50">
        <f t="shared" si="238"/>
        <v>27.240077600897767</v>
      </c>
      <c r="W456" s="30">
        <f t="shared" si="239"/>
        <v>28.714718367522735</v>
      </c>
      <c r="X456" s="30">
        <f t="shared" si="240"/>
        <v>35.551893970383688</v>
      </c>
      <c r="Y456" s="30">
        <f t="shared" si="241"/>
        <v>491.27369475219336</v>
      </c>
      <c r="Z456" s="30">
        <f t="shared" si="242"/>
        <v>495.42490774897772</v>
      </c>
      <c r="AA456" s="55">
        <f t="shared" si="243"/>
        <v>468.09201506638487</v>
      </c>
      <c r="AB456" s="24">
        <f t="shared" si="244"/>
        <v>764.38416701440724</v>
      </c>
      <c r="AC456" s="24">
        <f t="shared" si="245"/>
        <v>32.591634872814431</v>
      </c>
      <c r="AD456" s="63">
        <f t="shared" si="246"/>
        <v>-4.1266289866275736E-2</v>
      </c>
      <c r="AI456" s="20">
        <f t="shared" si="222"/>
        <v>180.38456422337214</v>
      </c>
      <c r="AJ456" s="18">
        <f t="shared" si="223"/>
        <v>165.44318090669438</v>
      </c>
      <c r="AM456" s="20">
        <f t="shared" si="247"/>
        <v>0.68589493257777556</v>
      </c>
      <c r="AN456" s="20">
        <f t="shared" si="224"/>
        <v>0.33695910669668361</v>
      </c>
      <c r="AO456" s="10">
        <f t="shared" si="225"/>
        <v>0.38986575503234616</v>
      </c>
      <c r="AP456" s="10">
        <f t="shared" si="221"/>
        <v>0.36037736383714947</v>
      </c>
      <c r="AQ456" s="20">
        <f t="shared" si="226"/>
        <v>3.2103734776577649E-8</v>
      </c>
      <c r="AR456" s="20">
        <f t="shared" si="227"/>
        <v>1.0048468985068804E-6</v>
      </c>
    </row>
    <row r="457" spans="3:44" ht="15" x14ac:dyDescent="0.25">
      <c r="C457" s="27" t="str">
        <f>DataBase!A454</f>
        <v>LMenthol</v>
      </c>
      <c r="D457" s="27">
        <f>DataBase!E454</f>
        <v>216.39901123046877</v>
      </c>
      <c r="E457" s="27">
        <f t="shared" si="232"/>
        <v>489.54901123046875</v>
      </c>
      <c r="F457" s="27">
        <f t="shared" si="233"/>
        <v>881.1882202148438</v>
      </c>
      <c r="G457" s="17">
        <f>DataBase!D454/1000</f>
        <v>0.87962902832031253</v>
      </c>
      <c r="H457" s="16">
        <f t="shared" si="234"/>
        <v>10.899084208105524</v>
      </c>
      <c r="I457" s="16">
        <f>DataBase!C454</f>
        <v>156.26800537109375</v>
      </c>
      <c r="K457" s="20">
        <f t="shared" si="228"/>
        <v>-3.2519217335103857E-2</v>
      </c>
      <c r="L457" s="19">
        <f t="shared" si="229"/>
        <v>3.7046093484621067E-4</v>
      </c>
      <c r="M457" s="19">
        <f t="shared" si="231"/>
        <v>0</v>
      </c>
      <c r="N457" s="20">
        <f t="shared" si="230"/>
        <v>-5.6487000000000001E-8</v>
      </c>
      <c r="O457" s="20">
        <f t="shared" si="235"/>
        <v>536.66999999999996</v>
      </c>
      <c r="P457" s="21">
        <f t="shared" si="236"/>
        <v>1.3237325131844331</v>
      </c>
      <c r="Q457" s="33">
        <f>DataBase!G454+2*DataBase!H454*($O$2+273.15)+3*DataBase!I454*($O$2+273.15)^2+4*DataBase!J454*($O$2+273.15)^3+5*DataBase!K454*($O$2+273.15)^4</f>
        <v>1.382310120062922</v>
      </c>
      <c r="R457" s="30">
        <f>DataBase!R454+273.15</f>
        <v>658</v>
      </c>
      <c r="S457" s="50">
        <f t="shared" si="248"/>
        <v>692.99435532541395</v>
      </c>
      <c r="T457" s="30">
        <f>DataBase!S454/100</f>
        <v>27.1</v>
      </c>
      <c r="U457" s="50">
        <f t="shared" si="237"/>
        <v>29.82148498205289</v>
      </c>
      <c r="V457" s="50">
        <f t="shared" si="238"/>
        <v>24.737856547335319</v>
      </c>
      <c r="W457" s="30">
        <f t="shared" si="239"/>
        <v>25.517040849134659</v>
      </c>
      <c r="X457" s="30">
        <f t="shared" si="240"/>
        <v>27.098897523423734</v>
      </c>
      <c r="Y457" s="30">
        <f t="shared" si="241"/>
        <v>423.53607424307972</v>
      </c>
      <c r="Z457" s="30">
        <f t="shared" si="242"/>
        <v>426.01252394075584</v>
      </c>
      <c r="AA457" s="55">
        <f t="shared" si="243"/>
        <v>417.95169192882543</v>
      </c>
      <c r="AB457" s="24">
        <f t="shared" si="244"/>
        <v>694.48132531476108</v>
      </c>
      <c r="AC457" s="24">
        <f t="shared" si="245"/>
        <v>26.084140523150655</v>
      </c>
      <c r="AD457" s="63">
        <f t="shared" si="246"/>
        <v>3.7485589551636403E-2</v>
      </c>
      <c r="AI457" s="20">
        <f t="shared" si="222"/>
        <v>166.01814696085592</v>
      </c>
      <c r="AJ457" s="18">
        <f t="shared" si="223"/>
        <v>160.15423447496426</v>
      </c>
      <c r="AM457" s="20">
        <f t="shared" si="247"/>
        <v>0.743995457797065</v>
      </c>
      <c r="AN457" s="20">
        <f t="shared" si="224"/>
        <v>0.37926220265263383</v>
      </c>
      <c r="AO457" s="10">
        <f t="shared" si="225"/>
        <v>0.8047412837093364</v>
      </c>
      <c r="AP457" s="10">
        <f t="shared" si="221"/>
        <v>0.73256586113781941</v>
      </c>
      <c r="AQ457" s="20">
        <f t="shared" si="226"/>
        <v>3.762140679347877E-9</v>
      </c>
      <c r="AR457" s="20">
        <f t="shared" si="227"/>
        <v>1.0195401241032747E-7</v>
      </c>
    </row>
    <row r="458" spans="3:44" ht="15" x14ac:dyDescent="0.25">
      <c r="C458" s="27" t="str">
        <f>DataBase!A455</f>
        <v>n-C11</v>
      </c>
      <c r="D458" s="27">
        <f>DataBase!E455</f>
        <v>195.8900085449219</v>
      </c>
      <c r="E458" s="27">
        <f t="shared" si="232"/>
        <v>469.04000854492188</v>
      </c>
      <c r="F458" s="27">
        <f t="shared" si="233"/>
        <v>844.27201538085944</v>
      </c>
      <c r="G458" s="17">
        <f>DataBase!D455/1000</f>
        <v>0.74284600830078129</v>
      </c>
      <c r="H458" s="16">
        <f t="shared" si="234"/>
        <v>12.723170215847949</v>
      </c>
      <c r="I458" s="16">
        <f>DataBase!C455</f>
        <v>156.31300354003906</v>
      </c>
      <c r="K458" s="20">
        <f t="shared" si="228"/>
        <v>2.1692618815001025E-2</v>
      </c>
      <c r="L458" s="19">
        <f t="shared" si="229"/>
        <v>3.9260371688764532E-4</v>
      </c>
      <c r="M458" s="19">
        <f t="shared" si="231"/>
        <v>0</v>
      </c>
      <c r="N458" s="20">
        <f t="shared" si="230"/>
        <v>-5.6487000000000001E-8</v>
      </c>
      <c r="O458" s="20">
        <f t="shared" si="235"/>
        <v>536.66999999999996</v>
      </c>
      <c r="P458" s="21">
        <f t="shared" si="236"/>
        <v>1.6500728279081611</v>
      </c>
      <c r="Q458" s="33">
        <f>DataBase!G455+2*DataBase!H455*($O$2+273.15)+3*DataBase!I455*($O$2+273.15)^2+4*DataBase!J455*($O$2+273.15)^3+5*DataBase!K455*($O$2+273.15)^4</f>
        <v>1.6478747638021873</v>
      </c>
      <c r="R458" s="30">
        <f>DataBase!R455+273.15</f>
        <v>638.29901123046875</v>
      </c>
      <c r="S458" s="50">
        <f t="shared" si="248"/>
        <v>635.74572933623415</v>
      </c>
      <c r="T458" s="30">
        <f>DataBase!S455/100</f>
        <v>19.649300537109376</v>
      </c>
      <c r="U458" s="50">
        <f t="shared" si="237"/>
        <v>26.2429344637113</v>
      </c>
      <c r="V458" s="50">
        <f t="shared" si="238"/>
        <v>18.452098254743809</v>
      </c>
      <c r="W458" s="30">
        <f t="shared" si="239"/>
        <v>18.696963988534726</v>
      </c>
      <c r="X458" s="30">
        <f t="shared" si="240"/>
        <v>19.126436966324562</v>
      </c>
      <c r="Y458" s="30">
        <f t="shared" si="241"/>
        <v>366.14978392559703</v>
      </c>
      <c r="Z458" s="30">
        <f t="shared" si="242"/>
        <v>368.96129719032058</v>
      </c>
      <c r="AA458" s="55">
        <f t="shared" si="243"/>
        <v>367.55261920055705</v>
      </c>
      <c r="AB458" s="24">
        <f t="shared" si="244"/>
        <v>645.49864586626927</v>
      </c>
      <c r="AC458" s="24">
        <f t="shared" si="245"/>
        <v>19.846182112494692</v>
      </c>
      <c r="AD458" s="63">
        <f t="shared" si="246"/>
        <v>-1.0019775259352773E-2</v>
      </c>
      <c r="AI458" s="20">
        <f t="shared" si="222"/>
        <v>168.5751598554416</v>
      </c>
      <c r="AJ458" s="18">
        <f t="shared" si="223"/>
        <v>159.09426877886008</v>
      </c>
      <c r="AM458" s="20">
        <f t="shared" si="247"/>
        <v>0.73482803559532228</v>
      </c>
      <c r="AN458" s="20">
        <f t="shared" si="224"/>
        <v>0.38745996281595896</v>
      </c>
      <c r="AO458" s="10">
        <f t="shared" si="225"/>
        <v>0.54298984676467177</v>
      </c>
      <c r="AP458" s="10">
        <f t="shared" si="221"/>
        <v>0.48623827858804392</v>
      </c>
      <c r="AQ458" s="20">
        <f t="shared" si="226"/>
        <v>2.1527895970559948E-7</v>
      </c>
      <c r="AR458" s="20">
        <f t="shared" si="227"/>
        <v>4.2300809785715835E-6</v>
      </c>
    </row>
    <row r="459" spans="3:44" ht="15" x14ac:dyDescent="0.25">
      <c r="C459" s="27" t="str">
        <f>DataBase!A456</f>
        <v>123MIndene</v>
      </c>
      <c r="D459" s="27">
        <f>DataBase!E456</f>
        <v>233.85</v>
      </c>
      <c r="E459" s="27">
        <f t="shared" si="232"/>
        <v>507</v>
      </c>
      <c r="F459" s="27">
        <f t="shared" si="233"/>
        <v>912.6</v>
      </c>
      <c r="G459" s="17">
        <f>DataBase!D456/1000</f>
        <v>1.0156500244140625</v>
      </c>
      <c r="H459" s="16">
        <f t="shared" si="234"/>
        <v>9.5502792717056231</v>
      </c>
      <c r="I459" s="16">
        <f>DataBase!C456</f>
        <v>158.24000549316406</v>
      </c>
      <c r="K459" s="20">
        <f t="shared" si="228"/>
        <v>-7.2605700044908877E-2</v>
      </c>
      <c r="L459" s="19">
        <f t="shared" si="229"/>
        <v>3.4222456075728628E-4</v>
      </c>
      <c r="M459" s="19">
        <f t="shared" si="231"/>
        <v>0</v>
      </c>
      <c r="N459" s="20">
        <f t="shared" si="230"/>
        <v>-5.6487000000000001E-8</v>
      </c>
      <c r="O459" s="20">
        <f t="shared" si="235"/>
        <v>536.66999999999996</v>
      </c>
      <c r="P459" s="21">
        <f t="shared" si="236"/>
        <v>1.0291348264790225</v>
      </c>
      <c r="Q459" s="33">
        <f>DataBase!G456+2*DataBase!H456*($O$2+273.15)+3*DataBase!I456*($O$2+273.15)^2+4*DataBase!J456*($O$2+273.15)^3+5*DataBase!K456*($O$2+273.15)^4</f>
        <v>1.2517835845958094</v>
      </c>
      <c r="R459" s="30">
        <f>DataBase!R456+273.15</f>
        <v>727</v>
      </c>
      <c r="S459" s="50">
        <f t="shared" si="248"/>
        <v>749.79041515619292</v>
      </c>
      <c r="T459" s="30">
        <f>DataBase!S456/100</f>
        <v>31.5</v>
      </c>
      <c r="U459" s="50">
        <f t="shared" si="237"/>
        <v>32.496722856297218</v>
      </c>
      <c r="V459" s="50">
        <f t="shared" si="238"/>
        <v>31.84654893608905</v>
      </c>
      <c r="W459" s="30">
        <f t="shared" si="239"/>
        <v>32.880605836919393</v>
      </c>
      <c r="X459" s="30">
        <f t="shared" si="240"/>
        <v>41.295120609915728</v>
      </c>
      <c r="Y459" s="30">
        <f t="shared" si="241"/>
        <v>475.78480184998307</v>
      </c>
      <c r="Z459" s="30">
        <f t="shared" si="242"/>
        <v>476.64133376707832</v>
      </c>
      <c r="AA459" s="55">
        <f t="shared" si="243"/>
        <v>447.65820911998503</v>
      </c>
      <c r="AB459" s="24">
        <f t="shared" si="244"/>
        <v>741.51302775861154</v>
      </c>
      <c r="AC459" s="24">
        <f t="shared" si="245"/>
        <v>33.742383505160547</v>
      </c>
      <c r="AD459" s="63">
        <f t="shared" si="246"/>
        <v>-7.1186777941604648E-2</v>
      </c>
      <c r="AI459" s="20">
        <f t="shared" si="222"/>
        <v>157.55672856173521</v>
      </c>
      <c r="AJ459" s="18">
        <f t="shared" si="223"/>
        <v>142.1637510834569</v>
      </c>
      <c r="AM459" s="20">
        <f t="shared" si="247"/>
        <v>0.69738651994497936</v>
      </c>
      <c r="AN459" s="20">
        <f t="shared" si="224"/>
        <v>0.35309703544468329</v>
      </c>
      <c r="AO459" s="10">
        <f t="shared" si="225"/>
        <v>0.47320760740528217</v>
      </c>
      <c r="AP459" s="10">
        <f t="shared" si="221"/>
        <v>0.43842654556871086</v>
      </c>
      <c r="AQ459" s="20">
        <f t="shared" si="226"/>
        <v>3.5053848226693071E-8</v>
      </c>
      <c r="AR459" s="20">
        <f t="shared" si="227"/>
        <v>1.1041962191408318E-6</v>
      </c>
    </row>
    <row r="460" spans="3:44" ht="15" x14ac:dyDescent="0.25">
      <c r="C460" s="27" t="str">
        <f>DataBase!A457</f>
        <v>Phenyl-CC6</v>
      </c>
      <c r="D460" s="27">
        <f>DataBase!E457</f>
        <v>240.12001953125002</v>
      </c>
      <c r="E460" s="27">
        <f t="shared" si="232"/>
        <v>513.27001953125</v>
      </c>
      <c r="F460" s="27">
        <f t="shared" si="233"/>
        <v>923.88603515625005</v>
      </c>
      <c r="G460" s="17">
        <f>DataBase!D457/1000</f>
        <v>0.94625701904296877</v>
      </c>
      <c r="H460" s="16">
        <f t="shared" si="234"/>
        <v>10.292724622564156</v>
      </c>
      <c r="I460" s="16">
        <f>DataBase!C457</f>
        <v>160.25900268554688</v>
      </c>
      <c r="K460" s="20">
        <f t="shared" si="228"/>
        <v>-5.0540224217393299E-2</v>
      </c>
      <c r="L460" s="19">
        <f t="shared" si="229"/>
        <v>3.5901510581116844E-4</v>
      </c>
      <c r="M460" s="19">
        <f t="shared" si="231"/>
        <v>0</v>
      </c>
      <c r="N460" s="20">
        <f t="shared" si="230"/>
        <v>-5.6487000000000001E-8</v>
      </c>
      <c r="O460" s="20">
        <f t="shared" si="235"/>
        <v>536.66999999999996</v>
      </c>
      <c r="P460" s="21">
        <f t="shared" si="236"/>
        <v>1.1969007606009157</v>
      </c>
      <c r="Q460" s="33">
        <f>DataBase!G457+2*DataBase!H457*($O$2+273.15)+3*DataBase!I457*($O$2+273.15)^2+4*DataBase!J457*($O$2+273.15)^3+5*DataBase!K457*($O$2+273.15)^4</f>
        <v>1.1656254846204648</v>
      </c>
      <c r="R460" s="30">
        <f>DataBase!R457+273.15</f>
        <v>744</v>
      </c>
      <c r="S460" s="50">
        <f t="shared" si="248"/>
        <v>733.47896621751136</v>
      </c>
      <c r="T460" s="30">
        <f>DataBase!S457/100</f>
        <v>28.8</v>
      </c>
      <c r="U460" s="50">
        <f t="shared" si="237"/>
        <v>30.472131687369064</v>
      </c>
      <c r="V460" s="50">
        <f t="shared" si="238"/>
        <v>26.266982957271189</v>
      </c>
      <c r="W460" s="30">
        <f t="shared" si="239"/>
        <v>27.37324111710285</v>
      </c>
      <c r="X460" s="30">
        <f t="shared" si="240"/>
        <v>31.374638522655292</v>
      </c>
      <c r="Y460" s="30">
        <f t="shared" si="241"/>
        <v>462.2658520916201</v>
      </c>
      <c r="Z460" s="30">
        <f t="shared" si="242"/>
        <v>465.44637815268777</v>
      </c>
      <c r="AA460" s="55">
        <f t="shared" si="243"/>
        <v>447.73992253593406</v>
      </c>
      <c r="AB460" s="24">
        <f t="shared" si="244"/>
        <v>733.05283228313203</v>
      </c>
      <c r="AC460" s="24">
        <f t="shared" si="245"/>
        <v>28.900353643844081</v>
      </c>
      <c r="AD460" s="63">
        <f t="shared" si="246"/>
        <v>-3.4845015223639031E-3</v>
      </c>
      <c r="AI460" s="20">
        <f t="shared" si="222"/>
        <v>174.27694549750993</v>
      </c>
      <c r="AJ460" s="18">
        <f t="shared" si="223"/>
        <v>164.10789218290697</v>
      </c>
      <c r="AM460" s="20">
        <f t="shared" si="247"/>
        <v>0.68987905850974462</v>
      </c>
      <c r="AN460" s="20">
        <f t="shared" si="224"/>
        <v>0.34719559553654816</v>
      </c>
      <c r="AO460" s="10">
        <f t="shared" si="225"/>
        <v>0.38287586218501302</v>
      </c>
      <c r="AP460" s="10">
        <f t="shared" si="221"/>
        <v>0.3513912437795339</v>
      </c>
      <c r="AQ460" s="20">
        <f t="shared" si="226"/>
        <v>8.5754653948794613E-8</v>
      </c>
      <c r="AR460" s="20">
        <f t="shared" si="227"/>
        <v>2.469734033725285E-6</v>
      </c>
    </row>
    <row r="461" spans="3:44" ht="15" x14ac:dyDescent="0.25">
      <c r="C461" s="27" t="str">
        <f>DataBase!A458</f>
        <v>4-i-BStyrene</v>
      </c>
      <c r="D461" s="27">
        <f>DataBase!E458</f>
        <v>250.85</v>
      </c>
      <c r="E461" s="27">
        <f t="shared" si="232"/>
        <v>524</v>
      </c>
      <c r="F461" s="27">
        <f t="shared" si="233"/>
        <v>943.2</v>
      </c>
      <c r="G461" s="17">
        <f>DataBase!D458/1000</f>
        <v>0.88489599609375003</v>
      </c>
      <c r="H461" s="16">
        <f t="shared" si="234"/>
        <v>11.08261808306519</v>
      </c>
      <c r="I461" s="16">
        <f>DataBase!C458</f>
        <v>160.25900268554688</v>
      </c>
      <c r="K461" s="20">
        <f t="shared" si="228"/>
        <v>-1.4462573803724484E-2</v>
      </c>
      <c r="L461" s="19">
        <f t="shared" si="229"/>
        <v>3.6066816231481038E-4</v>
      </c>
      <c r="M461" s="19">
        <f t="shared" si="231"/>
        <v>0.88489599609375003</v>
      </c>
      <c r="N461" s="20">
        <f t="shared" si="230"/>
        <v>-5.9097443188476565E-8</v>
      </c>
      <c r="O461" s="20">
        <f t="shared" si="235"/>
        <v>536.66999999999996</v>
      </c>
      <c r="P461" s="21">
        <f t="shared" si="236"/>
        <v>1.3458717118967976</v>
      </c>
      <c r="Q461" s="33">
        <f>DataBase!G458+2*DataBase!H458*($O$2+273.15)+3*DataBase!I458*($O$2+273.15)^2+4*DataBase!J458*($O$2+273.15)^3+5*DataBase!K458*($O$2+273.15)^4</f>
        <v>1.3305203679761934</v>
      </c>
      <c r="R461" s="30">
        <f>DataBase!R458+273.15</f>
        <v>735</v>
      </c>
      <c r="S461" s="50">
        <f t="shared" si="248"/>
        <v>722.81790642814872</v>
      </c>
      <c r="T461" s="30">
        <f>DataBase!S458/100</f>
        <v>23.8</v>
      </c>
      <c r="U461" s="50">
        <f t="shared" si="237"/>
        <v>28.128999347145612</v>
      </c>
      <c r="V461" s="50">
        <f t="shared" si="238"/>
        <v>21.432725255997621</v>
      </c>
      <c r="W461" s="30">
        <f t="shared" si="239"/>
        <v>22.25526686720049</v>
      </c>
      <c r="X461" s="30">
        <f t="shared" si="240"/>
        <v>24.003641859853396</v>
      </c>
      <c r="Y461" s="30">
        <f t="shared" si="241"/>
        <v>453.54182985954697</v>
      </c>
      <c r="Z461" s="30">
        <f t="shared" si="242"/>
        <v>458.05005389236203</v>
      </c>
      <c r="AA461" s="55">
        <f t="shared" si="243"/>
        <v>447.65262226554512</v>
      </c>
      <c r="AB461" s="24">
        <f t="shared" si="244"/>
        <v>729.31507155379336</v>
      </c>
      <c r="AC461" s="24">
        <f t="shared" si="245"/>
        <v>25.06422964827426</v>
      </c>
      <c r="AD461" s="63">
        <f t="shared" si="246"/>
        <v>-5.3118892784632749E-2</v>
      </c>
      <c r="AI461" s="20">
        <f t="shared" si="222"/>
        <v>193.25889176853639</v>
      </c>
      <c r="AJ461" s="18">
        <f t="shared" si="223"/>
        <v>186.18106003528393</v>
      </c>
      <c r="AM461" s="20">
        <f t="shared" si="247"/>
        <v>0.71292517006802725</v>
      </c>
      <c r="AN461" s="20">
        <f t="shared" si="224"/>
        <v>0.35029509497594602</v>
      </c>
      <c r="AO461" s="10">
        <f t="shared" si="225"/>
        <v>0.4635968571534263</v>
      </c>
      <c r="AP461" s="10">
        <f t="shared" si="221"/>
        <v>0.42050630600365224</v>
      </c>
      <c r="AQ461" s="20">
        <f t="shared" si="226"/>
        <v>3.1805356589990146E-8</v>
      </c>
      <c r="AR461" s="20">
        <f t="shared" si="227"/>
        <v>7.5696748684176548E-7</v>
      </c>
    </row>
    <row r="462" spans="3:44" ht="15" x14ac:dyDescent="0.25">
      <c r="C462" s="27" t="str">
        <f>DataBase!A459</f>
        <v>p-t-BStyrene</v>
      </c>
      <c r="D462" s="27">
        <f>DataBase!E459</f>
        <v>226.85</v>
      </c>
      <c r="E462" s="27">
        <f t="shared" si="232"/>
        <v>500</v>
      </c>
      <c r="F462" s="27">
        <f t="shared" si="233"/>
        <v>900</v>
      </c>
      <c r="G462" s="17">
        <f>DataBase!D459/1000</f>
        <v>0.89108001708984375</v>
      </c>
      <c r="H462" s="16">
        <f t="shared" si="234"/>
        <v>10.835046977697891</v>
      </c>
      <c r="I462" s="16">
        <f>DataBase!C459</f>
        <v>160.25900268554688</v>
      </c>
      <c r="K462" s="20">
        <f t="shared" si="228"/>
        <v>-3.4422403822818692E-2</v>
      </c>
      <c r="L462" s="19">
        <f t="shared" si="229"/>
        <v>3.6934841678818348E-4</v>
      </c>
      <c r="M462" s="19">
        <f t="shared" si="231"/>
        <v>0</v>
      </c>
      <c r="N462" s="20">
        <f t="shared" si="230"/>
        <v>-5.6487000000000001E-8</v>
      </c>
      <c r="O462" s="20">
        <f t="shared" si="235"/>
        <v>536.66999999999996</v>
      </c>
      <c r="P462" s="21">
        <f t="shared" si="236"/>
        <v>1.3107703268292403</v>
      </c>
      <c r="Q462" s="33">
        <f>DataBase!G459+2*DataBase!H459*($O$2+273.15)+3*DataBase!I459*($O$2+273.15)^2+4*DataBase!J459*($O$2+273.15)^3+5*DataBase!K459*($O$2+273.15)^4</f>
        <v>1.3378498501009894</v>
      </c>
      <c r="R462" s="30">
        <f>DataBase!R459+273.15</f>
        <v>709</v>
      </c>
      <c r="S462" s="50">
        <f t="shared" si="248"/>
        <v>705.20135886230469</v>
      </c>
      <c r="T462" s="30">
        <f>DataBase!S459/100</f>
        <v>24.8</v>
      </c>
      <c r="U462" s="50">
        <f t="shared" si="237"/>
        <v>29.601912359618826</v>
      </c>
      <c r="V462" s="50">
        <f t="shared" si="238"/>
        <v>24.276157481992726</v>
      </c>
      <c r="W462" s="30">
        <f t="shared" si="239"/>
        <v>25.124521104090242</v>
      </c>
      <c r="X462" s="30">
        <f t="shared" si="240"/>
        <v>27.037497898867279</v>
      </c>
      <c r="Y462" s="30">
        <f t="shared" si="241"/>
        <v>435.53896577205751</v>
      </c>
      <c r="Z462" s="30">
        <f t="shared" si="242"/>
        <v>438.54481582792585</v>
      </c>
      <c r="AA462" s="55">
        <f t="shared" si="243"/>
        <v>428.74695769311177</v>
      </c>
      <c r="AB462" s="24">
        <f t="shared" si="244"/>
        <v>707.13905360353874</v>
      </c>
      <c r="AC462" s="24">
        <f t="shared" si="245"/>
        <v>25.950846213615783</v>
      </c>
      <c r="AD462" s="63">
        <f t="shared" si="246"/>
        <v>-4.6405089258700905E-2</v>
      </c>
      <c r="AI462" s="20">
        <f t="shared" si="222"/>
        <v>172.5078873712863</v>
      </c>
      <c r="AJ462" s="18">
        <f t="shared" si="223"/>
        <v>165.89055191556926</v>
      </c>
      <c r="AM462" s="20">
        <f t="shared" si="247"/>
        <v>0.70521861777150918</v>
      </c>
      <c r="AN462" s="20">
        <f t="shared" si="224"/>
        <v>0.35956829404877055</v>
      </c>
      <c r="AO462" s="10">
        <f t="shared" si="225"/>
        <v>0.42557320411730498</v>
      </c>
      <c r="AP462" s="10">
        <f t="shared" si="221"/>
        <v>0.38674249798683591</v>
      </c>
      <c r="AQ462" s="20">
        <f t="shared" si="226"/>
        <v>1.2177407204614666E-7</v>
      </c>
      <c r="AR462" s="20">
        <f t="shared" si="227"/>
        <v>3.0199969867444371E-6</v>
      </c>
    </row>
    <row r="463" spans="3:44" ht="15" x14ac:dyDescent="0.25">
      <c r="C463" s="27" t="str">
        <f>DataBase!A460</f>
        <v>n-Hexyl-BZ</v>
      </c>
      <c r="D463" s="27">
        <f>DataBase!E460</f>
        <v>226.14901123046877</v>
      </c>
      <c r="E463" s="27">
        <f t="shared" si="232"/>
        <v>499.29901123046875</v>
      </c>
      <c r="F463" s="27">
        <f t="shared" si="233"/>
        <v>898.73822021484375</v>
      </c>
      <c r="G463" s="17">
        <f>DataBase!D460/1000</f>
        <v>0.86067602539062504</v>
      </c>
      <c r="H463" s="16">
        <f t="shared" si="234"/>
        <v>11.212557884401308</v>
      </c>
      <c r="I463" s="16">
        <f>DataBase!C460</f>
        <v>162.27400207519531</v>
      </c>
      <c r="K463" s="20">
        <f t="shared" si="228"/>
        <v>-1.7746138664850968E-2</v>
      </c>
      <c r="L463" s="19">
        <f t="shared" si="229"/>
        <v>3.7002390406375699E-4</v>
      </c>
      <c r="M463" s="19">
        <f t="shared" si="231"/>
        <v>0.86067602539062504</v>
      </c>
      <c r="N463" s="20">
        <f t="shared" si="230"/>
        <v>-5.9025994274902346E-8</v>
      </c>
      <c r="O463" s="20">
        <f t="shared" si="235"/>
        <v>536.66999999999996</v>
      </c>
      <c r="P463" s="21">
        <f t="shared" si="236"/>
        <v>1.3744136713564765</v>
      </c>
      <c r="Q463" s="33">
        <f>DataBase!G460+2*DataBase!H460*($O$2+273.15)+3*DataBase!I460*($O$2+273.15)^2+4*DataBase!J460*($O$2+273.15)^3+5*DataBase!K460*($O$2+273.15)^4</f>
        <v>1.3611399131982558</v>
      </c>
      <c r="R463" s="30">
        <f>DataBase!R460+273.15</f>
        <v>697.5</v>
      </c>
      <c r="S463" s="50">
        <f t="shared" si="248"/>
        <v>695.26815754151983</v>
      </c>
      <c r="T463" s="30">
        <f>DataBase!S460/100</f>
        <v>23.8</v>
      </c>
      <c r="U463" s="50">
        <f t="shared" si="237"/>
        <v>28.704512578886977</v>
      </c>
      <c r="V463" s="50">
        <f t="shared" si="238"/>
        <v>22.470296516908743</v>
      </c>
      <c r="W463" s="30">
        <f t="shared" si="239"/>
        <v>23.191862871856067</v>
      </c>
      <c r="X463" s="30">
        <f t="shared" si="240"/>
        <v>24.382897012435539</v>
      </c>
      <c r="Y463" s="30">
        <f t="shared" si="241"/>
        <v>426.16915190499003</v>
      </c>
      <c r="Z463" s="30">
        <f t="shared" si="242"/>
        <v>429.48540562296546</v>
      </c>
      <c r="AA463" s="55">
        <f t="shared" si="243"/>
        <v>422.64859811478857</v>
      </c>
      <c r="AB463" s="24">
        <f t="shared" si="244"/>
        <v>699.49673097524249</v>
      </c>
      <c r="AC463" s="24">
        <f t="shared" si="245"/>
        <v>24.072344595636388</v>
      </c>
      <c r="AD463" s="63">
        <f t="shared" si="246"/>
        <v>-1.1443050236822974E-2</v>
      </c>
      <c r="AI463" s="20">
        <f t="shared" si="222"/>
        <v>176.52050514027474</v>
      </c>
      <c r="AJ463" s="18">
        <f t="shared" si="223"/>
        <v>170.75498327688911</v>
      </c>
      <c r="AM463" s="20">
        <f t="shared" si="247"/>
        <v>0.71584087631608428</v>
      </c>
      <c r="AN463" s="20">
        <f t="shared" si="224"/>
        <v>0.36382836243754185</v>
      </c>
      <c r="AO463" s="10">
        <f t="shared" si="225"/>
        <v>0.48589437620938092</v>
      </c>
      <c r="AP463" s="10">
        <f t="shared" si="221"/>
        <v>0.44095103606645902</v>
      </c>
      <c r="AQ463" s="20">
        <f t="shared" si="226"/>
        <v>7.1969813678064127E-8</v>
      </c>
      <c r="AR463" s="20">
        <f t="shared" si="227"/>
        <v>1.7128815655379264E-6</v>
      </c>
    </row>
    <row r="464" spans="3:44" ht="15" x14ac:dyDescent="0.25">
      <c r="C464" s="27" t="str">
        <f>DataBase!A461</f>
        <v>13-iP-BZ</v>
      </c>
      <c r="D464" s="27">
        <f>DataBase!E461</f>
        <v>203.17901000976565</v>
      </c>
      <c r="E464" s="27">
        <f t="shared" si="232"/>
        <v>476.32901000976563</v>
      </c>
      <c r="F464" s="27">
        <f t="shared" si="233"/>
        <v>857.3922180175781</v>
      </c>
      <c r="G464" s="17">
        <f>DataBase!D461/1000</f>
        <v>0.86206701660156249</v>
      </c>
      <c r="H464" s="16">
        <f t="shared" si="234"/>
        <v>11.020098681900029</v>
      </c>
      <c r="I464" s="16">
        <f>DataBase!C461</f>
        <v>162.27400207519531</v>
      </c>
      <c r="K464" s="20">
        <f t="shared" si="228"/>
        <v>-2.3055655936138165E-2</v>
      </c>
      <c r="L464" s="19">
        <f t="shared" si="229"/>
        <v>3.6652700175920293E-4</v>
      </c>
      <c r="M464" s="19">
        <f t="shared" si="231"/>
        <v>0.86206701660156249</v>
      </c>
      <c r="N464" s="20">
        <f t="shared" si="230"/>
        <v>-5.9030097698974613E-8</v>
      </c>
      <c r="O464" s="20">
        <f t="shared" si="235"/>
        <v>536.66999999999996</v>
      </c>
      <c r="P464" s="21">
        <f t="shared" si="236"/>
        <v>1.3364706704690916</v>
      </c>
      <c r="Q464" s="33">
        <f>DataBase!G461+2*DataBase!H461*($O$2+273.15)+3*DataBase!I461*($O$2+273.15)^2+4*DataBase!J461*($O$2+273.15)^3+5*DataBase!K461*($O$2+273.15)^4</f>
        <v>1.3484728289569397</v>
      </c>
      <c r="R464" s="30">
        <f>DataBase!R461+273.15</f>
        <v>684</v>
      </c>
      <c r="S464" s="50">
        <f t="shared" si="248"/>
        <v>676.63110638410467</v>
      </c>
      <c r="T464" s="30">
        <f>DataBase!S461/100</f>
        <v>24.5</v>
      </c>
      <c r="U464" s="50">
        <f t="shared" si="237"/>
        <v>30.013211220568266</v>
      </c>
      <c r="V464" s="50">
        <f t="shared" si="238"/>
        <v>25.149830598724904</v>
      </c>
      <c r="W464" s="30">
        <f t="shared" si="239"/>
        <v>25.843137057808015</v>
      </c>
      <c r="X464" s="30">
        <f t="shared" si="240"/>
        <v>26.982008397435024</v>
      </c>
      <c r="Y464" s="30">
        <f t="shared" si="241"/>
        <v>407.44858236747132</v>
      </c>
      <c r="Z464" s="30">
        <f t="shared" si="242"/>
        <v>409.36384427195003</v>
      </c>
      <c r="AA464" s="55">
        <f t="shared" si="243"/>
        <v>403.55406337293186</v>
      </c>
      <c r="AB464" s="24">
        <f t="shared" si="244"/>
        <v>677.38310749378638</v>
      </c>
      <c r="AC464" s="24">
        <f t="shared" si="245"/>
        <v>24.877975894551202</v>
      </c>
      <c r="AD464" s="63">
        <f t="shared" si="246"/>
        <v>-1.542758753270213E-2</v>
      </c>
      <c r="AI464" s="20">
        <f t="shared" si="222"/>
        <v>158.43528600937123</v>
      </c>
      <c r="AJ464" s="18">
        <f t="shared" si="223"/>
        <v>153.46146755201858</v>
      </c>
      <c r="AM464" s="20">
        <f t="shared" si="247"/>
        <v>0.69638744153474508</v>
      </c>
      <c r="AN464" s="20">
        <f t="shared" si="224"/>
        <v>0.36895993313482733</v>
      </c>
      <c r="AO464" s="10">
        <f t="shared" si="225"/>
        <v>0.35897710381869641</v>
      </c>
      <c r="AP464" s="10">
        <f t="shared" si="221"/>
        <v>0.3243500586503254</v>
      </c>
      <c r="AQ464" s="20">
        <f t="shared" si="226"/>
        <v>6.3057929068941302E-7</v>
      </c>
      <c r="AR464" s="20">
        <f t="shared" si="227"/>
        <v>1.544919262189062E-5</v>
      </c>
    </row>
    <row r="465" spans="3:44" ht="15" x14ac:dyDescent="0.25">
      <c r="C465" s="27" t="str">
        <f>DataBase!A462</f>
        <v>14-iP-BZ</v>
      </c>
      <c r="D465" s="27">
        <f>DataBase!E462</f>
        <v>210.49801025390627</v>
      </c>
      <c r="E465" s="27">
        <f t="shared" si="232"/>
        <v>483.64801025390625</v>
      </c>
      <c r="F465" s="27">
        <f t="shared" si="233"/>
        <v>870.56641845703132</v>
      </c>
      <c r="G465" s="17">
        <f>DataBase!D462/1000</f>
        <v>0.85977600097656248</v>
      </c>
      <c r="H465" s="16">
        <f t="shared" si="234"/>
        <v>11.105769404699871</v>
      </c>
      <c r="I465" s="16">
        <f>DataBase!C462</f>
        <v>162.27400207519531</v>
      </c>
      <c r="K465" s="20">
        <f t="shared" si="228"/>
        <v>-2.1185417484214406E-2</v>
      </c>
      <c r="L465" s="19">
        <f t="shared" si="229"/>
        <v>3.6861288677538933E-4</v>
      </c>
      <c r="M465" s="19">
        <f t="shared" si="231"/>
        <v>0.85977600097656248</v>
      </c>
      <c r="N465" s="20">
        <f t="shared" si="230"/>
        <v>-5.9023339202880859E-8</v>
      </c>
      <c r="O465" s="20">
        <f t="shared" si="235"/>
        <v>536.66999999999996</v>
      </c>
      <c r="P465" s="21">
        <f t="shared" si="236"/>
        <v>1.3536917023777038</v>
      </c>
      <c r="Q465" s="33">
        <f>DataBase!G462+2*DataBase!H462*($O$2+273.15)+3*DataBase!I462*($O$2+273.15)^2+4*DataBase!J462*($O$2+273.15)^3+5*DataBase!K462*($O$2+273.15)^4</f>
        <v>1.3484718289569395</v>
      </c>
      <c r="R465" s="30">
        <f>DataBase!R462+273.15</f>
        <v>689</v>
      </c>
      <c r="S465" s="50">
        <f t="shared" si="248"/>
        <v>682.09243772600132</v>
      </c>
      <c r="T465" s="30">
        <f>DataBase!S462/100</f>
        <v>24.5</v>
      </c>
      <c r="U465" s="50">
        <f t="shared" si="237"/>
        <v>29.53954754354352</v>
      </c>
      <c r="V465" s="50">
        <f t="shared" si="238"/>
        <v>24.129007718252492</v>
      </c>
      <c r="W465" s="30">
        <f t="shared" si="239"/>
        <v>24.839720750117582</v>
      </c>
      <c r="X465" s="30">
        <f t="shared" si="240"/>
        <v>25.970602833881863</v>
      </c>
      <c r="Y465" s="30">
        <f t="shared" si="241"/>
        <v>412.92655844039814</v>
      </c>
      <c r="Z465" s="30">
        <f t="shared" si="242"/>
        <v>415.35050777419303</v>
      </c>
      <c r="AA465" s="55">
        <f t="shared" si="243"/>
        <v>409.35427482410989</v>
      </c>
      <c r="AB465" s="24">
        <f t="shared" si="244"/>
        <v>684.1008819614558</v>
      </c>
      <c r="AC465" s="24">
        <f t="shared" si="245"/>
        <v>24.507410145843942</v>
      </c>
      <c r="AD465" s="63">
        <f t="shared" si="246"/>
        <v>-3.0245493240577581E-4</v>
      </c>
      <c r="AI465" s="20">
        <f t="shared" si="222"/>
        <v>164.32925341172859</v>
      </c>
      <c r="AJ465" s="18">
        <f t="shared" si="223"/>
        <v>159.11419150600651</v>
      </c>
      <c r="AM465" s="20">
        <f t="shared" si="247"/>
        <v>0.70195647351800616</v>
      </c>
      <c r="AN465" s="20">
        <f t="shared" si="224"/>
        <v>0.36704256093124771</v>
      </c>
      <c r="AO465" s="10">
        <f t="shared" si="225"/>
        <v>0.39703285864331644</v>
      </c>
      <c r="AP465" s="10">
        <f t="shared" si="221"/>
        <v>0.35988469564445169</v>
      </c>
      <c r="AQ465" s="20">
        <f t="shared" si="226"/>
        <v>3.2385059106823836E-7</v>
      </c>
      <c r="AR465" s="20">
        <f t="shared" si="227"/>
        <v>7.9343394811718392E-6</v>
      </c>
    </row>
    <row r="466" spans="3:44" ht="15" x14ac:dyDescent="0.25">
      <c r="C466" s="27" t="str">
        <f>DataBase!A463</f>
        <v>124-E-BZ</v>
      </c>
      <c r="D466" s="27">
        <f>DataBase!E463</f>
        <v>217.55001220703127</v>
      </c>
      <c r="E466" s="27">
        <f t="shared" si="232"/>
        <v>490.70001220703125</v>
      </c>
      <c r="F466" s="27">
        <f t="shared" si="233"/>
        <v>883.26002197265632</v>
      </c>
      <c r="G466" s="17">
        <f>DataBase!D463/1000</f>
        <v>0.87709100341796875</v>
      </c>
      <c r="H466" s="16">
        <f t="shared" si="234"/>
        <v>10.939182512416043</v>
      </c>
      <c r="I466" s="16">
        <f>DataBase!C463</f>
        <v>162.27400207519531</v>
      </c>
      <c r="K466" s="20">
        <f t="shared" si="228"/>
        <v>-3.1327495730995226E-2</v>
      </c>
      <c r="L466" s="19">
        <f t="shared" si="229"/>
        <v>3.7114598729499481E-4</v>
      </c>
      <c r="M466" s="19">
        <f t="shared" si="231"/>
        <v>0</v>
      </c>
      <c r="N466" s="20">
        <f t="shared" si="230"/>
        <v>-5.6487000000000001E-8</v>
      </c>
      <c r="O466" s="20">
        <f t="shared" si="235"/>
        <v>536.66999999999996</v>
      </c>
      <c r="P466" s="21">
        <f t="shared" si="236"/>
        <v>1.3317970743052843</v>
      </c>
      <c r="Q466" s="33">
        <f>DataBase!G463+2*DataBase!H463*($O$2+273.15)+3*DataBase!I463*($O$2+273.15)^2+4*DataBase!J463*($O$2+273.15)^3+5*DataBase!K463*($O$2+273.15)^4</f>
        <v>1.4049352830368331</v>
      </c>
      <c r="R466" s="30">
        <f>DataBase!R463+273.15</f>
        <v>684.5</v>
      </c>
      <c r="S466" s="50">
        <f t="shared" si="248"/>
        <v>693.18798174111168</v>
      </c>
      <c r="T466" s="30">
        <f>DataBase!S463/100</f>
        <v>23.3</v>
      </c>
      <c r="U466" s="50">
        <f t="shared" si="237"/>
        <v>29.683116523379155</v>
      </c>
      <c r="V466" s="50">
        <f t="shared" si="238"/>
        <v>24.439486865077651</v>
      </c>
      <c r="W466" s="30">
        <f t="shared" si="239"/>
        <v>25.215629332716436</v>
      </c>
      <c r="X466" s="30">
        <f t="shared" si="240"/>
        <v>26.740338400409343</v>
      </c>
      <c r="Y466" s="30">
        <f t="shared" si="241"/>
        <v>423.77501704163615</v>
      </c>
      <c r="Z466" s="30">
        <f t="shared" si="242"/>
        <v>426.37002191514819</v>
      </c>
      <c r="AA466" s="55">
        <f t="shared" si="243"/>
        <v>418.49050058982425</v>
      </c>
      <c r="AB466" s="24">
        <f t="shared" si="244"/>
        <v>694.71856753927636</v>
      </c>
      <c r="AC466" s="24">
        <f t="shared" si="245"/>
        <v>25.202524574803938</v>
      </c>
      <c r="AD466" s="63">
        <f t="shared" si="246"/>
        <v>-8.1653415227636791E-2</v>
      </c>
      <c r="AI466" s="20">
        <f t="shared" si="222"/>
        <v>167.28616925623112</v>
      </c>
      <c r="AJ466" s="18">
        <f t="shared" si="223"/>
        <v>161.45353961788226</v>
      </c>
      <c r="AM466" s="20">
        <f t="shared" si="247"/>
        <v>0.71687364822064459</v>
      </c>
      <c r="AN466" s="20">
        <f t="shared" si="224"/>
        <v>0.36876729494074034</v>
      </c>
      <c r="AO466" s="10">
        <f t="shared" si="225"/>
        <v>0.48375263695354315</v>
      </c>
      <c r="AP466" s="10">
        <f t="shared" ref="AP466:AP529" si="249">3 / 7 * (AM466 / (1 - AM466)) *LOG10(T466 / 1.101325) - 1</f>
        <v>0.4382876444683661</v>
      </c>
      <c r="AQ466" s="20">
        <f t="shared" si="226"/>
        <v>1.1053769015925225E-7</v>
      </c>
      <c r="AR466" s="20">
        <f t="shared" si="227"/>
        <v>2.5755281807105775E-6</v>
      </c>
    </row>
    <row r="467" spans="3:44" ht="15" x14ac:dyDescent="0.25">
      <c r="C467" s="27" t="str">
        <f>DataBase!A464</f>
        <v>135-E-BZ</v>
      </c>
      <c r="D467" s="27">
        <f>DataBase!E464</f>
        <v>216.05001220703127</v>
      </c>
      <c r="E467" s="27">
        <f t="shared" si="232"/>
        <v>489.20001220703125</v>
      </c>
      <c r="F467" s="27">
        <f t="shared" si="233"/>
        <v>880.56002197265627</v>
      </c>
      <c r="G467" s="17">
        <f>DataBase!D464/1000</f>
        <v>0.8662239990234375</v>
      </c>
      <c r="H467" s="16">
        <f t="shared" si="234"/>
        <v>11.065119527050255</v>
      </c>
      <c r="I467" s="16">
        <f>DataBase!C464</f>
        <v>162.27400207519531</v>
      </c>
      <c r="K467" s="20">
        <f t="shared" si="228"/>
        <v>-2.0491243464171877E-2</v>
      </c>
      <c r="L467" s="19">
        <f t="shared" si="229"/>
        <v>3.6601233585399292E-4</v>
      </c>
      <c r="M467" s="19">
        <f t="shared" si="231"/>
        <v>0.8662239990234375</v>
      </c>
      <c r="N467" s="20">
        <f t="shared" si="230"/>
        <v>-5.9042360797119144E-8</v>
      </c>
      <c r="O467" s="20">
        <f t="shared" si="235"/>
        <v>536.66999999999996</v>
      </c>
      <c r="P467" s="21">
        <f t="shared" si="236"/>
        <v>1.344846550863134</v>
      </c>
      <c r="Q467" s="33">
        <f>DataBase!G464+2*DataBase!H464*($O$2+273.15)+3*DataBase!I464*($O$2+273.15)^2+4*DataBase!J464*($O$2+273.15)^3+5*DataBase!K464*($O$2+273.15)^4</f>
        <v>1.3818895614678832</v>
      </c>
      <c r="R467" s="30">
        <f>DataBase!R464+273.15</f>
        <v>682.29901123046875</v>
      </c>
      <c r="S467" s="50">
        <f t="shared" si="248"/>
        <v>688.6510446321679</v>
      </c>
      <c r="T467" s="30">
        <f>DataBase!S464/100</f>
        <v>23.3</v>
      </c>
      <c r="U467" s="50">
        <f t="shared" si="237"/>
        <v>29.433553794295008</v>
      </c>
      <c r="V467" s="50">
        <f t="shared" si="238"/>
        <v>23.911386127275208</v>
      </c>
      <c r="W467" s="30">
        <f t="shared" si="239"/>
        <v>24.651350332291667</v>
      </c>
      <c r="X467" s="30">
        <f t="shared" si="240"/>
        <v>25.929749833936732</v>
      </c>
      <c r="Y467" s="30">
        <f t="shared" si="241"/>
        <v>419.40867158512162</v>
      </c>
      <c r="Z467" s="30">
        <f t="shared" si="242"/>
        <v>422.07497927104271</v>
      </c>
      <c r="AA467" s="55">
        <f t="shared" si="243"/>
        <v>415.25998765116378</v>
      </c>
      <c r="AB467" s="24">
        <f t="shared" si="244"/>
        <v>690.90733591301762</v>
      </c>
      <c r="AC467" s="24">
        <f t="shared" si="245"/>
        <v>24.668210047656792</v>
      </c>
      <c r="AD467" s="63">
        <f t="shared" si="246"/>
        <v>-5.8721461272823683E-2</v>
      </c>
      <c r="AI467" s="20">
        <f t="shared" si="222"/>
        <v>167.70442943295222</v>
      </c>
      <c r="AJ467" s="18">
        <f t="shared" si="223"/>
        <v>162.18164525100644</v>
      </c>
      <c r="AM467" s="20">
        <f t="shared" si="247"/>
        <v>0.71698771968729702</v>
      </c>
      <c r="AN467" s="20">
        <f t="shared" si="224"/>
        <v>0.3696167936216691</v>
      </c>
      <c r="AO467" s="10">
        <f t="shared" si="225"/>
        <v>0.48463662079981884</v>
      </c>
      <c r="AP467" s="10">
        <f t="shared" si="249"/>
        <v>0.43909632107160412</v>
      </c>
      <c r="AQ467" s="20">
        <f t="shared" si="226"/>
        <v>1.1680664484512082E-7</v>
      </c>
      <c r="AR467" s="20">
        <f t="shared" si="227"/>
        <v>2.7215948248913152E-6</v>
      </c>
    </row>
    <row r="468" spans="3:44" ht="15" x14ac:dyDescent="0.25">
      <c r="C468" s="27" t="str">
        <f>DataBase!A465</f>
        <v>p-t-B_C2Benz</v>
      </c>
      <c r="D468" s="27">
        <f>DataBase!E465</f>
        <v>212.1</v>
      </c>
      <c r="E468" s="27">
        <f t="shared" si="232"/>
        <v>485.25</v>
      </c>
      <c r="F468" s="27">
        <f t="shared" si="233"/>
        <v>873.45</v>
      </c>
      <c r="G468" s="17">
        <f>DataBase!D465/1000</f>
        <v>0.86781201171875</v>
      </c>
      <c r="H468" s="16">
        <f t="shared" si="234"/>
        <v>11.015064028928883</v>
      </c>
      <c r="I468" s="16">
        <f>DataBase!C465</f>
        <v>162.27499389648438</v>
      </c>
      <c r="K468" s="20">
        <f t="shared" si="228"/>
        <v>-2.151039736296799E-2</v>
      </c>
      <c r="L468" s="19">
        <f t="shared" si="229"/>
        <v>3.647120795769853E-4</v>
      </c>
      <c r="M468" s="19">
        <f t="shared" si="231"/>
        <v>0.86781201171875</v>
      </c>
      <c r="N468" s="20">
        <f t="shared" si="230"/>
        <v>-5.9047045434570317E-8</v>
      </c>
      <c r="O468" s="20">
        <f t="shared" si="235"/>
        <v>536.66999999999996</v>
      </c>
      <c r="P468" s="21">
        <f t="shared" si="236"/>
        <v>1.3347237945854133</v>
      </c>
      <c r="Q468" s="33">
        <f>DataBase!G465+2*DataBase!H465*($O$2+273.15)+3*DataBase!I465*($O$2+273.15)^2+4*DataBase!J465*($O$2+273.15)^3+5*DataBase!K465*($O$2+273.15)^4</f>
        <v>1.3597294547194017</v>
      </c>
      <c r="R468" s="30">
        <f>DataBase!R465+273.15</f>
        <v>684</v>
      </c>
      <c r="S468" s="50">
        <f t="shared" si="248"/>
        <v>685.83793370102626</v>
      </c>
      <c r="T468" s="30">
        <f>DataBase!S465/100</f>
        <v>23.8</v>
      </c>
      <c r="U468" s="50">
        <f t="shared" si="237"/>
        <v>29.698466046066873</v>
      </c>
      <c r="V468" s="50">
        <f t="shared" si="238"/>
        <v>24.467656868230474</v>
      </c>
      <c r="W468" s="30">
        <f t="shared" si="239"/>
        <v>25.203165045999118</v>
      </c>
      <c r="X468" s="30">
        <f t="shared" si="240"/>
        <v>26.500046310165448</v>
      </c>
      <c r="Y468" s="30">
        <f t="shared" si="241"/>
        <v>416.56651549877063</v>
      </c>
      <c r="Z468" s="30">
        <f t="shared" si="242"/>
        <v>418.95901001789298</v>
      </c>
      <c r="AA468" s="55">
        <f t="shared" si="243"/>
        <v>412.20815225270951</v>
      </c>
      <c r="AB468" s="24">
        <f t="shared" si="244"/>
        <v>687.36657645131743</v>
      </c>
      <c r="AC468" s="24">
        <f t="shared" si="245"/>
        <v>24.877369179800333</v>
      </c>
      <c r="AD468" s="63">
        <f t="shared" si="246"/>
        <v>-4.5267612596652601E-2</v>
      </c>
      <c r="AI468" s="20">
        <f t="shared" si="222"/>
        <v>164.41347823713909</v>
      </c>
      <c r="AJ468" s="18">
        <f t="shared" si="223"/>
        <v>159.00046874502721</v>
      </c>
      <c r="AM468" s="20">
        <f t="shared" si="247"/>
        <v>0.70942982456140347</v>
      </c>
      <c r="AN468" s="20">
        <f t="shared" si="224"/>
        <v>0.36895993313482733</v>
      </c>
      <c r="AO468" s="10">
        <f t="shared" si="225"/>
        <v>0.4375578510429195</v>
      </c>
      <c r="AP468" s="10">
        <f t="shared" si="249"/>
        <v>0.39653794740530413</v>
      </c>
      <c r="AQ468" s="20">
        <f t="shared" si="226"/>
        <v>2.1265193447233881E-7</v>
      </c>
      <c r="AR468" s="20">
        <f t="shared" si="227"/>
        <v>5.0611160404416636E-6</v>
      </c>
    </row>
    <row r="469" spans="3:44" ht="15" x14ac:dyDescent="0.25">
      <c r="C469" s="27" t="str">
        <f>DataBase!A466</f>
        <v>Hex-M-Benz</v>
      </c>
      <c r="D469" s="27">
        <f>DataBase!E466</f>
        <v>263.44997558593752</v>
      </c>
      <c r="E469" s="27">
        <f t="shared" si="232"/>
        <v>536.5999755859375</v>
      </c>
      <c r="F469" s="27">
        <f t="shared" si="233"/>
        <v>965.87995605468757</v>
      </c>
      <c r="G469" s="17">
        <f>DataBase!D466/1000</f>
        <v>0.9271749877929687</v>
      </c>
      <c r="H469" s="16">
        <f t="shared" si="234"/>
        <v>10.661361693516676</v>
      </c>
      <c r="I469" s="16">
        <f>DataBase!C466</f>
        <v>162.27499389648438</v>
      </c>
      <c r="K469" s="20">
        <f t="shared" si="228"/>
        <v>-3.9584330468684412E-2</v>
      </c>
      <c r="L469" s="19">
        <f t="shared" si="229"/>
        <v>3.662165315312867E-4</v>
      </c>
      <c r="M469" s="19">
        <f t="shared" si="231"/>
        <v>0</v>
      </c>
      <c r="N469" s="20">
        <f t="shared" si="230"/>
        <v>-5.6487000000000001E-8</v>
      </c>
      <c r="O469" s="20">
        <f t="shared" si="235"/>
        <v>536.66999999999996</v>
      </c>
      <c r="P469" s="21">
        <f t="shared" si="236"/>
        <v>1.2750994610512387</v>
      </c>
      <c r="Q469" s="33">
        <f>DataBase!G466+2*DataBase!H466*($O$2+273.15)+3*DataBase!I466*($O$2+273.15)^2+4*DataBase!J466*($O$2+273.15)^3+5*DataBase!K466*($O$2+273.15)^4</f>
        <v>1.5209167417960148</v>
      </c>
      <c r="R469" s="30">
        <f>DataBase!R466+273.15</f>
        <v>758</v>
      </c>
      <c r="S469" s="50">
        <f t="shared" si="248"/>
        <v>746.60221162738458</v>
      </c>
      <c r="T469" s="30">
        <f>DataBase!S466/100</f>
        <v>27.7</v>
      </c>
      <c r="U469" s="50">
        <f t="shared" si="237"/>
        <v>28.752004022608723</v>
      </c>
      <c r="V469" s="50">
        <f t="shared" si="238"/>
        <v>22.606903848533594</v>
      </c>
      <c r="W469" s="30">
        <f t="shared" si="239"/>
        <v>23.714136246712219</v>
      </c>
      <c r="X469" s="30">
        <f t="shared" si="240"/>
        <v>26.833738561414684</v>
      </c>
      <c r="Y469" s="30">
        <f t="shared" si="241"/>
        <v>476.24694686221915</v>
      </c>
      <c r="Z469" s="30">
        <f t="shared" si="242"/>
        <v>481.44210105895741</v>
      </c>
      <c r="AA469" s="55">
        <f t="shared" si="243"/>
        <v>465.00948807446264</v>
      </c>
      <c r="AB469" s="24">
        <f t="shared" si="244"/>
        <v>752.1812672331323</v>
      </c>
      <c r="AC469" s="24">
        <f t="shared" si="245"/>
        <v>27.082262633951824</v>
      </c>
      <c r="AD469" s="63">
        <f t="shared" si="246"/>
        <v>2.2300987943977432E-2</v>
      </c>
      <c r="AI469" s="20">
        <f t="shared" si="222"/>
        <v>196.92697322768379</v>
      </c>
      <c r="AJ469" s="18">
        <f t="shared" si="223"/>
        <v>187.38840262724639</v>
      </c>
      <c r="AM469" s="20">
        <f t="shared" si="247"/>
        <v>0.70791553507379612</v>
      </c>
      <c r="AN469" s="20">
        <f t="shared" si="224"/>
        <v>0.34248169519468552</v>
      </c>
      <c r="AO469" s="10">
        <f t="shared" si="225"/>
        <v>0.49548675723096569</v>
      </c>
      <c r="AP469" s="10">
        <f t="shared" si="249"/>
        <v>0.45478643224734516</v>
      </c>
      <c r="AQ469" s="20">
        <f t="shared" si="226"/>
        <v>9.4387655447181986E-9</v>
      </c>
      <c r="AR469" s="20">
        <f t="shared" si="227"/>
        <v>2.6145380558869408E-7</v>
      </c>
    </row>
    <row r="470" spans="3:44" ht="15" x14ac:dyDescent="0.25">
      <c r="C470" s="27" t="str">
        <f>DataBase!A467</f>
        <v>123-EBenzene</v>
      </c>
      <c r="D470" s="27">
        <f>DataBase!E467</f>
        <v>217.55001220703127</v>
      </c>
      <c r="E470" s="27">
        <f t="shared" si="232"/>
        <v>490.70001220703125</v>
      </c>
      <c r="F470" s="27">
        <f t="shared" si="233"/>
        <v>883.26002197265632</v>
      </c>
      <c r="G470" s="17">
        <f>DataBase!D467/1000</f>
        <v>0.89675799560546876</v>
      </c>
      <c r="H470" s="16">
        <f t="shared" si="234"/>
        <v>10.699272951460228</v>
      </c>
      <c r="I470" s="16">
        <f>DataBase!C467</f>
        <v>162.27499389648438</v>
      </c>
      <c r="K470" s="20">
        <f t="shared" si="228"/>
        <v>-3.8457607882602017E-2</v>
      </c>
      <c r="L470" s="19">
        <f t="shared" si="229"/>
        <v>3.6691441412808309E-4</v>
      </c>
      <c r="M470" s="19">
        <f t="shared" si="231"/>
        <v>0</v>
      </c>
      <c r="N470" s="20">
        <f t="shared" si="230"/>
        <v>-5.6487000000000001E-8</v>
      </c>
      <c r="O470" s="20">
        <f t="shared" si="235"/>
        <v>536.66999999999996</v>
      </c>
      <c r="P470" s="21">
        <f t="shared" si="236"/>
        <v>1.2829496333814681</v>
      </c>
      <c r="Q470" s="33">
        <f>DataBase!G467+2*DataBase!H467*($O$2+273.15)+3*DataBase!I467*($O$2+273.15)^2+4*DataBase!J467*($O$2+273.15)^3+5*DataBase!K467*($O$2+273.15)^4</f>
        <v>1.4168634389584596</v>
      </c>
      <c r="R470" s="30">
        <f>DataBase!R467+273.15</f>
        <v>683</v>
      </c>
      <c r="S470" s="50">
        <f t="shared" si="248"/>
        <v>699.14730710881622</v>
      </c>
      <c r="T470" s="30">
        <f>DataBase!S467/100</f>
        <v>23.8</v>
      </c>
      <c r="U470" s="50">
        <f t="shared" si="237"/>
        <v>30.262036629041074</v>
      </c>
      <c r="V470" s="50">
        <f t="shared" si="238"/>
        <v>25.729778120279232</v>
      </c>
      <c r="W470" s="30">
        <f t="shared" si="239"/>
        <v>26.551687966287737</v>
      </c>
      <c r="X470" s="30">
        <f t="shared" si="240"/>
        <v>28.601502620498792</v>
      </c>
      <c r="Y470" s="30">
        <f t="shared" si="241"/>
        <v>429.3546747857348</v>
      </c>
      <c r="Z470" s="30">
        <f t="shared" si="242"/>
        <v>431.6018289732915</v>
      </c>
      <c r="AA470" s="55">
        <f t="shared" si="243"/>
        <v>421.71788407594886</v>
      </c>
      <c r="AB470" s="24">
        <f t="shared" si="244"/>
        <v>698.90277237987323</v>
      </c>
      <c r="AC470" s="24">
        <f t="shared" si="245"/>
        <v>26.272772505824328</v>
      </c>
      <c r="AD470" s="63">
        <f t="shared" si="246"/>
        <v>-0.10389800444640031</v>
      </c>
      <c r="AI470" s="20">
        <f t="shared" si="222"/>
        <v>164.36630141745161</v>
      </c>
      <c r="AJ470" s="18">
        <f t="shared" si="223"/>
        <v>157.85684092164178</v>
      </c>
      <c r="AM470" s="20">
        <f t="shared" si="247"/>
        <v>0.71844804129872808</v>
      </c>
      <c r="AN470" s="20">
        <f t="shared" si="224"/>
        <v>0.36934581394132721</v>
      </c>
      <c r="AO470" s="10">
        <f t="shared" si="225"/>
        <v>0.5062899934338595</v>
      </c>
      <c r="AP470" s="10">
        <f t="shared" si="249"/>
        <v>0.45959089798997566</v>
      </c>
      <c r="AQ470" s="20">
        <f t="shared" si="226"/>
        <v>8.4791032964778327E-8</v>
      </c>
      <c r="AR470" s="20">
        <f t="shared" si="227"/>
        <v>2.0180265845617242E-6</v>
      </c>
    </row>
    <row r="471" spans="3:44" ht="15" x14ac:dyDescent="0.25">
      <c r="C471" s="27" t="str">
        <f>DataBase!A468</f>
        <v>159-CC12Tri=</v>
      </c>
      <c r="D471" s="27">
        <f>DataBase!E468</f>
        <v>241.50002441406252</v>
      </c>
      <c r="E471" s="27">
        <f t="shared" si="232"/>
        <v>514.6500244140625</v>
      </c>
      <c r="F471" s="27">
        <f t="shared" si="233"/>
        <v>926.37004394531255</v>
      </c>
      <c r="G471" s="17">
        <f>DataBase!D468/1000</f>
        <v>0.89510699462890631</v>
      </c>
      <c r="H471" s="16">
        <f t="shared" si="234"/>
        <v>10.890635347744949</v>
      </c>
      <c r="I471" s="16">
        <f>DataBase!C468</f>
        <v>162.27499389648438</v>
      </c>
      <c r="K471" s="20">
        <f t="shared" si="228"/>
        <v>-3.2770317465020127E-2</v>
      </c>
      <c r="L471" s="19">
        <f t="shared" si="229"/>
        <v>3.7031545478658959E-4</v>
      </c>
      <c r="M471" s="19">
        <f t="shared" si="231"/>
        <v>0</v>
      </c>
      <c r="N471" s="20">
        <f t="shared" si="230"/>
        <v>-5.6487000000000001E-8</v>
      </c>
      <c r="O471" s="20">
        <f t="shared" si="235"/>
        <v>536.66999999999996</v>
      </c>
      <c r="P471" s="21">
        <f t="shared" si="236"/>
        <v>1.3220281732020278</v>
      </c>
      <c r="Q471" s="33">
        <f>DataBase!G468+2*DataBase!H468*($O$2+273.15)+3*DataBase!I468*($O$2+273.15)^2+4*DataBase!J468*($O$2+273.15)^3+5*DataBase!K468*($O$2+273.15)^4</f>
        <v>1.3143395409660801</v>
      </c>
      <c r="R471" s="30">
        <f>DataBase!R468+273.15</f>
        <v>745</v>
      </c>
      <c r="S471" s="50">
        <f t="shared" si="248"/>
        <v>718.5091168296708</v>
      </c>
      <c r="T471" s="30">
        <f>DataBase!S468/100</f>
        <v>29.9</v>
      </c>
      <c r="U471" s="50">
        <f t="shared" si="237"/>
        <v>28.943351390341775</v>
      </c>
      <c r="V471" s="50">
        <f t="shared" si="238"/>
        <v>22.946682879457942</v>
      </c>
      <c r="W471" s="30">
        <f t="shared" si="239"/>
        <v>23.838536238841318</v>
      </c>
      <c r="X471" s="30">
        <f t="shared" si="240"/>
        <v>25.880901460922587</v>
      </c>
      <c r="Y471" s="30">
        <f t="shared" si="241"/>
        <v>448.85560413269855</v>
      </c>
      <c r="Z471" s="30">
        <f t="shared" si="242"/>
        <v>452.77362682247337</v>
      </c>
      <c r="AA471" s="55">
        <f t="shared" si="243"/>
        <v>441.72631708696269</v>
      </c>
      <c r="AB471" s="24">
        <f t="shared" si="244"/>
        <v>722.44248312178138</v>
      </c>
      <c r="AC471" s="24">
        <f t="shared" si="245"/>
        <v>25.576094299717624</v>
      </c>
      <c r="AD471" s="63">
        <f t="shared" si="246"/>
        <v>0.14461223077867472</v>
      </c>
      <c r="AI471" s="20">
        <f t="shared" si="222"/>
        <v>183.75702651632537</v>
      </c>
      <c r="AJ471" s="18">
        <f t="shared" si="223"/>
        <v>176.52032502902617</v>
      </c>
      <c r="AM471" s="20">
        <f t="shared" si="247"/>
        <v>0.69080540189807049</v>
      </c>
      <c r="AN471" s="20">
        <f t="shared" si="224"/>
        <v>0.34685458920591267</v>
      </c>
      <c r="AO471" s="10">
        <f t="shared" si="225"/>
        <v>0.404573513356842</v>
      </c>
      <c r="AP471" s="10">
        <f t="shared" si="249"/>
        <v>0.37284718163657971</v>
      </c>
      <c r="AQ471" s="20">
        <f t="shared" si="226"/>
        <v>5.9303715592434753E-8</v>
      </c>
      <c r="AR471" s="20">
        <f t="shared" si="227"/>
        <v>1.773181096213799E-6</v>
      </c>
    </row>
    <row r="472" spans="3:44" ht="15" x14ac:dyDescent="0.25">
      <c r="C472" s="27" t="str">
        <f>DataBase!A469</f>
        <v>Fluorene</v>
      </c>
      <c r="D472" s="27">
        <f>DataBase!E469</f>
        <v>297.29000244140627</v>
      </c>
      <c r="E472" s="27">
        <f t="shared" si="232"/>
        <v>570.44000244140625</v>
      </c>
      <c r="F472" s="27">
        <f t="shared" si="233"/>
        <v>1026.7920043945312</v>
      </c>
      <c r="G472" s="17">
        <f>DataBase!D469/1000</f>
        <v>1.2961800537109376</v>
      </c>
      <c r="H472" s="16">
        <f t="shared" si="234"/>
        <v>7.783271118472495</v>
      </c>
      <c r="I472" s="16">
        <f>DataBase!C469</f>
        <v>166.22200012207031</v>
      </c>
      <c r="K472" s="20">
        <f t="shared" si="228"/>
        <v>-0.12512118235899747</v>
      </c>
      <c r="L472" s="19">
        <f t="shared" si="229"/>
        <v>2.899716588261226E-4</v>
      </c>
      <c r="M472" s="19">
        <f t="shared" si="231"/>
        <v>0</v>
      </c>
      <c r="N472" s="20">
        <f t="shared" si="230"/>
        <v>-5.6487000000000001E-8</v>
      </c>
      <c r="O472" s="20">
        <f t="shared" si="235"/>
        <v>536.66999999999996</v>
      </c>
      <c r="P472" s="21">
        <f t="shared" si="236"/>
        <v>0.57464126495400392</v>
      </c>
      <c r="Q472" s="33">
        <f>DataBase!G469+2*DataBase!H469*($O$2+273.15)+3*DataBase!I469*($O$2+273.15)^2+4*DataBase!J469*($O$2+273.15)^3+5*DataBase!K469*($O$2+273.15)^4</f>
        <v>1.0247979286668567</v>
      </c>
      <c r="R472" s="30">
        <f>DataBase!R469+273.15</f>
        <v>869.9990234375</v>
      </c>
      <c r="S472" s="50">
        <f t="shared" si="248"/>
        <v>899.22694690500884</v>
      </c>
      <c r="T472" s="30">
        <f>DataBase!S469/100</f>
        <v>47</v>
      </c>
      <c r="U472" s="50">
        <f t="shared" si="237"/>
        <v>35.100472639945657</v>
      </c>
      <c r="V472" s="50">
        <f t="shared" si="238"/>
        <v>42.697811321848505</v>
      </c>
      <c r="W472" s="30">
        <f t="shared" si="239"/>
        <v>46.334877440651681</v>
      </c>
      <c r="X472" s="30">
        <f t="shared" si="240"/>
        <v>115.55583541415569</v>
      </c>
      <c r="Y472" s="30">
        <f t="shared" si="241"/>
        <v>603.17389693334678</v>
      </c>
      <c r="Z472" s="30">
        <f t="shared" si="242"/>
        <v>606.85484672935797</v>
      </c>
      <c r="AA472" s="55">
        <f t="shared" si="243"/>
        <v>491.2756216980863</v>
      </c>
      <c r="AB472" s="24">
        <f t="shared" si="244"/>
        <v>885.54990920334217</v>
      </c>
      <c r="AC472" s="24">
        <f t="shared" si="245"/>
        <v>58.472625501074127</v>
      </c>
      <c r="AD472" s="63">
        <f t="shared" si="246"/>
        <v>-0.24409841491647077</v>
      </c>
      <c r="AI472" s="20">
        <f t="shared" si="222"/>
        <v>142.12761540653648</v>
      </c>
      <c r="AJ472" s="18">
        <f t="shared" si="223"/>
        <v>101.25064498155565</v>
      </c>
      <c r="AM472" s="20">
        <f t="shared" si="247"/>
        <v>0.65567889971589854</v>
      </c>
      <c r="AN472" s="20">
        <f t="shared" si="224"/>
        <v>0.30892735134222676</v>
      </c>
      <c r="AO472" s="10">
        <f t="shared" si="225"/>
        <v>0.34662735924712057</v>
      </c>
      <c r="AP472" s="10">
        <f t="shared" si="249"/>
        <v>0.33041451551413981</v>
      </c>
      <c r="AQ472" s="20">
        <f t="shared" si="226"/>
        <v>4.9537808575584709E-9</v>
      </c>
      <c r="AR472" s="20">
        <f t="shared" si="227"/>
        <v>2.3282770030524814E-7</v>
      </c>
    </row>
    <row r="473" spans="3:44" ht="15" x14ac:dyDescent="0.25">
      <c r="C473" s="27" t="str">
        <f>DataBase!A470</f>
        <v>BiCycloHexyl</v>
      </c>
      <c r="D473" s="27">
        <f>DataBase!E470</f>
        <v>239.04000244140627</v>
      </c>
      <c r="E473" s="27">
        <f t="shared" si="232"/>
        <v>512.19000244140625</v>
      </c>
      <c r="F473" s="27">
        <f t="shared" si="233"/>
        <v>921.9420043945313</v>
      </c>
      <c r="G473" s="17">
        <f>DataBase!D470/1000</f>
        <v>0.88913000488281246</v>
      </c>
      <c r="H473" s="16">
        <f t="shared" si="234"/>
        <v>10.946348425094643</v>
      </c>
      <c r="I473" s="16">
        <f>DataBase!C470</f>
        <v>166.3070068359375</v>
      </c>
      <c r="K473" s="20">
        <f t="shared" si="228"/>
        <v>-3.1114524806187205E-2</v>
      </c>
      <c r="L473" s="19">
        <f t="shared" si="229"/>
        <v>3.7126747322146478E-4</v>
      </c>
      <c r="M473" s="19">
        <f t="shared" si="231"/>
        <v>0</v>
      </c>
      <c r="N473" s="20">
        <f t="shared" si="230"/>
        <v>-5.6487000000000001E-8</v>
      </c>
      <c r="O473" s="20">
        <f t="shared" si="235"/>
        <v>536.66999999999996</v>
      </c>
      <c r="P473" s="21">
        <f t="shared" si="236"/>
        <v>1.3332340636481739</v>
      </c>
      <c r="Q473" s="33">
        <f>DataBase!G470+2*DataBase!H470*($O$2+273.15)+3*DataBase!I470*($O$2+273.15)^2+4*DataBase!J470*($O$2+273.15)^3+5*DataBase!K470*($O$2+273.15)^4</f>
        <v>1.310673935325481</v>
      </c>
      <c r="R473" s="30">
        <f>DataBase!R470+273.15</f>
        <v>727</v>
      </c>
      <c r="S473" s="50">
        <f t="shared" si="248"/>
        <v>714.62229800301247</v>
      </c>
      <c r="T473" s="30">
        <f>DataBase!S470/100</f>
        <v>25.6</v>
      </c>
      <c r="U473" s="50">
        <f t="shared" si="237"/>
        <v>28.892717482942842</v>
      </c>
      <c r="V473" s="50">
        <f t="shared" si="238"/>
        <v>22.844477925670049</v>
      </c>
      <c r="W473" s="30">
        <f t="shared" si="239"/>
        <v>23.70343351570391</v>
      </c>
      <c r="X473" s="30">
        <f t="shared" si="240"/>
        <v>25.574777683712032</v>
      </c>
      <c r="Y473" s="30">
        <f t="shared" si="241"/>
        <v>445.09014808741028</v>
      </c>
      <c r="Z473" s="30">
        <f t="shared" si="242"/>
        <v>448.90301130127875</v>
      </c>
      <c r="AA473" s="55">
        <f t="shared" si="243"/>
        <v>438.65494136167933</v>
      </c>
      <c r="AB473" s="24">
        <f t="shared" si="244"/>
        <v>718.28412883899159</v>
      </c>
      <c r="AC473" s="24">
        <f t="shared" si="245"/>
        <v>24.800167595523096</v>
      </c>
      <c r="AD473" s="63">
        <f t="shared" si="246"/>
        <v>3.1243453299879126E-2</v>
      </c>
      <c r="AI473" s="20">
        <f t="shared" si="222"/>
        <v>182.6749919923426</v>
      </c>
      <c r="AJ473" s="18">
        <f t="shared" si="223"/>
        <v>175.75091148705144</v>
      </c>
      <c r="AM473" s="20">
        <f t="shared" si="247"/>
        <v>0.70452545040083392</v>
      </c>
      <c r="AN473" s="20">
        <f t="shared" si="224"/>
        <v>0.35309703544468329</v>
      </c>
      <c r="AO473" s="10">
        <f t="shared" si="225"/>
        <v>0.4347460442558912</v>
      </c>
      <c r="AP473" s="10">
        <f t="shared" si="249"/>
        <v>0.39621939716088383</v>
      </c>
      <c r="AQ473" s="20">
        <f t="shared" si="226"/>
        <v>6.2778815836634612E-8</v>
      </c>
      <c r="AR473" s="20">
        <f t="shared" si="227"/>
        <v>1.6071376854178461E-6</v>
      </c>
    </row>
    <row r="474" spans="3:44" ht="15" x14ac:dyDescent="0.25">
      <c r="C474" s="27" t="str">
        <f>DataBase!A471</f>
        <v>DiPhenylC1</v>
      </c>
      <c r="D474" s="27">
        <f>DataBase!E471</f>
        <v>264.50002441406252</v>
      </c>
      <c r="E474" s="27">
        <f t="shared" si="232"/>
        <v>537.6500244140625</v>
      </c>
      <c r="F474" s="27">
        <f t="shared" si="233"/>
        <v>967.77004394531252</v>
      </c>
      <c r="G474" s="17">
        <f>DataBase!D471/1000</f>
        <v>1.0007899780273437</v>
      </c>
      <c r="H474" s="16">
        <f t="shared" si="234"/>
        <v>9.8835836890590443</v>
      </c>
      <c r="I474" s="16">
        <f>DataBase!C471</f>
        <v>168.22900390625</v>
      </c>
      <c r="K474" s="20">
        <f t="shared" si="228"/>
        <v>-6.2699892761165193E-2</v>
      </c>
      <c r="L474" s="19">
        <f t="shared" si="229"/>
        <v>3.5014031797966959E-4</v>
      </c>
      <c r="M474" s="19">
        <f t="shared" si="231"/>
        <v>0</v>
      </c>
      <c r="N474" s="20">
        <f t="shared" si="230"/>
        <v>-5.6487000000000001E-8</v>
      </c>
      <c r="O474" s="20">
        <f t="shared" si="235"/>
        <v>536.66999999999996</v>
      </c>
      <c r="P474" s="21">
        <f t="shared" si="236"/>
        <v>1.1061476406783401</v>
      </c>
      <c r="Q474" s="33">
        <f>DataBase!G471+2*DataBase!H471*($O$2+273.15)+3*DataBase!I471*($O$2+273.15)^2+4*DataBase!J471*($O$2+273.15)^3+5*DataBase!K471*($O$2+273.15)^4</f>
        <v>1.0961827738512246</v>
      </c>
      <c r="R474" s="30">
        <f>DataBase!R471+273.15</f>
        <v>766.62945556640625</v>
      </c>
      <c r="S474" s="50">
        <f t="shared" si="248"/>
        <v>771.48052645043344</v>
      </c>
      <c r="T474" s="30">
        <f>DataBase!S471/100</f>
        <v>30.4920458984375</v>
      </c>
      <c r="U474" s="50">
        <f t="shared" si="237"/>
        <v>30.690226879716572</v>
      </c>
      <c r="V474" s="50">
        <f t="shared" si="238"/>
        <v>26.869619803054253</v>
      </c>
      <c r="W474" s="30">
        <f t="shared" si="239"/>
        <v>28.444369204890304</v>
      </c>
      <c r="X474" s="30">
        <f t="shared" si="240"/>
        <v>35.651842522514421</v>
      </c>
      <c r="Y474" s="30">
        <f t="shared" si="241"/>
        <v>498.00827907606742</v>
      </c>
      <c r="Z474" s="30">
        <f t="shared" si="242"/>
        <v>502.73232755884715</v>
      </c>
      <c r="AA474" s="55">
        <f t="shared" si="243"/>
        <v>473.82484649270464</v>
      </c>
      <c r="AB474" s="24">
        <f t="shared" si="244"/>
        <v>770.99350084189655</v>
      </c>
      <c r="AC474" s="24">
        <f t="shared" si="245"/>
        <v>30.854978856699272</v>
      </c>
      <c r="AD474" s="63">
        <f t="shared" si="246"/>
        <v>-1.1902545321839837E-2</v>
      </c>
      <c r="AI474" s="20">
        <f t="shared" si="222"/>
        <v>184.37671056948437</v>
      </c>
      <c r="AJ474" s="18">
        <f t="shared" si="223"/>
        <v>168.65940084714015</v>
      </c>
      <c r="AM474" s="20">
        <f t="shared" si="247"/>
        <v>0.70131667979915058</v>
      </c>
      <c r="AN474" s="20">
        <f t="shared" si="224"/>
        <v>0.33963933227323301</v>
      </c>
      <c r="AO474" s="10">
        <f t="shared" si="225"/>
        <v>0.48831978883003008</v>
      </c>
      <c r="AP474" s="10">
        <f t="shared" si="249"/>
        <v>0.45135383152809383</v>
      </c>
      <c r="AQ474" s="20">
        <f t="shared" si="226"/>
        <v>8.082567615531133E-9</v>
      </c>
      <c r="AR474" s="20">
        <f t="shared" si="227"/>
        <v>2.4645402270999987E-7</v>
      </c>
    </row>
    <row r="475" spans="3:44" ht="15" x14ac:dyDescent="0.25">
      <c r="C475" s="27" t="str">
        <f>DataBase!A472</f>
        <v>1-Dodecene</v>
      </c>
      <c r="D475" s="27">
        <f>DataBase!E472</f>
        <v>213.35</v>
      </c>
      <c r="E475" s="27">
        <f t="shared" si="232"/>
        <v>486.5</v>
      </c>
      <c r="F475" s="27">
        <f t="shared" si="233"/>
        <v>875.7</v>
      </c>
      <c r="G475" s="17">
        <f>DataBase!D472/1000</f>
        <v>0.76220001220703126</v>
      </c>
      <c r="H475" s="16">
        <f t="shared" si="234"/>
        <v>12.552093486876579</v>
      </c>
      <c r="I475" s="16">
        <f>DataBase!C472</f>
        <v>168.32400512695313</v>
      </c>
      <c r="K475" s="20">
        <f t="shared" si="228"/>
        <v>1.6608218429971941E-2</v>
      </c>
      <c r="L475" s="19">
        <f t="shared" si="229"/>
        <v>3.9131089534744182E-4</v>
      </c>
      <c r="M475" s="19">
        <f t="shared" si="231"/>
        <v>0</v>
      </c>
      <c r="N475" s="20">
        <f t="shared" si="230"/>
        <v>-5.6487000000000001E-8</v>
      </c>
      <c r="O475" s="20">
        <f t="shared" si="235"/>
        <v>536.66999999999996</v>
      </c>
      <c r="P475" s="21">
        <f t="shared" si="236"/>
        <v>1.6229873511506534</v>
      </c>
      <c r="Q475" s="33">
        <f>DataBase!G472+2*DataBase!H472*($O$2+273.15)+3*DataBase!I472*($O$2+273.15)^2+4*DataBase!J472*($O$2+273.15)^3+5*DataBase!K472*($O$2+273.15)^4</f>
        <v>1.6317891149136527</v>
      </c>
      <c r="R475" s="30">
        <f>DataBase!R472+273.15</f>
        <v>657</v>
      </c>
      <c r="S475" s="50">
        <f t="shared" si="248"/>
        <v>655.11966954076513</v>
      </c>
      <c r="T475" s="30">
        <f>DataBase!S472/100</f>
        <v>18.5</v>
      </c>
      <c r="U475" s="50">
        <f t="shared" si="237"/>
        <v>25.929567146763159</v>
      </c>
      <c r="V475" s="50">
        <f t="shared" si="238"/>
        <v>17.999292352147783</v>
      </c>
      <c r="W475" s="30">
        <f t="shared" si="239"/>
        <v>18.228499115768088</v>
      </c>
      <c r="X475" s="30">
        <f t="shared" si="240"/>
        <v>18.578141588670274</v>
      </c>
      <c r="Y475" s="30">
        <f t="shared" si="241"/>
        <v>386.11840520879912</v>
      </c>
      <c r="Z475" s="30">
        <f t="shared" si="242"/>
        <v>389.27328998413657</v>
      </c>
      <c r="AA475" s="55">
        <f t="shared" si="243"/>
        <v>387.39204604682755</v>
      </c>
      <c r="AB475" s="24">
        <f t="shared" si="244"/>
        <v>664.77284608567879</v>
      </c>
      <c r="AC475" s="24">
        <f t="shared" si="245"/>
        <v>19.089783655230832</v>
      </c>
      <c r="AD475" s="63">
        <f t="shared" si="246"/>
        <v>-3.1880197580044969E-2</v>
      </c>
      <c r="AI475" s="20">
        <f t="shared" si="222"/>
        <v>179.87162402428487</v>
      </c>
      <c r="AJ475" s="18">
        <f t="shared" si="223"/>
        <v>171.28613225748998</v>
      </c>
      <c r="AM475" s="20">
        <f t="shared" si="247"/>
        <v>0.74048706240487061</v>
      </c>
      <c r="AN475" s="20">
        <f t="shared" si="224"/>
        <v>0.37966994570768153</v>
      </c>
      <c r="AO475" s="10">
        <f t="shared" si="225"/>
        <v>0.55882594995918233</v>
      </c>
      <c r="AP475" s="10">
        <f t="shared" si="249"/>
        <v>0.49833386558868775</v>
      </c>
      <c r="AQ475" s="20">
        <f t="shared" si="226"/>
        <v>9.6201419704628313E-8</v>
      </c>
      <c r="AR475" s="20">
        <f t="shared" si="227"/>
        <v>1.7797262645356237E-6</v>
      </c>
    </row>
    <row r="476" spans="3:44" ht="15" x14ac:dyDescent="0.25">
      <c r="C476" s="27" t="str">
        <f>DataBase!A473</f>
        <v>1PNaphthalen</v>
      </c>
      <c r="D476" s="27">
        <f>DataBase!E473</f>
        <v>274.50002441406252</v>
      </c>
      <c r="E476" s="27">
        <f t="shared" si="232"/>
        <v>547.6500244140625</v>
      </c>
      <c r="F476" s="27">
        <f t="shared" si="233"/>
        <v>985.77004394531252</v>
      </c>
      <c r="G476" s="17">
        <f>DataBase!D473/1000</f>
        <v>0.77282202148437495</v>
      </c>
      <c r="H476" s="16">
        <f t="shared" si="234"/>
        <v>12.877919818577498</v>
      </c>
      <c r="I476" s="16">
        <f>DataBase!C473</f>
        <v>170.25</v>
      </c>
      <c r="K476" s="20">
        <f t="shared" si="228"/>
        <v>2.6291777008123234E-2</v>
      </c>
      <c r="L476" s="19">
        <f t="shared" si="229"/>
        <v>3.9363338645549825E-4</v>
      </c>
      <c r="M476" s="19">
        <f t="shared" si="231"/>
        <v>0</v>
      </c>
      <c r="N476" s="20">
        <f t="shared" si="230"/>
        <v>-5.6487000000000001E-8</v>
      </c>
      <c r="O476" s="20">
        <f t="shared" si="235"/>
        <v>536.66999999999996</v>
      </c>
      <c r="P476" s="21">
        <f t="shared" si="236"/>
        <v>1.6739455064059974</v>
      </c>
      <c r="Q476" s="33">
        <f>DataBase!G473+2*DataBase!H473*($O$2+273.15)+3*DataBase!I473*($O$2+273.15)^2+4*DataBase!J473*($O$2+273.15)^3+5*DataBase!K473*($O$2+273.15)^4</f>
        <v>1.6677672621190798</v>
      </c>
      <c r="R476" s="30">
        <f>DataBase!R473+273.15</f>
        <v>704.6190185546875</v>
      </c>
      <c r="S476" s="50">
        <f t="shared" si="248"/>
        <v>704.3668645956659</v>
      </c>
      <c r="T476" s="30">
        <f>DataBase!S473/100</f>
        <v>13.864300537109376</v>
      </c>
      <c r="U476" s="50">
        <f t="shared" si="237"/>
        <v>22.603534215639399</v>
      </c>
      <c r="V476" s="50">
        <f t="shared" si="238"/>
        <v>14.134846998887856</v>
      </c>
      <c r="W476" s="30">
        <f t="shared" si="239"/>
        <v>13.908181911487743</v>
      </c>
      <c r="X476" s="30">
        <f t="shared" si="240"/>
        <v>14.084493647661688</v>
      </c>
      <c r="Y476" s="30">
        <f t="shared" si="241"/>
        <v>437.21810045065024</v>
      </c>
      <c r="Z476" s="30">
        <f t="shared" si="242"/>
        <v>440.61042033136107</v>
      </c>
      <c r="AA476" s="55">
        <f t="shared" si="243"/>
        <v>436.86885912516345</v>
      </c>
      <c r="AB476" s="24">
        <f t="shared" si="244"/>
        <v>718.89224195171892</v>
      </c>
      <c r="AC476" s="24">
        <f t="shared" si="245"/>
        <v>17.567232357052241</v>
      </c>
      <c r="AD476" s="63">
        <f t="shared" si="246"/>
        <v>-0.26708392608999981</v>
      </c>
      <c r="AI476" s="20">
        <f t="shared" si="222"/>
        <v>232.60688402216783</v>
      </c>
      <c r="AJ476" s="18">
        <f t="shared" si="223"/>
        <v>221.60469487681533</v>
      </c>
      <c r="AM476" s="20">
        <f t="shared" si="247"/>
        <v>0.77722855896992482</v>
      </c>
      <c r="AN476" s="20">
        <f t="shared" si="224"/>
        <v>0.36117937191548272</v>
      </c>
      <c r="AO476" s="10">
        <f t="shared" si="225"/>
        <v>0.73676021689269078</v>
      </c>
      <c r="AP476" s="10">
        <f t="shared" si="249"/>
        <v>0.64474363084904773</v>
      </c>
      <c r="AQ476" s="20">
        <f t="shared" si="226"/>
        <v>1.5356945140394734E-9</v>
      </c>
      <c r="AR476" s="20">
        <f t="shared" si="227"/>
        <v>2.1291330275833392E-8</v>
      </c>
    </row>
    <row r="477" spans="3:44" ht="15" x14ac:dyDescent="0.25">
      <c r="C477" s="27" t="str">
        <f>DataBase!A474</f>
        <v>n-C12</v>
      </c>
      <c r="D477" s="27">
        <f>DataBase!E474</f>
        <v>216.27800903320315</v>
      </c>
      <c r="E477" s="27">
        <f t="shared" si="232"/>
        <v>489.42800903320313</v>
      </c>
      <c r="F477" s="27">
        <f t="shared" si="233"/>
        <v>880.97041625976567</v>
      </c>
      <c r="G477" s="17">
        <f>DataBase!D474/1000</f>
        <v>0.75114501953125001</v>
      </c>
      <c r="H477" s="16">
        <f t="shared" si="234"/>
        <v>12.762330374884883</v>
      </c>
      <c r="I477" s="16">
        <f>DataBase!C474</f>
        <v>170.33900451660156</v>
      </c>
      <c r="K477" s="20">
        <f t="shared" si="228"/>
        <v>2.2856458741578704E-2</v>
      </c>
      <c r="L477" s="19">
        <f t="shared" si="229"/>
        <v>3.9287682736971442E-4</v>
      </c>
      <c r="M477" s="19">
        <f t="shared" si="231"/>
        <v>0</v>
      </c>
      <c r="N477" s="20">
        <f t="shared" si="230"/>
        <v>-5.6487000000000001E-8</v>
      </c>
      <c r="O477" s="20">
        <f t="shared" si="235"/>
        <v>536.66999999999996</v>
      </c>
      <c r="P477" s="21">
        <f t="shared" si="236"/>
        <v>1.6561702905950775</v>
      </c>
      <c r="Q477" s="33">
        <f>DataBase!G474+2*DataBase!H474*($O$2+273.15)+3*DataBase!I474*($O$2+273.15)^2+4*DataBase!J474*($O$2+273.15)^3+5*DataBase!K474*($O$2+273.15)^4</f>
        <v>1.6462928822473526</v>
      </c>
      <c r="R477" s="30">
        <f>DataBase!R474+273.15</f>
        <v>658.29901123046875</v>
      </c>
      <c r="S477" s="50">
        <f t="shared" si="248"/>
        <v>654.04862532948982</v>
      </c>
      <c r="T477" s="30">
        <f>DataBase!S474/100</f>
        <v>18.299200439453124</v>
      </c>
      <c r="U477" s="50">
        <f t="shared" si="237"/>
        <v>25.293943869319481</v>
      </c>
      <c r="V477" s="50">
        <f t="shared" si="238"/>
        <v>17.159621716080387</v>
      </c>
      <c r="W477" s="30">
        <f t="shared" si="239"/>
        <v>17.293034261662488</v>
      </c>
      <c r="X477" s="30">
        <f t="shared" si="240"/>
        <v>17.650668337572505</v>
      </c>
      <c r="Y477" s="30">
        <f t="shared" si="241"/>
        <v>384.9836671850918</v>
      </c>
      <c r="Z477" s="30">
        <f t="shared" si="242"/>
        <v>388.11640256185171</v>
      </c>
      <c r="AA477" s="55">
        <f t="shared" si="243"/>
        <v>386.13941504336458</v>
      </c>
      <c r="AB477" s="24">
        <f t="shared" si="244"/>
        <v>664.58777371153474</v>
      </c>
      <c r="AC477" s="24">
        <f t="shared" si="245"/>
        <v>18.329199297184271</v>
      </c>
      <c r="AD477" s="63">
        <f t="shared" si="246"/>
        <v>-1.6393534695903868E-3</v>
      </c>
      <c r="AI477" s="20">
        <f t="shared" si="222"/>
        <v>183.68262066123543</v>
      </c>
      <c r="AJ477" s="18">
        <f t="shared" si="223"/>
        <v>173.84527064041595</v>
      </c>
      <c r="AM477" s="20">
        <f t="shared" si="247"/>
        <v>0.74347371131301254</v>
      </c>
      <c r="AN477" s="20">
        <f t="shared" si="224"/>
        <v>0.37914045293094412</v>
      </c>
      <c r="AO477" s="10">
        <f t="shared" si="225"/>
        <v>0.57897325137543632</v>
      </c>
      <c r="AP477" s="10">
        <f t="shared" si="249"/>
        <v>0.51600505657181195</v>
      </c>
      <c r="AQ477" s="20">
        <f t="shared" si="226"/>
        <v>7.0880404362277904E-8</v>
      </c>
      <c r="AR477" s="20">
        <f t="shared" si="227"/>
        <v>1.2970547266548108E-6</v>
      </c>
    </row>
    <row r="478" spans="3:44" ht="15" x14ac:dyDescent="0.25">
      <c r="C478" s="27" t="str">
        <f>DataBase!A475</f>
        <v>2-EC6Acetate</v>
      </c>
      <c r="D478" s="27">
        <f>DataBase!E475</f>
        <v>199.7700134277344</v>
      </c>
      <c r="E478" s="27">
        <f t="shared" si="232"/>
        <v>472.92001342773438</v>
      </c>
      <c r="F478" s="27">
        <f t="shared" si="233"/>
        <v>851.25602416992194</v>
      </c>
      <c r="G478" s="17">
        <f>DataBase!D475/1000</f>
        <v>0.87729199218749998</v>
      </c>
      <c r="H478" s="16">
        <f t="shared" si="234"/>
        <v>10.802955013996504</v>
      </c>
      <c r="I478" s="16">
        <f>DataBase!C475</f>
        <v>172.26800537109375</v>
      </c>
      <c r="K478" s="20">
        <f t="shared" si="228"/>
        <v>-3.5376176984023913E-2</v>
      </c>
      <c r="L478" s="19">
        <f t="shared" si="229"/>
        <v>3.6878233192696259E-4</v>
      </c>
      <c r="M478" s="19">
        <f t="shared" si="231"/>
        <v>0</v>
      </c>
      <c r="N478" s="20">
        <f t="shared" si="230"/>
        <v>-5.6487000000000001E-8</v>
      </c>
      <c r="O478" s="20">
        <f t="shared" si="235"/>
        <v>536.66999999999996</v>
      </c>
      <c r="P478" s="21">
        <f t="shared" si="236"/>
        <v>1.3042359737677107</v>
      </c>
      <c r="Q478" s="33">
        <f>DataBase!G475+2*DataBase!H475*($O$2+273.15)+3*DataBase!I475*($O$2+273.15)^2+4*DataBase!J475*($O$2+273.15)^3+5*DataBase!K475*($O$2+273.15)^4</f>
        <v>1.4548438644495996</v>
      </c>
      <c r="R478" s="30">
        <f>DataBase!R475+273.15</f>
        <v>642.4000244140625</v>
      </c>
      <c r="S478" s="50">
        <f t="shared" si="248"/>
        <v>678.20790498793747</v>
      </c>
      <c r="T478" s="30">
        <f>DataBase!S475/100</f>
        <v>21.7</v>
      </c>
      <c r="U478" s="50">
        <f t="shared" si="237"/>
        <v>30.651387938759818</v>
      </c>
      <c r="V478" s="50">
        <f t="shared" si="238"/>
        <v>26.631067297077973</v>
      </c>
      <c r="W478" s="30">
        <f t="shared" si="239"/>
        <v>27.314672968198895</v>
      </c>
      <c r="X478" s="30">
        <f t="shared" si="240"/>
        <v>28.752578545081597</v>
      </c>
      <c r="Y478" s="30">
        <f t="shared" si="241"/>
        <v>408.85798480705114</v>
      </c>
      <c r="Z478" s="30">
        <f t="shared" si="242"/>
        <v>410.19973546586903</v>
      </c>
      <c r="AA478" s="55">
        <f t="shared" si="243"/>
        <v>403.26750171953336</v>
      </c>
      <c r="AB478" s="24">
        <f t="shared" si="244"/>
        <v>676.77017685616772</v>
      </c>
      <c r="AC478" s="24">
        <f t="shared" si="245"/>
        <v>24.824855367711599</v>
      </c>
      <c r="AD478" s="63">
        <f t="shared" si="246"/>
        <v>-0.14400255150744701</v>
      </c>
      <c r="AI478" s="20">
        <f t="shared" si="222"/>
        <v>153.75484324457591</v>
      </c>
      <c r="AJ478" s="18">
        <f t="shared" si="223"/>
        <v>148.598430441489</v>
      </c>
      <c r="AM478" s="20">
        <f t="shared" si="247"/>
        <v>0.73617682978621923</v>
      </c>
      <c r="AN478" s="20">
        <f t="shared" si="224"/>
        <v>0.38572441765375998</v>
      </c>
      <c r="AO478" s="10">
        <f t="shared" si="225"/>
        <v>0.60778132681129027</v>
      </c>
      <c r="AP478" s="10">
        <f t="shared" si="249"/>
        <v>0.5481367489133262</v>
      </c>
      <c r="AQ478" s="20">
        <f t="shared" si="226"/>
        <v>8.3557523567167428E-8</v>
      </c>
      <c r="AR478" s="20">
        <f t="shared" si="227"/>
        <v>1.8131982614075332E-6</v>
      </c>
    </row>
    <row r="479" spans="3:44" ht="15" x14ac:dyDescent="0.25">
      <c r="C479" s="27" t="str">
        <f>DataBase!A476</f>
        <v>n-Heptyl-BZ</v>
      </c>
      <c r="D479" s="27">
        <f>DataBase!E476</f>
        <v>246.00002441406252</v>
      </c>
      <c r="E479" s="27">
        <f t="shared" si="232"/>
        <v>519.1500244140625</v>
      </c>
      <c r="F479" s="27">
        <f t="shared" si="233"/>
        <v>934.47004394531257</v>
      </c>
      <c r="G479" s="17">
        <f>DataBase!D476/1000</f>
        <v>0.85941302490234373</v>
      </c>
      <c r="H479" s="16">
        <f t="shared" si="234"/>
        <v>11.375920016902612</v>
      </c>
      <c r="I479" s="16">
        <f>DataBase!C476</f>
        <v>176.28900146484375</v>
      </c>
      <c r="K479" s="20">
        <f t="shared" si="228"/>
        <v>-1.3263626490964981E-2</v>
      </c>
      <c r="L479" s="19">
        <f t="shared" si="229"/>
        <v>3.7285580387367987E-4</v>
      </c>
      <c r="M479" s="19">
        <f t="shared" si="231"/>
        <v>0.85941302490234373</v>
      </c>
      <c r="N479" s="20">
        <f t="shared" si="230"/>
        <v>-5.9022268423461916E-8</v>
      </c>
      <c r="O479" s="20">
        <f t="shared" si="235"/>
        <v>536.66999999999996</v>
      </c>
      <c r="P479" s="21">
        <f t="shared" si="236"/>
        <v>1.4059071473401776</v>
      </c>
      <c r="Q479" s="33">
        <f>DataBase!G476+2*DataBase!H476*($O$2+273.15)+3*DataBase!I476*($O$2+273.15)^2+4*DataBase!J476*($O$2+273.15)^3+5*DataBase!K476*($O$2+273.15)^4</f>
        <v>1.3836690584502191</v>
      </c>
      <c r="R479" s="30">
        <f>DataBase!R476+273.15</f>
        <v>713.53802490234375</v>
      </c>
      <c r="S479" s="50">
        <f t="shared" si="248"/>
        <v>710.83080852629632</v>
      </c>
      <c r="T479" s="30">
        <f>DataBase!S476/100</f>
        <v>21.993898925781249</v>
      </c>
      <c r="U479" s="50">
        <f t="shared" si="237"/>
        <v>27.568163465841259</v>
      </c>
      <c r="V479" s="50">
        <f t="shared" si="238"/>
        <v>20.463195522092946</v>
      </c>
      <c r="W479" s="30">
        <f t="shared" si="239"/>
        <v>21.128071253056444</v>
      </c>
      <c r="X479" s="30">
        <f t="shared" si="240"/>
        <v>22.2978413119374</v>
      </c>
      <c r="Y479" s="30">
        <f t="shared" si="241"/>
        <v>442.02170481031783</v>
      </c>
      <c r="Z479" s="30">
        <f t="shared" si="242"/>
        <v>446.30873969182926</v>
      </c>
      <c r="AA479" s="55">
        <f t="shared" si="243"/>
        <v>438.66093154368139</v>
      </c>
      <c r="AB479" s="24">
        <f t="shared" si="244"/>
        <v>717.01367497112631</v>
      </c>
      <c r="AC479" s="24">
        <f t="shared" si="245"/>
        <v>21.950307726301954</v>
      </c>
      <c r="AD479" s="63">
        <f t="shared" si="246"/>
        <v>1.9819678005429482E-3</v>
      </c>
      <c r="AI479" s="20">
        <f t="shared" si="222"/>
        <v>193.17458392057608</v>
      </c>
      <c r="AJ479" s="18">
        <f t="shared" si="223"/>
        <v>186.84677133992801</v>
      </c>
      <c r="AM479" s="20">
        <f t="shared" si="247"/>
        <v>0.72757163079727172</v>
      </c>
      <c r="AN479" s="20">
        <f t="shared" si="224"/>
        <v>0.35791454957097768</v>
      </c>
      <c r="AO479" s="10">
        <f t="shared" si="225"/>
        <v>0.54097812656970978</v>
      </c>
      <c r="AP479" s="10">
        <f t="shared" si="249"/>
        <v>0.48839831257234412</v>
      </c>
      <c r="AQ479" s="20">
        <f t="shared" si="226"/>
        <v>1.9488701640526832E-8</v>
      </c>
      <c r="AR479" s="20">
        <f t="shared" si="227"/>
        <v>4.2863253407645433E-7</v>
      </c>
    </row>
    <row r="480" spans="3:44" ht="15" x14ac:dyDescent="0.25">
      <c r="C480" s="27" t="str">
        <f>DataBase!A477</f>
        <v>Anthracene</v>
      </c>
      <c r="D480" s="27">
        <f>DataBase!E477</f>
        <v>342.02901611328127</v>
      </c>
      <c r="E480" s="27">
        <f t="shared" si="232"/>
        <v>615.17901611328125</v>
      </c>
      <c r="F480" s="27">
        <f t="shared" si="233"/>
        <v>1107.3222290039064</v>
      </c>
      <c r="G480" s="17">
        <f>DataBase!D477/1000</f>
        <v>1.0931999511718751</v>
      </c>
      <c r="H480" s="16">
        <f t="shared" si="234"/>
        <v>9.4636441672789324</v>
      </c>
      <c r="I480" s="16">
        <f>DataBase!C477</f>
        <v>178.23300170898438</v>
      </c>
      <c r="K480" s="20">
        <f t="shared" si="228"/>
        <v>-7.5180495348470114E-2</v>
      </c>
      <c r="L480" s="19">
        <f t="shared" si="229"/>
        <v>3.4006618538044405E-4</v>
      </c>
      <c r="M480" s="19">
        <f t="shared" si="231"/>
        <v>0</v>
      </c>
      <c r="N480" s="20">
        <f t="shared" si="230"/>
        <v>-5.6487000000000001E-8</v>
      </c>
      <c r="O480" s="20">
        <f t="shared" si="235"/>
        <v>536.66999999999996</v>
      </c>
      <c r="P480" s="21">
        <f t="shared" si="236"/>
        <v>1.0086640415597081</v>
      </c>
      <c r="Q480" s="33">
        <f>DataBase!G477+2*DataBase!H477*($O$2+273.15)+3*DataBase!I477*($O$2+273.15)^2+4*DataBase!J477*($O$2+273.15)^3+5*DataBase!K477*($O$2+273.15)^4</f>
        <v>1.0568976497789158</v>
      </c>
      <c r="R480" s="30">
        <f>DataBase!R477+273.15</f>
        <v>872</v>
      </c>
      <c r="S480" s="50">
        <f t="shared" si="248"/>
        <v>866.92453030828187</v>
      </c>
      <c r="T480" s="30">
        <f>DataBase!S477/100</f>
        <v>29</v>
      </c>
      <c r="U480" s="50">
        <f t="shared" si="237"/>
        <v>29.395470355595464</v>
      </c>
      <c r="V480" s="50">
        <f t="shared" si="238"/>
        <v>24.152788935497082</v>
      </c>
      <c r="W480" s="30">
        <f t="shared" si="239"/>
        <v>27.474452516410707</v>
      </c>
      <c r="X480" s="30">
        <f t="shared" si="240"/>
        <v>43.075155267033452</v>
      </c>
      <c r="Y480" s="30">
        <f t="shared" si="241"/>
        <v>588.56518033256361</v>
      </c>
      <c r="Z480" s="30">
        <f t="shared" si="242"/>
        <v>602.70810848486303</v>
      </c>
      <c r="AA480" s="55">
        <f t="shared" si="243"/>
        <v>544.24382775256083</v>
      </c>
      <c r="AB480" s="24">
        <f t="shared" si="244"/>
        <v>881.75337025963825</v>
      </c>
      <c r="AC480" s="24">
        <f t="shared" si="245"/>
        <v>36.552937902071811</v>
      </c>
      <c r="AD480" s="63">
        <f t="shared" si="246"/>
        <v>-0.2604461345542004</v>
      </c>
      <c r="AI480" s="20">
        <f t="shared" si="222"/>
        <v>230.55594596734278</v>
      </c>
      <c r="AJ480" s="18">
        <f t="shared" si="223"/>
        <v>203.29248044862018</v>
      </c>
      <c r="AM480" s="20">
        <f t="shared" si="247"/>
        <v>0.70548052306568954</v>
      </c>
      <c r="AN480" s="20">
        <f t="shared" si="224"/>
        <v>0.30838754748286246</v>
      </c>
      <c r="AO480" s="10">
        <f t="shared" si="225"/>
        <v>0.49758847694535419</v>
      </c>
      <c r="AP480" s="10">
        <f t="shared" si="249"/>
        <v>0.45824370445320395</v>
      </c>
      <c r="AQ480" s="20">
        <f t="shared" si="226"/>
        <v>2.3714319050240372E-10</v>
      </c>
      <c r="AR480" s="20">
        <f t="shared" si="227"/>
        <v>6.8771525245697076E-9</v>
      </c>
    </row>
    <row r="481" spans="3:44" ht="15" x14ac:dyDescent="0.25">
      <c r="C481" s="27" t="str">
        <f>DataBase!A478</f>
        <v>Phenanthrene</v>
      </c>
      <c r="D481" s="27">
        <f>DataBase!E478</f>
        <v>340.30001220703127</v>
      </c>
      <c r="E481" s="27">
        <f t="shared" si="232"/>
        <v>613.45001220703125</v>
      </c>
      <c r="F481" s="27">
        <f t="shared" si="233"/>
        <v>1104.2100219726563</v>
      </c>
      <c r="G481" s="17">
        <f>DataBase!D478/1000</f>
        <v>1.1184100341796874</v>
      </c>
      <c r="H481" s="16">
        <f t="shared" si="234"/>
        <v>9.2416497829081301</v>
      </c>
      <c r="I481" s="16">
        <f>DataBase!C478</f>
        <v>178.23300170898438</v>
      </c>
      <c r="K481" s="20">
        <f t="shared" si="228"/>
        <v>-8.1778168451970376E-2</v>
      </c>
      <c r="L481" s="19">
        <f t="shared" si="229"/>
        <v>3.3434562870141449E-4</v>
      </c>
      <c r="M481" s="19">
        <f t="shared" si="231"/>
        <v>0</v>
      </c>
      <c r="N481" s="20">
        <f t="shared" si="230"/>
        <v>-5.6487000000000001E-8</v>
      </c>
      <c r="O481" s="20">
        <f t="shared" si="235"/>
        <v>536.66999999999996</v>
      </c>
      <c r="P481" s="21">
        <f t="shared" si="236"/>
        <v>0.95535645147149528</v>
      </c>
      <c r="Q481" s="33">
        <f>DataBase!G478+2*DataBase!H478*($O$2+273.15)+3*DataBase!I478*($O$2+273.15)^2+4*DataBase!J478*($O$2+273.15)^3+5*DataBase!K478*($O$2+273.15)^4</f>
        <v>1.0301066301771953</v>
      </c>
      <c r="R481" s="30">
        <f>DataBase!R478+273.15</f>
        <v>869.25</v>
      </c>
      <c r="S481" s="50">
        <f t="shared" si="248"/>
        <v>874.56789951415885</v>
      </c>
      <c r="T481" s="30">
        <f>DataBase!S478/100</f>
        <v>29</v>
      </c>
      <c r="U481" s="50">
        <f t="shared" si="237"/>
        <v>30.053132054248401</v>
      </c>
      <c r="V481" s="50">
        <f t="shared" si="238"/>
        <v>25.63104363049278</v>
      </c>
      <c r="W481" s="30">
        <f t="shared" si="239"/>
        <v>29.354577442290044</v>
      </c>
      <c r="X481" s="30">
        <f t="shared" si="240"/>
        <v>48.691573180712531</v>
      </c>
      <c r="Y481" s="30">
        <f t="shared" si="241"/>
        <v>594.22117761551544</v>
      </c>
      <c r="Z481" s="30">
        <f t="shared" si="242"/>
        <v>608.54285164111673</v>
      </c>
      <c r="AA481" s="55">
        <f t="shared" si="243"/>
        <v>543.02992673822553</v>
      </c>
      <c r="AB481" s="24">
        <f t="shared" si="244"/>
        <v>888.01786155479897</v>
      </c>
      <c r="AC481" s="24">
        <f t="shared" si="245"/>
        <v>38.786015824883279</v>
      </c>
      <c r="AD481" s="63">
        <f t="shared" si="246"/>
        <v>-0.33744882154769928</v>
      </c>
      <c r="AI481" s="20">
        <f t="shared" si="222"/>
        <v>222.29800679978865</v>
      </c>
      <c r="AJ481" s="18">
        <f t="shared" si="223"/>
        <v>191.77680113302378</v>
      </c>
      <c r="AM481" s="20">
        <f t="shared" si="247"/>
        <v>0.70572333874838222</v>
      </c>
      <c r="AN481" s="20">
        <f t="shared" si="224"/>
        <v>0.30912990196078427</v>
      </c>
      <c r="AO481" s="10">
        <f t="shared" si="225"/>
        <v>0.49944152636674455</v>
      </c>
      <c r="AP481" s="10">
        <f t="shared" si="249"/>
        <v>0.45994926049769624</v>
      </c>
      <c r="AQ481" s="20">
        <f t="shared" si="226"/>
        <v>2.4994626920324726E-10</v>
      </c>
      <c r="AR481" s="20">
        <f t="shared" si="227"/>
        <v>7.2484418068941707E-9</v>
      </c>
    </row>
    <row r="482" spans="3:44" ht="15" x14ac:dyDescent="0.25">
      <c r="C482" s="27" t="str">
        <f>DataBase!A479</f>
        <v>DiPhenylC2#</v>
      </c>
      <c r="D482" s="27">
        <f>DataBase!E479</f>
        <v>299.85000000000002</v>
      </c>
      <c r="E482" s="27">
        <f t="shared" si="232"/>
        <v>573</v>
      </c>
      <c r="F482" s="27">
        <f t="shared" si="233"/>
        <v>1031.4000000000001</v>
      </c>
      <c r="G482" s="17">
        <f>DataBase!D479/1000</f>
        <v>0.94570300292968745</v>
      </c>
      <c r="H482" s="16">
        <f t="shared" si="234"/>
        <v>10.683681709566958</v>
      </c>
      <c r="I482" s="16">
        <f>DataBase!C479</f>
        <v>178.23300170898438</v>
      </c>
      <c r="K482" s="20">
        <f t="shared" si="228"/>
        <v>-3.8920979591670006E-2</v>
      </c>
      <c r="L482" s="19">
        <f t="shared" si="229"/>
        <v>3.6662837019324523E-4</v>
      </c>
      <c r="M482" s="19">
        <f t="shared" si="231"/>
        <v>0</v>
      </c>
      <c r="N482" s="20">
        <f t="shared" si="230"/>
        <v>-5.6487000000000001E-8</v>
      </c>
      <c r="O482" s="20">
        <f t="shared" si="235"/>
        <v>536.66999999999996</v>
      </c>
      <c r="P482" s="21">
        <f t="shared" si="236"/>
        <v>1.2797255340474942</v>
      </c>
      <c r="Q482" s="33">
        <f>DataBase!G479+2*DataBase!H479*($O$2+273.15)+3*DataBase!I479*($O$2+273.15)^2+4*DataBase!J479*($O$2+273.15)^3+5*DataBase!K479*($O$2+273.15)^4</f>
        <v>1.047897378335134</v>
      </c>
      <c r="R482" s="30">
        <f>DataBase!R479+273.15</f>
        <v>832</v>
      </c>
      <c r="S482" s="50">
        <f t="shared" si="248"/>
        <v>781.69798657497029</v>
      </c>
      <c r="T482" s="30">
        <f>DataBase!S479/100</f>
        <v>29</v>
      </c>
      <c r="U482" s="50">
        <f t="shared" si="237"/>
        <v>27.450878794482971</v>
      </c>
      <c r="V482" s="50">
        <f t="shared" si="238"/>
        <v>20.335853714880525</v>
      </c>
      <c r="W482" s="30">
        <f t="shared" si="239"/>
        <v>21.576694551323722</v>
      </c>
      <c r="X482" s="30">
        <f t="shared" si="240"/>
        <v>25.294230927823964</v>
      </c>
      <c r="Y482" s="30">
        <f t="shared" si="241"/>
        <v>511.31939044424098</v>
      </c>
      <c r="Z482" s="30">
        <f t="shared" si="242"/>
        <v>519.00884714287668</v>
      </c>
      <c r="AA482" s="55">
        <f t="shared" si="243"/>
        <v>497.47691396750395</v>
      </c>
      <c r="AB482" s="24">
        <f t="shared" si="244"/>
        <v>791.30325998603462</v>
      </c>
      <c r="AC482" s="24">
        <f t="shared" si="245"/>
        <v>25.457061287230879</v>
      </c>
      <c r="AD482" s="63">
        <f t="shared" si="246"/>
        <v>0.12217030044031453</v>
      </c>
      <c r="AI482" s="20">
        <f t="shared" si="222"/>
        <v>226.13982306411867</v>
      </c>
      <c r="AJ482" s="18">
        <f t="shared" si="223"/>
        <v>214.93315195390625</v>
      </c>
      <c r="AM482" s="20">
        <f t="shared" si="247"/>
        <v>0.68870192307692313</v>
      </c>
      <c r="AN482" s="20">
        <f t="shared" si="224"/>
        <v>0.31954938243677322</v>
      </c>
      <c r="AO482" s="10">
        <f t="shared" si="225"/>
        <v>0.37781619457062027</v>
      </c>
      <c r="AP482" s="10">
        <f t="shared" si="249"/>
        <v>0.34683365564686919</v>
      </c>
      <c r="AQ482" s="20">
        <f t="shared" si="226"/>
        <v>7.8757348909767387E-9</v>
      </c>
      <c r="AR482" s="20">
        <f t="shared" si="227"/>
        <v>2.2839631183832541E-7</v>
      </c>
    </row>
    <row r="483" spans="3:44" ht="15" x14ac:dyDescent="0.25">
      <c r="C483" s="27" t="str">
        <f>DataBase!A480</f>
        <v>11DiPhnylC2=</v>
      </c>
      <c r="D483" s="27">
        <f>DataBase!E480</f>
        <v>277.00002441406252</v>
      </c>
      <c r="E483" s="27">
        <f t="shared" si="232"/>
        <v>550.1500244140625</v>
      </c>
      <c r="F483" s="27">
        <f t="shared" si="233"/>
        <v>990.27004394531252</v>
      </c>
      <c r="G483" s="17">
        <f>DataBase!D480/1000</f>
        <v>1.0232000122070313</v>
      </c>
      <c r="H483" s="16">
        <f t="shared" si="234"/>
        <v>9.7414590800887613</v>
      </c>
      <c r="I483" s="16">
        <f>DataBase!C480</f>
        <v>180.24000549316406</v>
      </c>
      <c r="K483" s="20">
        <f t="shared" si="228"/>
        <v>-6.692383613976205E-2</v>
      </c>
      <c r="L483" s="19">
        <f t="shared" si="229"/>
        <v>3.4684027247142032E-4</v>
      </c>
      <c r="M483" s="19">
        <f t="shared" si="231"/>
        <v>0</v>
      </c>
      <c r="N483" s="20">
        <f t="shared" si="230"/>
        <v>-5.6487000000000001E-8</v>
      </c>
      <c r="O483" s="20">
        <f t="shared" si="235"/>
        <v>536.66999999999996</v>
      </c>
      <c r="P483" s="21">
        <f t="shared" si="236"/>
        <v>1.0736468711491376</v>
      </c>
      <c r="Q483" s="33">
        <f>DataBase!G480+2*DataBase!H480*($O$2+273.15)+3*DataBase!I480*($O$2+273.15)^2+4*DataBase!J480*($O$2+273.15)^3+5*DataBase!K480*($O$2+273.15)^4</f>
        <v>1.0924242519980543</v>
      </c>
      <c r="R483" s="30">
        <f>DataBase!R480+273.15</f>
        <v>782.84637451171875</v>
      </c>
      <c r="S483" s="50">
        <f t="shared" si="248"/>
        <v>789.34756234469933</v>
      </c>
      <c r="T483" s="30">
        <f>DataBase!S480/100</f>
        <v>30.471066894531251</v>
      </c>
      <c r="U483" s="50">
        <f t="shared" si="237"/>
        <v>30.653659024708453</v>
      </c>
      <c r="V483" s="50">
        <f t="shared" si="238"/>
        <v>26.822122880026399</v>
      </c>
      <c r="W483" s="30">
        <f t="shared" si="239"/>
        <v>28.67879217678599</v>
      </c>
      <c r="X483" s="30">
        <f t="shared" si="240"/>
        <v>37.578911585121638</v>
      </c>
      <c r="Y483" s="30">
        <f t="shared" si="241"/>
        <v>514.75871466448075</v>
      </c>
      <c r="Z483" s="30">
        <f t="shared" si="242"/>
        <v>520.60313282704521</v>
      </c>
      <c r="AA483" s="55">
        <f t="shared" si="243"/>
        <v>486.06209960957369</v>
      </c>
      <c r="AB483" s="24">
        <f t="shared" si="244"/>
        <v>788.79173055385138</v>
      </c>
      <c r="AC483" s="24">
        <f t="shared" si="245"/>
        <v>30.346261431676382</v>
      </c>
      <c r="AD483" s="63">
        <f t="shared" si="246"/>
        <v>4.0958678370814983E-3</v>
      </c>
      <c r="AI483" s="20">
        <f t="shared" si="222"/>
        <v>190.36514142764054</v>
      </c>
      <c r="AJ483" s="18">
        <f t="shared" si="223"/>
        <v>171.93011189953802</v>
      </c>
      <c r="AM483" s="20">
        <f t="shared" si="247"/>
        <v>0.70275604809079573</v>
      </c>
      <c r="AN483" s="20">
        <f t="shared" si="224"/>
        <v>0.33442349663680682</v>
      </c>
      <c r="AO483" s="10">
        <f t="shared" si="225"/>
        <v>0.49887495570342572</v>
      </c>
      <c r="AP483" s="10">
        <f t="shared" si="249"/>
        <v>0.46107212911559325</v>
      </c>
      <c r="AQ483" s="20">
        <f t="shared" si="226"/>
        <v>4.0604687039620596E-9</v>
      </c>
      <c r="AR483" s="20">
        <f t="shared" si="227"/>
        <v>1.2372681350157854E-7</v>
      </c>
    </row>
    <row r="484" spans="3:44" ht="15" x14ac:dyDescent="0.25">
      <c r="C484" s="27" t="str">
        <f>DataBase!A481</f>
        <v>c-Stilbene</v>
      </c>
      <c r="D484" s="27">
        <f>DataBase!E481</f>
        <v>261.85000000000002</v>
      </c>
      <c r="E484" s="27">
        <f t="shared" si="232"/>
        <v>535</v>
      </c>
      <c r="F484" s="27">
        <f t="shared" si="233"/>
        <v>963</v>
      </c>
      <c r="G484" s="17">
        <f>DataBase!D481/1000</f>
        <v>1.017530029296875</v>
      </c>
      <c r="H484" s="16">
        <f t="shared" si="234"/>
        <v>9.704984827119123</v>
      </c>
      <c r="I484" s="16">
        <f>DataBase!C481</f>
        <v>180.24800109863281</v>
      </c>
      <c r="K484" s="20">
        <f t="shared" si="228"/>
        <v>-6.8007850938019657E-2</v>
      </c>
      <c r="L484" s="19">
        <f t="shared" si="229"/>
        <v>3.459753053499208E-4</v>
      </c>
      <c r="M484" s="19">
        <f t="shared" si="231"/>
        <v>0</v>
      </c>
      <c r="N484" s="20">
        <f t="shared" si="230"/>
        <v>-5.6487000000000001E-8</v>
      </c>
      <c r="O484" s="20">
        <f t="shared" si="235"/>
        <v>536.66999999999996</v>
      </c>
      <c r="P484" s="21">
        <f t="shared" si="236"/>
        <v>1.0652248992727831</v>
      </c>
      <c r="Q484" s="33">
        <f>DataBase!G481+2*DataBase!H481*($O$2+273.15)+3*DataBase!I481*($O$2+273.15)^2+4*DataBase!J481*($O$2+273.15)^3+5*DataBase!K481*($O$2+273.15)^4</f>
        <v>1.0604407391063366</v>
      </c>
      <c r="R484" s="30">
        <f>DataBase!R481+273.15</f>
        <v>757</v>
      </c>
      <c r="S484" s="50">
        <f t="shared" si="248"/>
        <v>774.69279696099454</v>
      </c>
      <c r="T484" s="30">
        <f>DataBase!S481/100</f>
        <v>27.3</v>
      </c>
      <c r="U484" s="50">
        <f t="shared" si="237"/>
        <v>31.22556479799286</v>
      </c>
      <c r="V484" s="50">
        <f t="shared" si="238"/>
        <v>28.244803257560473</v>
      </c>
      <c r="W484" s="30">
        <f t="shared" si="239"/>
        <v>29.859539986838566</v>
      </c>
      <c r="X484" s="30">
        <f t="shared" si="240"/>
        <v>38.379446556098259</v>
      </c>
      <c r="Y484" s="30">
        <f t="shared" si="241"/>
        <v>500.36969348321145</v>
      </c>
      <c r="Z484" s="30">
        <f t="shared" si="242"/>
        <v>504.54961159956088</v>
      </c>
      <c r="AA484" s="55">
        <f t="shared" si="243"/>
        <v>472.5779342821794</v>
      </c>
      <c r="AB484" s="24">
        <f t="shared" si="244"/>
        <v>770.97908280065678</v>
      </c>
      <c r="AC484" s="24">
        <f t="shared" si="245"/>
        <v>30.136865976571471</v>
      </c>
      <c r="AD484" s="63">
        <f t="shared" si="246"/>
        <v>-0.10391450463631759</v>
      </c>
      <c r="AI484" s="20">
        <f t="shared" si="222"/>
        <v>179.0405214837071</v>
      </c>
      <c r="AJ484" s="18">
        <f t="shared" si="223"/>
        <v>161.82999340117038</v>
      </c>
      <c r="AM484" s="20">
        <f t="shared" si="247"/>
        <v>0.70673712021136059</v>
      </c>
      <c r="AN484" s="20">
        <f t="shared" si="224"/>
        <v>0.34281415327864867</v>
      </c>
      <c r="AO484" s="10">
        <f t="shared" si="225"/>
        <v>0.4799427951703728</v>
      </c>
      <c r="AP484" s="10">
        <f t="shared" si="249"/>
        <v>0.44000429507587469</v>
      </c>
      <c r="AQ484" s="20">
        <f t="shared" si="226"/>
        <v>1.2508521083557033E-8</v>
      </c>
      <c r="AR484" s="20">
        <f t="shared" si="227"/>
        <v>3.4148262558110701E-7</v>
      </c>
    </row>
    <row r="485" spans="3:44" ht="15" x14ac:dyDescent="0.25">
      <c r="C485" s="27" t="str">
        <f>DataBase!A482</f>
        <v>t-Stilbene</v>
      </c>
      <c r="D485" s="27">
        <f>DataBase!E482</f>
        <v>306.50002441406252</v>
      </c>
      <c r="E485" s="27">
        <f t="shared" si="232"/>
        <v>579.6500244140625</v>
      </c>
      <c r="F485" s="27">
        <f t="shared" si="233"/>
        <v>1043.3700439453125</v>
      </c>
      <c r="G485" s="17">
        <f>DataBase!D482/1000</f>
        <v>1.1350300292968749</v>
      </c>
      <c r="H485" s="16">
        <f t="shared" si="234"/>
        <v>8.9359096589725446</v>
      </c>
      <c r="I485" s="16">
        <f>DataBase!C482</f>
        <v>180.24800109863281</v>
      </c>
      <c r="K485" s="20">
        <f t="shared" si="228"/>
        <v>-9.086476493533599E-2</v>
      </c>
      <c r="L485" s="19">
        <f t="shared" si="229"/>
        <v>3.2601977319628926E-4</v>
      </c>
      <c r="M485" s="19">
        <f t="shared" si="231"/>
        <v>0</v>
      </c>
      <c r="N485" s="20">
        <f t="shared" si="230"/>
        <v>-5.6487000000000001E-8</v>
      </c>
      <c r="O485" s="20">
        <f t="shared" si="235"/>
        <v>536.66999999999996</v>
      </c>
      <c r="P485" s="21">
        <f t="shared" si="236"/>
        <v>0.87992990255376957</v>
      </c>
      <c r="Q485" s="33">
        <f>DataBase!G482+2*DataBase!H482*($O$2+273.15)+3*DataBase!I482*($O$2+273.15)^2+4*DataBase!J482*($O$2+273.15)^3+5*DataBase!K482*($O$2+273.15)^4</f>
        <v>1.0955383160116559</v>
      </c>
      <c r="R485" s="30">
        <f>DataBase!R482+273.15</f>
        <v>819.9990234375</v>
      </c>
      <c r="S485" s="50">
        <f t="shared" si="248"/>
        <v>852.1835623292053</v>
      </c>
      <c r="T485" s="30">
        <f>DataBase!S482/100</f>
        <v>27.3</v>
      </c>
      <c r="U485" s="50">
        <f t="shared" si="237"/>
        <v>31.852866866836983</v>
      </c>
      <c r="V485" s="50">
        <f t="shared" si="238"/>
        <v>30.237636649955533</v>
      </c>
      <c r="W485" s="30">
        <f t="shared" si="239"/>
        <v>33.544830534963303</v>
      </c>
      <c r="X485" s="30">
        <f t="shared" si="240"/>
        <v>56.241751585237324</v>
      </c>
      <c r="Y485" s="30">
        <f t="shared" si="241"/>
        <v>570.23183706279701</v>
      </c>
      <c r="Z485" s="30">
        <f t="shared" si="242"/>
        <v>579.20377156327993</v>
      </c>
      <c r="AA485" s="55">
        <f t="shared" si="243"/>
        <v>513.37894437348746</v>
      </c>
      <c r="AB485" s="24">
        <f t="shared" si="244"/>
        <v>852.38395160225923</v>
      </c>
      <c r="AC485" s="24">
        <f t="shared" si="245"/>
        <v>38.914140912282797</v>
      </c>
      <c r="AD485" s="63">
        <f t="shared" si="246"/>
        <v>-0.42542640704332585</v>
      </c>
      <c r="AI485" s="20">
        <f t="shared" si="222"/>
        <v>189.85198861034448</v>
      </c>
      <c r="AJ485" s="18">
        <f t="shared" si="223"/>
        <v>158.09404031024428</v>
      </c>
      <c r="AM485" s="20">
        <f t="shared" si="247"/>
        <v>0.70689111553343598</v>
      </c>
      <c r="AN485" s="20">
        <f t="shared" si="224"/>
        <v>0.32305750856318727</v>
      </c>
      <c r="AO485" s="10">
        <f t="shared" si="225"/>
        <v>0.48110518447911055</v>
      </c>
      <c r="AP485" s="10">
        <f t="shared" si="249"/>
        <v>0.44107478955239099</v>
      </c>
      <c r="AQ485" s="20">
        <f t="shared" si="226"/>
        <v>1.707113497093108E-9</v>
      </c>
      <c r="AR485" s="20">
        <f t="shared" si="227"/>
        <v>4.6604198470641848E-8</v>
      </c>
    </row>
    <row r="486" spans="3:44" ht="15" x14ac:dyDescent="0.25">
      <c r="C486" s="27" t="str">
        <f>DataBase!A483</f>
        <v>1-Tridecyne</v>
      </c>
      <c r="D486" s="27">
        <f>DataBase!E483</f>
        <v>234.05001220703127</v>
      </c>
      <c r="E486" s="27">
        <f t="shared" si="232"/>
        <v>507.20001220703125</v>
      </c>
      <c r="F486" s="27">
        <f t="shared" si="233"/>
        <v>912.96002197265625</v>
      </c>
      <c r="G486" s="17">
        <f>DataBase!D483/1000</f>
        <v>0.77581402587890624</v>
      </c>
      <c r="H486" s="16">
        <f t="shared" si="234"/>
        <v>12.504306966200819</v>
      </c>
      <c r="I486" s="16">
        <f>DataBase!C483</f>
        <v>180.33000183105469</v>
      </c>
      <c r="K486" s="20">
        <f t="shared" si="228"/>
        <v>1.5188003035488293E-2</v>
      </c>
      <c r="L486" s="19">
        <f t="shared" si="229"/>
        <v>3.9092078253830776E-4</v>
      </c>
      <c r="M486" s="19">
        <f t="shared" si="231"/>
        <v>0</v>
      </c>
      <c r="N486" s="20">
        <f t="shared" si="230"/>
        <v>-5.6487000000000001E-8</v>
      </c>
      <c r="O486" s="20">
        <f t="shared" si="235"/>
        <v>536.66999999999996</v>
      </c>
      <c r="P486" s="21">
        <f t="shared" si="236"/>
        <v>1.6152913911132425</v>
      </c>
      <c r="Q486" s="33">
        <f>DataBase!G483+2*DataBase!H483*($O$2+273.15)+3*DataBase!I483*($O$2+273.15)^2+4*DataBase!J483*($O$2+273.15)^3+5*DataBase!K483*($O$2+273.15)^4</f>
        <v>1.598319588838109</v>
      </c>
      <c r="R486" s="30">
        <f>DataBase!R483+273.15</f>
        <v>684.0980224609375</v>
      </c>
      <c r="S486" s="50">
        <f t="shared" si="248"/>
        <v>675.22883221990458</v>
      </c>
      <c r="T486" s="30">
        <f>DataBase!S483/100</f>
        <v>18.600000000000001</v>
      </c>
      <c r="U486" s="50">
        <f t="shared" si="237"/>
        <v>25.20297388559074</v>
      </c>
      <c r="V486" s="50">
        <f t="shared" si="238"/>
        <v>17.031228561994968</v>
      </c>
      <c r="W486" s="30">
        <f t="shared" si="239"/>
        <v>17.186037696269395</v>
      </c>
      <c r="X486" s="30">
        <f t="shared" si="240"/>
        <v>17.50719222958654</v>
      </c>
      <c r="Y486" s="30">
        <f t="shared" si="241"/>
        <v>406.79923046998749</v>
      </c>
      <c r="Z486" s="30">
        <f t="shared" si="242"/>
        <v>410.32753347545417</v>
      </c>
      <c r="AA486" s="55">
        <f t="shared" si="243"/>
        <v>407.63869722433867</v>
      </c>
      <c r="AB486" s="24">
        <f t="shared" si="244"/>
        <v>685.32189283717139</v>
      </c>
      <c r="AC486" s="24">
        <f t="shared" si="245"/>
        <v>18.028740547200865</v>
      </c>
      <c r="AD486" s="63">
        <f t="shared" si="246"/>
        <v>3.071287380640518E-2</v>
      </c>
      <c r="AI486" s="20">
        <f t="shared" si="222"/>
        <v>195.24262737697995</v>
      </c>
      <c r="AJ486" s="18">
        <f t="shared" si="223"/>
        <v>186.73208128763068</v>
      </c>
      <c r="AM486" s="20">
        <f t="shared" si="247"/>
        <v>0.74141423532033779</v>
      </c>
      <c r="AN486" s="20">
        <f t="shared" si="224"/>
        <v>0.36892215153613545</v>
      </c>
      <c r="AO486" s="10">
        <f t="shared" si="225"/>
        <v>0.56989721208033184</v>
      </c>
      <c r="AP486" s="10">
        <f t="shared" si="249"/>
        <v>0.50846590461930874</v>
      </c>
      <c r="AQ486" s="20">
        <f t="shared" si="226"/>
        <v>3.3980702575921837E-8</v>
      </c>
      <c r="AR486" s="20">
        <f t="shared" si="227"/>
        <v>6.3204106791214622E-7</v>
      </c>
    </row>
    <row r="487" spans="3:44" ht="15" x14ac:dyDescent="0.25">
      <c r="C487" s="27" t="str">
        <f>DataBase!A484</f>
        <v>11DiPHEthane</v>
      </c>
      <c r="D487" s="27">
        <f>DataBase!E484</f>
        <v>272.63002929687502</v>
      </c>
      <c r="E487" s="27">
        <f t="shared" si="232"/>
        <v>545.780029296875</v>
      </c>
      <c r="F487" s="27">
        <f t="shared" si="233"/>
        <v>982.404052734375</v>
      </c>
      <c r="G487" s="17">
        <f>DataBase!D484/1000</f>
        <v>1.003030029296875</v>
      </c>
      <c r="H487" s="16">
        <f t="shared" si="234"/>
        <v>9.9109688941137826</v>
      </c>
      <c r="I487" s="16">
        <f>DataBase!C484</f>
        <v>182.26400756835938</v>
      </c>
      <c r="K487" s="20">
        <f t="shared" si="228"/>
        <v>-6.1886004466938399E-2</v>
      </c>
      <c r="L487" s="19">
        <f t="shared" si="229"/>
        <v>3.507633177086197E-4</v>
      </c>
      <c r="M487" s="19">
        <f t="shared" si="231"/>
        <v>0</v>
      </c>
      <c r="N487" s="20">
        <f t="shared" si="230"/>
        <v>-5.6487000000000001E-8</v>
      </c>
      <c r="O487" s="20">
        <f t="shared" si="235"/>
        <v>536.66999999999996</v>
      </c>
      <c r="P487" s="21">
        <f t="shared" si="236"/>
        <v>1.1123522330538425</v>
      </c>
      <c r="Q487" s="33">
        <f>DataBase!G484+2*DataBase!H484*($O$2+273.15)+3*DataBase!I484*($O$2+273.15)^2+4*DataBase!J484*($O$2+273.15)^3+5*DataBase!K484*($O$2+273.15)^4</f>
        <v>1.1216325979119681</v>
      </c>
      <c r="R487" s="30">
        <f>DataBase!R484+273.15</f>
        <v>775</v>
      </c>
      <c r="S487" s="50">
        <f t="shared" si="248"/>
        <v>779.01842706532182</v>
      </c>
      <c r="T487" s="30">
        <f>DataBase!S484/100</f>
        <v>26.8</v>
      </c>
      <c r="U487" s="50">
        <f t="shared" si="237"/>
        <v>30.359251868043991</v>
      </c>
      <c r="V487" s="50">
        <f t="shared" si="238"/>
        <v>26.088043100545732</v>
      </c>
      <c r="W487" s="30">
        <f t="shared" si="239"/>
        <v>27.763337794515067</v>
      </c>
      <c r="X487" s="30">
        <f t="shared" si="240"/>
        <v>35.088537177356905</v>
      </c>
      <c r="Y487" s="30">
        <f t="shared" si="241"/>
        <v>505.47507895137869</v>
      </c>
      <c r="Z487" s="30">
        <f t="shared" si="242"/>
        <v>511.03102427176657</v>
      </c>
      <c r="AA487" s="55">
        <f t="shared" si="243"/>
        <v>480.99358475130236</v>
      </c>
      <c r="AB487" s="24">
        <f t="shared" si="244"/>
        <v>778.76342793996105</v>
      </c>
      <c r="AC487" s="24">
        <f t="shared" si="245"/>
        <v>28.787840264496491</v>
      </c>
      <c r="AD487" s="63">
        <f t="shared" si="246"/>
        <v>-7.4173144197630256E-2</v>
      </c>
      <c r="AI487" s="20">
        <f t="shared" si="222"/>
        <v>190.6971088843236</v>
      </c>
      <c r="AJ487" s="18">
        <f t="shared" si="223"/>
        <v>174.46189120024033</v>
      </c>
      <c r="AM487" s="20">
        <f t="shared" si="247"/>
        <v>0.70423229586693548</v>
      </c>
      <c r="AN487" s="20">
        <f t="shared" si="224"/>
        <v>0.33692696656012971</v>
      </c>
      <c r="AO487" s="10">
        <f t="shared" si="225"/>
        <v>0.45301035444656995</v>
      </c>
      <c r="AP487" s="10">
        <f t="shared" si="249"/>
        <v>0.4145566420496698</v>
      </c>
      <c r="AQ487" s="20">
        <f t="shared" si="226"/>
        <v>1.118594568323658E-8</v>
      </c>
      <c r="AR487" s="20">
        <f t="shared" si="227"/>
        <v>2.9978334431074035E-7</v>
      </c>
    </row>
    <row r="488" spans="3:44" ht="15" x14ac:dyDescent="0.25">
      <c r="C488" s="27" t="str">
        <f>DataBase!A485</f>
        <v>DiPhenylC2</v>
      </c>
      <c r="D488" s="27">
        <f>DataBase!E485</f>
        <v>285.00002441406252</v>
      </c>
      <c r="E488" s="27">
        <f t="shared" si="232"/>
        <v>558.1500244140625</v>
      </c>
      <c r="F488" s="27">
        <f t="shared" si="233"/>
        <v>1004.6700439453125</v>
      </c>
      <c r="G488" s="17">
        <f>DataBase!D485/1000</f>
        <v>0.95829901123046879</v>
      </c>
      <c r="H488" s="16">
        <f t="shared" si="234"/>
        <v>10.45137532845761</v>
      </c>
      <c r="I488" s="16">
        <f>DataBase!C485</f>
        <v>182.27000427246094</v>
      </c>
      <c r="K488" s="20">
        <f t="shared" si="228"/>
        <v>-4.5825125238239818E-2</v>
      </c>
      <c r="L488" s="19">
        <f t="shared" si="229"/>
        <v>3.6220673837243715E-4</v>
      </c>
      <c r="M488" s="19">
        <f t="shared" si="231"/>
        <v>0</v>
      </c>
      <c r="N488" s="20">
        <f t="shared" si="230"/>
        <v>-5.6487000000000001E-8</v>
      </c>
      <c r="O488" s="20">
        <f t="shared" si="235"/>
        <v>536.66999999999996</v>
      </c>
      <c r="P488" s="21">
        <f t="shared" si="236"/>
        <v>1.230970033177184</v>
      </c>
      <c r="Q488" s="33">
        <f>DataBase!G485+2*DataBase!H485*($O$2+273.15)+3*DataBase!I485*($O$2+273.15)^2+4*DataBase!J485*($O$2+273.15)^3+5*DataBase!K485*($O$2+273.15)^4</f>
        <v>1.1374354438000678</v>
      </c>
      <c r="R488" s="30">
        <f>DataBase!R485+273.15</f>
        <v>773.84112548828125</v>
      </c>
      <c r="S488" s="50">
        <f t="shared" si="248"/>
        <v>774.2234285961581</v>
      </c>
      <c r="T488" s="30">
        <f>DataBase!S485/100</f>
        <v>24.880437011718751</v>
      </c>
      <c r="U488" s="50">
        <f t="shared" si="237"/>
        <v>28.560708261832364</v>
      </c>
      <c r="V488" s="50">
        <f t="shared" si="238"/>
        <v>22.282572622133422</v>
      </c>
      <c r="W488" s="30">
        <f t="shared" si="239"/>
        <v>23.662210021891337</v>
      </c>
      <c r="X488" s="30">
        <f t="shared" si="240"/>
        <v>28.104572772465218</v>
      </c>
      <c r="Y488" s="30">
        <f t="shared" si="241"/>
        <v>502.97474062303445</v>
      </c>
      <c r="Z488" s="30">
        <f t="shared" si="242"/>
        <v>509.75313120715339</v>
      </c>
      <c r="AA488" s="55">
        <f t="shared" si="243"/>
        <v>487.03662490794704</v>
      </c>
      <c r="AB488" s="24">
        <f t="shared" si="244"/>
        <v>779.68143878339379</v>
      </c>
      <c r="AC488" s="24">
        <f t="shared" si="245"/>
        <v>25.854400563235277</v>
      </c>
      <c r="AD488" s="63">
        <f t="shared" si="246"/>
        <v>-3.9145757410040137E-2</v>
      </c>
      <c r="AI488" s="20">
        <f t="shared" si="222"/>
        <v>210.08724930485488</v>
      </c>
      <c r="AJ488" s="18">
        <f t="shared" si="223"/>
        <v>197.81875674482305</v>
      </c>
      <c r="AM488" s="20">
        <f t="shared" si="247"/>
        <v>0.72127211391340673</v>
      </c>
      <c r="AN488" s="20">
        <f t="shared" si="224"/>
        <v>0.33729989815845168</v>
      </c>
      <c r="AO488" s="10">
        <f t="shared" si="225"/>
        <v>0.55070274089079785</v>
      </c>
      <c r="AP488" s="10">
        <f t="shared" si="249"/>
        <v>0.50155815939564929</v>
      </c>
      <c r="AQ488" s="20">
        <f t="shared" si="226"/>
        <v>2.2855717355853026E-9</v>
      </c>
      <c r="AR488" s="20">
        <f t="shared" si="227"/>
        <v>5.6866023602994826E-8</v>
      </c>
    </row>
    <row r="489" spans="3:44" ht="15" x14ac:dyDescent="0.25">
      <c r="C489" s="27" t="str">
        <f>DataBase!A486</f>
        <v>1-Tridecene</v>
      </c>
      <c r="D489" s="27">
        <f>DataBase!E486</f>
        <v>232.74801025390627</v>
      </c>
      <c r="E489" s="27">
        <f t="shared" si="232"/>
        <v>505.89801025390625</v>
      </c>
      <c r="F489" s="27">
        <f t="shared" si="233"/>
        <v>910.61641845703127</v>
      </c>
      <c r="G489" s="17">
        <f>DataBase!D486/1000</f>
        <v>0.7690980224609375</v>
      </c>
      <c r="H489" s="16">
        <f t="shared" si="234"/>
        <v>12.602696107631461</v>
      </c>
      <c r="I489" s="16">
        <f>DataBase!C486</f>
        <v>182.35000610351563</v>
      </c>
      <c r="K489" s="20">
        <f t="shared" si="228"/>
        <v>1.8112128318806982E-2</v>
      </c>
      <c r="L489" s="19">
        <f t="shared" si="229"/>
        <v>3.9171019674376497E-4</v>
      </c>
      <c r="M489" s="19">
        <f t="shared" si="231"/>
        <v>0</v>
      </c>
      <c r="N489" s="20">
        <f t="shared" si="230"/>
        <v>-5.6487000000000001E-8</v>
      </c>
      <c r="O489" s="20">
        <f t="shared" si="235"/>
        <v>536.66999999999996</v>
      </c>
      <c r="P489" s="21">
        <f t="shared" si="236"/>
        <v>1.6310748471180809</v>
      </c>
      <c r="Q489" s="33">
        <f>DataBase!G486+2*DataBase!H486*($O$2+273.15)+3*DataBase!I486*($O$2+273.15)^2+4*DataBase!J486*($O$2+273.15)^3+5*DataBase!K486*($O$2+273.15)^4</f>
        <v>1.631780636904091</v>
      </c>
      <c r="R489" s="30">
        <f>DataBase!R486+273.15</f>
        <v>674</v>
      </c>
      <c r="S489" s="50">
        <f t="shared" si="248"/>
        <v>672.14600368192657</v>
      </c>
      <c r="T489" s="30">
        <f>DataBase!S486/100</f>
        <v>17</v>
      </c>
      <c r="U489" s="50">
        <f t="shared" si="237"/>
        <v>25.00991201715566</v>
      </c>
      <c r="V489" s="50">
        <f t="shared" si="238"/>
        <v>16.790624285055475</v>
      </c>
      <c r="W489" s="30">
        <f t="shared" si="239"/>
        <v>16.90837288281443</v>
      </c>
      <c r="X489" s="30">
        <f t="shared" si="240"/>
        <v>17.219225962173251</v>
      </c>
      <c r="Y489" s="30">
        <f t="shared" si="241"/>
        <v>403.65218254766592</v>
      </c>
      <c r="Z489" s="30">
        <f t="shared" si="242"/>
        <v>407.09656386520544</v>
      </c>
      <c r="AA489" s="55">
        <f t="shared" si="243"/>
        <v>404.55171494002968</v>
      </c>
      <c r="AB489" s="24">
        <f t="shared" si="244"/>
        <v>682.43789282535079</v>
      </c>
      <c r="AC489" s="24">
        <f t="shared" si="245"/>
        <v>17.634500465497243</v>
      </c>
      <c r="AD489" s="63">
        <f t="shared" si="246"/>
        <v>-3.7323556793955499E-2</v>
      </c>
      <c r="AI489" s="20">
        <f t="shared" si="222"/>
        <v>195.05357917233948</v>
      </c>
      <c r="AJ489" s="18">
        <f t="shared" si="223"/>
        <v>186.03733750616922</v>
      </c>
      <c r="AM489" s="20">
        <f t="shared" si="247"/>
        <v>0.75059051966454937</v>
      </c>
      <c r="AN489" s="20">
        <f t="shared" si="224"/>
        <v>0.37285540833025388</v>
      </c>
      <c r="AO489" s="10">
        <f t="shared" si="225"/>
        <v>0.6009858232059514</v>
      </c>
      <c r="AP489" s="10">
        <f t="shared" si="249"/>
        <v>0.53293849854033204</v>
      </c>
      <c r="AQ489" s="20">
        <f t="shared" si="226"/>
        <v>3.119042377677962E-8</v>
      </c>
      <c r="AR489" s="20">
        <f t="shared" si="227"/>
        <v>5.3023720420525354E-7</v>
      </c>
    </row>
    <row r="490" spans="3:44" ht="15" x14ac:dyDescent="0.25">
      <c r="C490" s="27" t="str">
        <f>DataBase!A487</f>
        <v>1BNaphthalen</v>
      </c>
      <c r="D490" s="27">
        <f>DataBase!E487</f>
        <v>289.33901367187502</v>
      </c>
      <c r="E490" s="27">
        <f t="shared" si="232"/>
        <v>562.489013671875</v>
      </c>
      <c r="F490" s="27">
        <f t="shared" si="233"/>
        <v>1012.480224609375</v>
      </c>
      <c r="G490" s="17">
        <f>DataBase!D487/1000</f>
        <v>0.97379901123046875</v>
      </c>
      <c r="H490" s="16">
        <f t="shared" si="234"/>
        <v>10.311603072801732</v>
      </c>
      <c r="I490" s="16">
        <f>DataBase!C487</f>
        <v>184.27900695800781</v>
      </c>
      <c r="K490" s="20">
        <f t="shared" si="228"/>
        <v>-4.9979156676332535E-2</v>
      </c>
      <c r="L490" s="19">
        <f t="shared" si="229"/>
        <v>3.5940220472609929E-4</v>
      </c>
      <c r="M490" s="19">
        <f t="shared" si="231"/>
        <v>0</v>
      </c>
      <c r="N490" s="20">
        <f t="shared" si="230"/>
        <v>-5.6487000000000001E-8</v>
      </c>
      <c r="O490" s="20">
        <f t="shared" si="235"/>
        <v>536.66999999999996</v>
      </c>
      <c r="P490" s="21">
        <f t="shared" si="236"/>
        <v>1.2009876486762925</v>
      </c>
      <c r="Q490" s="33">
        <f>DataBase!G487+2*DataBase!H487*($O$2+273.15)+3*DataBase!I487*($O$2+273.15)^2+4*DataBase!J487*($O$2+273.15)^3+5*DataBase!K487*($O$2+273.15)^4</f>
        <v>1.2272385448005312</v>
      </c>
      <c r="R490" s="30">
        <f>DataBase!R487+273.15</f>
        <v>781.45001220703125</v>
      </c>
      <c r="S490" s="50">
        <f t="shared" si="248"/>
        <v>782.92069055115371</v>
      </c>
      <c r="T490" s="30">
        <f>DataBase!S487/100</f>
        <v>24.975000000000001</v>
      </c>
      <c r="U490" s="50">
        <f t="shared" si="237"/>
        <v>28.780828709863435</v>
      </c>
      <c r="V490" s="50">
        <f t="shared" si="238"/>
        <v>22.717225977821865</v>
      </c>
      <c r="W490" s="30">
        <f t="shared" si="239"/>
        <v>24.248840988604922</v>
      </c>
      <c r="X490" s="30">
        <f t="shared" si="240"/>
        <v>29.517199371934762</v>
      </c>
      <c r="Y490" s="30">
        <f t="shared" si="241"/>
        <v>511.03122371965037</v>
      </c>
      <c r="Z490" s="30">
        <f t="shared" si="242"/>
        <v>518.21881753240712</v>
      </c>
      <c r="AA490" s="55">
        <f t="shared" si="243"/>
        <v>492.43949528504731</v>
      </c>
      <c r="AB490" s="24">
        <f t="shared" si="244"/>
        <v>788.07884442122224</v>
      </c>
      <c r="AC490" s="24">
        <f t="shared" si="245"/>
        <v>26.465865627055361</v>
      </c>
      <c r="AD490" s="63">
        <f t="shared" si="246"/>
        <v>-5.9694319401616014E-2</v>
      </c>
      <c r="AI490" s="20">
        <f t="shared" si="222"/>
        <v>210.90327251884065</v>
      </c>
      <c r="AJ490" s="18">
        <f t="shared" si="223"/>
        <v>197.1800181444228</v>
      </c>
      <c r="AM490" s="20">
        <f t="shared" si="247"/>
        <v>0.71980165702889976</v>
      </c>
      <c r="AN490" s="20">
        <f t="shared" si="224"/>
        <v>0.33486629614287561</v>
      </c>
      <c r="AO490" s="10">
        <f t="shared" si="225"/>
        <v>0.54053282842533112</v>
      </c>
      <c r="AP490" s="10">
        <f t="shared" si="249"/>
        <v>0.4924467696654804</v>
      </c>
      <c r="AQ490" s="20">
        <f t="shared" si="226"/>
        <v>2.1034445813620803E-9</v>
      </c>
      <c r="AR490" s="20">
        <f t="shared" si="227"/>
        <v>5.2533528419517956E-8</v>
      </c>
    </row>
    <row r="491" spans="3:44" ht="15" x14ac:dyDescent="0.25">
      <c r="C491" s="27" t="str">
        <f>DataBase!A488</f>
        <v>2BNaphthalen</v>
      </c>
      <c r="D491" s="27">
        <f>DataBase!E488</f>
        <v>289.05001220703127</v>
      </c>
      <c r="E491" s="27">
        <f t="shared" si="232"/>
        <v>562.20001220703125</v>
      </c>
      <c r="F491" s="27">
        <f t="shared" si="233"/>
        <v>1011.9600219726563</v>
      </c>
      <c r="G491" s="17">
        <f>DataBase!D488/1000</f>
        <v>0.9702230224609375</v>
      </c>
      <c r="H491" s="16">
        <f t="shared" si="234"/>
        <v>10.347836136110955</v>
      </c>
      <c r="I491" s="16">
        <f>DataBase!C488</f>
        <v>184.27900695800781</v>
      </c>
      <c r="K491" s="20">
        <f t="shared" si="228"/>
        <v>-4.8902310034782431E-2</v>
      </c>
      <c r="L491" s="19">
        <f t="shared" si="229"/>
        <v>3.6013962128107654E-4</v>
      </c>
      <c r="M491" s="19">
        <f t="shared" si="231"/>
        <v>0</v>
      </c>
      <c r="N491" s="20">
        <f t="shared" si="230"/>
        <v>-5.6487000000000001E-8</v>
      </c>
      <c r="O491" s="20">
        <f t="shared" si="235"/>
        <v>536.66999999999996</v>
      </c>
      <c r="P491" s="21">
        <f t="shared" si="236"/>
        <v>1.2088066738684038</v>
      </c>
      <c r="Q491" s="33">
        <f>DataBase!G488+2*DataBase!H488*($O$2+273.15)+3*DataBase!I488*($O$2+273.15)^2+4*DataBase!J488*($O$2+273.15)^3+5*DataBase!K488*($O$2+273.15)^4</f>
        <v>1.2536985883787926</v>
      </c>
      <c r="R491" s="30">
        <f>DataBase!R488+273.15</f>
        <v>770</v>
      </c>
      <c r="S491" s="50">
        <f t="shared" si="248"/>
        <v>781.48165437515661</v>
      </c>
      <c r="T491" s="30">
        <f>DataBase!S488/100</f>
        <v>25</v>
      </c>
      <c r="U491" s="50">
        <f t="shared" si="237"/>
        <v>28.695782863189745</v>
      </c>
      <c r="V491" s="50">
        <f t="shared" si="238"/>
        <v>22.55093150233257</v>
      </c>
      <c r="W491" s="30">
        <f t="shared" si="239"/>
        <v>24.047776413566133</v>
      </c>
      <c r="X491" s="30">
        <f t="shared" si="240"/>
        <v>29.11121225503069</v>
      </c>
      <c r="Y491" s="30">
        <f t="shared" si="241"/>
        <v>509.75766005748881</v>
      </c>
      <c r="Z491" s="30">
        <f t="shared" si="242"/>
        <v>516.90567257076623</v>
      </c>
      <c r="AA491" s="55">
        <f t="shared" si="243"/>
        <v>491.80076100757219</v>
      </c>
      <c r="AB491" s="24">
        <f t="shared" si="244"/>
        <v>786.79632338510828</v>
      </c>
      <c r="AC491" s="24">
        <f t="shared" si="245"/>
        <v>26.250293731967183</v>
      </c>
      <c r="AD491" s="63">
        <f t="shared" si="246"/>
        <v>-5.0011749278687317E-2</v>
      </c>
      <c r="AI491" s="20">
        <f t="shared" si="222"/>
        <v>211.35871838839381</v>
      </c>
      <c r="AJ491" s="18">
        <f t="shared" si="223"/>
        <v>197.97585029208787</v>
      </c>
      <c r="AM491" s="20">
        <f t="shared" si="247"/>
        <v>0.73012988598315742</v>
      </c>
      <c r="AN491" s="20">
        <f t="shared" si="224"/>
        <v>0.33854191631117286</v>
      </c>
      <c r="AO491" s="10">
        <f t="shared" si="225"/>
        <v>0.62877908283183181</v>
      </c>
      <c r="AP491" s="10">
        <f t="shared" si="249"/>
        <v>0.57230243645347745</v>
      </c>
      <c r="AQ491" s="20">
        <f t="shared" si="226"/>
        <v>7.1683499474161268E-10</v>
      </c>
      <c r="AR491" s="20">
        <f t="shared" si="227"/>
        <v>1.7920874868540317E-8</v>
      </c>
    </row>
    <row r="492" spans="3:44" ht="15" x14ac:dyDescent="0.25">
      <c r="C492" s="27" t="str">
        <f>DataBase!A489</f>
        <v>26-DiE-Napth</v>
      </c>
      <c r="D492" s="27">
        <f>DataBase!E489</f>
        <v>302.85000000000002</v>
      </c>
      <c r="E492" s="27">
        <f t="shared" si="232"/>
        <v>576</v>
      </c>
      <c r="F492" s="27">
        <f t="shared" si="233"/>
        <v>1036.8</v>
      </c>
      <c r="G492" s="17">
        <f>DataBase!D489/1000</f>
        <v>1.0226160278320313</v>
      </c>
      <c r="H492" s="16">
        <f t="shared" si="234"/>
        <v>9.8973531688899303</v>
      </c>
      <c r="I492" s="16">
        <f>DataBase!C489</f>
        <v>184.281005859375</v>
      </c>
      <c r="K492" s="20">
        <f t="shared" si="228"/>
        <v>-6.2290663820591306E-2</v>
      </c>
      <c r="L492" s="19">
        <f t="shared" si="229"/>
        <v>3.5045408646296953E-4</v>
      </c>
      <c r="M492" s="19">
        <f t="shared" si="231"/>
        <v>0</v>
      </c>
      <c r="N492" s="20">
        <f t="shared" si="230"/>
        <v>-5.6487000000000001E-8</v>
      </c>
      <c r="O492" s="20">
        <f t="shared" si="235"/>
        <v>536.66999999999996</v>
      </c>
      <c r="P492" s="21">
        <f t="shared" si="236"/>
        <v>1.1092696891989173</v>
      </c>
      <c r="Q492" s="33">
        <f>DataBase!G489+2*DataBase!H489*($O$2+273.15)+3*DataBase!I489*($O$2+273.15)^2+4*DataBase!J489*($O$2+273.15)^3+5*DataBase!K489*($O$2+273.15)^4</f>
        <v>1.2502605818585759</v>
      </c>
      <c r="R492" s="30">
        <f>DataBase!R489+273.15</f>
        <v>807</v>
      </c>
      <c r="S492" s="50">
        <f t="shared" si="248"/>
        <v>810.45177971740281</v>
      </c>
      <c r="T492" s="30">
        <f>DataBase!S489/100</f>
        <v>25.8</v>
      </c>
      <c r="U492" s="50">
        <f t="shared" si="237"/>
        <v>29.431971814654119</v>
      </c>
      <c r="V492" s="50">
        <f t="shared" si="238"/>
        <v>24.088154856215198</v>
      </c>
      <c r="W492" s="30">
        <f t="shared" si="239"/>
        <v>26.171193801864806</v>
      </c>
      <c r="X492" s="30">
        <f t="shared" si="240"/>
        <v>34.771055473526552</v>
      </c>
      <c r="Y492" s="30">
        <f t="shared" si="241"/>
        <v>536.1728982597067</v>
      </c>
      <c r="Z492" s="30">
        <f t="shared" si="242"/>
        <v>544.8395657123416</v>
      </c>
      <c r="AA492" s="55">
        <f t="shared" si="243"/>
        <v>508.07846752545549</v>
      </c>
      <c r="AB492" s="24">
        <f t="shared" si="244"/>
        <v>815.83396599509956</v>
      </c>
      <c r="AC492" s="24">
        <f t="shared" si="245"/>
        <v>29.518453544668255</v>
      </c>
      <c r="AD492" s="63">
        <f t="shared" si="246"/>
        <v>-0.14412610638249046</v>
      </c>
      <c r="AI492" s="20">
        <f t="shared" si="222"/>
        <v>212.69872108491137</v>
      </c>
      <c r="AJ492" s="18">
        <f t="shared" si="223"/>
        <v>193.7385733287266</v>
      </c>
      <c r="AM492" s="20">
        <f t="shared" si="247"/>
        <v>0.71375464684014867</v>
      </c>
      <c r="AN492" s="20">
        <f t="shared" si="224"/>
        <v>0.32694533166689804</v>
      </c>
      <c r="AO492" s="10">
        <f t="shared" si="225"/>
        <v>0.50783200042157672</v>
      </c>
      <c r="AP492" s="10">
        <f t="shared" si="249"/>
        <v>0.46372843025591926</v>
      </c>
      <c r="AQ492" s="20">
        <f t="shared" si="226"/>
        <v>1.6030009052194059E-9</v>
      </c>
      <c r="AR492" s="20">
        <f t="shared" si="227"/>
        <v>4.1357423354660673E-8</v>
      </c>
    </row>
    <row r="493" spans="3:44" ht="15" x14ac:dyDescent="0.25">
      <c r="C493" s="27" t="str">
        <f>DataBase!A490</f>
        <v>n-C13</v>
      </c>
      <c r="D493" s="27">
        <f>DataBase!E490</f>
        <v>235.42901000976565</v>
      </c>
      <c r="E493" s="27">
        <f t="shared" si="232"/>
        <v>508.57901000976563</v>
      </c>
      <c r="F493" s="27">
        <f t="shared" si="233"/>
        <v>915.44221801757817</v>
      </c>
      <c r="G493" s="17">
        <f>DataBase!D490/1000</f>
        <v>0.75881402587890623</v>
      </c>
      <c r="H493" s="16">
        <f t="shared" si="234"/>
        <v>12.796021544431028</v>
      </c>
      <c r="I493" s="16">
        <f>DataBase!C490</f>
        <v>184.36700439453125</v>
      </c>
      <c r="K493" s="20">
        <f t="shared" si="228"/>
        <v>2.3857760300490156E-2</v>
      </c>
      <c r="L493" s="19">
        <f t="shared" si="229"/>
        <v>3.9310499234145117E-4</v>
      </c>
      <c r="M493" s="19">
        <f t="shared" si="231"/>
        <v>0</v>
      </c>
      <c r="N493" s="20">
        <f t="shared" si="230"/>
        <v>-5.6487000000000001E-8</v>
      </c>
      <c r="O493" s="20">
        <f t="shared" si="235"/>
        <v>536.66999999999996</v>
      </c>
      <c r="P493" s="21">
        <f t="shared" si="236"/>
        <v>1.6613856382214689</v>
      </c>
      <c r="Q493" s="33">
        <f>DataBase!G490+2*DataBase!H490*($O$2+273.15)+3*DataBase!I490*($O$2+273.15)^2+4*DataBase!J490*($O$2+273.15)^3+5*DataBase!K490*($O$2+273.15)^4</f>
        <v>1.6447694063772318</v>
      </c>
      <c r="R493" s="30">
        <f>DataBase!R490+273.15</f>
        <v>675.79901123046875</v>
      </c>
      <c r="S493" s="50">
        <f t="shared" si="248"/>
        <v>670.97074155149812</v>
      </c>
      <c r="T493" s="30">
        <f>DataBase!S490/100</f>
        <v>17.235300292968748</v>
      </c>
      <c r="U493" s="50">
        <f t="shared" si="237"/>
        <v>24.415436256452516</v>
      </c>
      <c r="V493" s="50">
        <f t="shared" si="238"/>
        <v>16.076610349611411</v>
      </c>
      <c r="W493" s="30">
        <f t="shared" si="239"/>
        <v>16.09686015663069</v>
      </c>
      <c r="X493" s="30">
        <f t="shared" si="240"/>
        <v>16.391090715858464</v>
      </c>
      <c r="Y493" s="30">
        <f t="shared" si="241"/>
        <v>402.48204165521702</v>
      </c>
      <c r="Z493" s="30">
        <f t="shared" si="242"/>
        <v>405.80957745570583</v>
      </c>
      <c r="AA493" s="55">
        <f t="shared" si="243"/>
        <v>403.27166314667318</v>
      </c>
      <c r="AB493" s="24">
        <f t="shared" si="244"/>
        <v>681.95410456686477</v>
      </c>
      <c r="AC493" s="24">
        <f t="shared" si="245"/>
        <v>16.957291954276496</v>
      </c>
      <c r="AD493" s="63">
        <f t="shared" si="246"/>
        <v>1.6130170868311939E-2</v>
      </c>
      <c r="AI493" s="20">
        <f t="shared" si="222"/>
        <v>198.76322217443544</v>
      </c>
      <c r="AJ493" s="18">
        <f t="shared" si="223"/>
        <v>188.58834215988225</v>
      </c>
      <c r="AM493" s="20">
        <f t="shared" si="247"/>
        <v>0.7525595651342617</v>
      </c>
      <c r="AN493" s="20">
        <f t="shared" si="224"/>
        <v>0.37214855152447318</v>
      </c>
      <c r="AO493" s="10">
        <f t="shared" si="225"/>
        <v>0.62739644141839701</v>
      </c>
      <c r="AP493" s="10">
        <f t="shared" si="249"/>
        <v>0.55697198784078661</v>
      </c>
      <c r="AQ493" s="20">
        <f t="shared" si="226"/>
        <v>2.0492407932724551E-8</v>
      </c>
      <c r="AR493" s="20">
        <f t="shared" si="227"/>
        <v>3.5319280444652253E-7</v>
      </c>
    </row>
    <row r="494" spans="3:44" ht="15" x14ac:dyDescent="0.25">
      <c r="C494" s="27" t="str">
        <f>DataBase!A491</f>
        <v>DiaMantane</v>
      </c>
      <c r="D494" s="27">
        <f>DataBase!E491</f>
        <v>255.85</v>
      </c>
      <c r="E494" s="27">
        <f t="shared" si="232"/>
        <v>529</v>
      </c>
      <c r="F494" s="27">
        <f t="shared" si="233"/>
        <v>952.2</v>
      </c>
      <c r="G494" s="17">
        <f>DataBase!D491/1000</f>
        <v>1.0403179931640625</v>
      </c>
      <c r="H494" s="16">
        <f t="shared" si="234"/>
        <v>9.456779923779786</v>
      </c>
      <c r="I494" s="16">
        <f>DataBase!C491</f>
        <v>188.31300354003906</v>
      </c>
      <c r="K494" s="20">
        <f t="shared" si="228"/>
        <v>-7.5384500665264795E-2</v>
      </c>
      <c r="L494" s="19">
        <f t="shared" si="229"/>
        <v>3.3989339463148517E-4</v>
      </c>
      <c r="M494" s="19">
        <f t="shared" si="231"/>
        <v>0</v>
      </c>
      <c r="N494" s="20">
        <f t="shared" si="230"/>
        <v>-5.6487000000000001E-8</v>
      </c>
      <c r="O494" s="20">
        <f t="shared" si="235"/>
        <v>536.66999999999996</v>
      </c>
      <c r="P494" s="21">
        <f t="shared" si="236"/>
        <v>1.007034115722812</v>
      </c>
      <c r="Q494" s="33">
        <f>DataBase!G491+2*DataBase!H491*($O$2+273.15)+3*DataBase!I491*($O$2+273.15)^2+4*DataBase!J491*($O$2+273.15)^3+5*DataBase!K491*($O$2+273.15)^4</f>
        <v>1.2868635071157066</v>
      </c>
      <c r="R494" s="30">
        <f>DataBase!R491+273.15</f>
        <v>791</v>
      </c>
      <c r="S494" s="50">
        <f t="shared" si="248"/>
        <v>776.90909403305068</v>
      </c>
      <c r="T494" s="30">
        <f>DataBase!S491/100</f>
        <v>22.6</v>
      </c>
      <c r="U494" s="50">
        <f t="shared" si="237"/>
        <v>32.035955546421889</v>
      </c>
      <c r="V494" s="50">
        <f t="shared" si="238"/>
        <v>30.519835281029149</v>
      </c>
      <c r="W494" s="30">
        <f t="shared" si="239"/>
        <v>32.080708995524404</v>
      </c>
      <c r="X494" s="30">
        <f t="shared" si="240"/>
        <v>42.65900520471785</v>
      </c>
      <c r="Y494" s="30">
        <f t="shared" si="241"/>
        <v>501.39719026542775</v>
      </c>
      <c r="Z494" s="30">
        <f t="shared" si="242"/>
        <v>504.38254494037494</v>
      </c>
      <c r="AA494" s="55">
        <f t="shared" si="243"/>
        <v>468.27353004166821</v>
      </c>
      <c r="AB494" s="24">
        <f t="shared" si="244"/>
        <v>769.12035272746039</v>
      </c>
      <c r="AC494" s="24">
        <f t="shared" si="245"/>
        <v>30.557841956298063</v>
      </c>
      <c r="AD494" s="63">
        <f t="shared" si="246"/>
        <v>-0.35211690072115315</v>
      </c>
      <c r="AI494" s="20">
        <f t="shared" si="222"/>
        <v>169.93053382771637</v>
      </c>
      <c r="AJ494" s="18">
        <f t="shared" si="223"/>
        <v>150.86634705352969</v>
      </c>
      <c r="AM494" s="20">
        <f t="shared" si="247"/>
        <v>0.66877370417193427</v>
      </c>
      <c r="AN494" s="20">
        <f t="shared" si="224"/>
        <v>0.33186110980594835</v>
      </c>
      <c r="AO494" s="10">
        <f t="shared" si="225"/>
        <v>0.16370450391488492</v>
      </c>
      <c r="AP494" s="10">
        <f t="shared" si="249"/>
        <v>0.13546902831768604</v>
      </c>
      <c r="AQ494" s="20">
        <f t="shared" si="226"/>
        <v>9.848649632489929E-7</v>
      </c>
      <c r="AR494" s="20">
        <f t="shared" si="227"/>
        <v>2.2257948169427241E-5</v>
      </c>
    </row>
    <row r="495" spans="3:44" ht="15" x14ac:dyDescent="0.25">
      <c r="C495" s="27" t="str">
        <f>DataBase!A492</f>
        <v>n-Octyl-BZ</v>
      </c>
      <c r="D495" s="27">
        <f>DataBase!E492</f>
        <v>264.38802490234377</v>
      </c>
      <c r="E495" s="27">
        <f t="shared" si="232"/>
        <v>537.53802490234375</v>
      </c>
      <c r="F495" s="27">
        <f t="shared" si="233"/>
        <v>967.56844482421877</v>
      </c>
      <c r="G495" s="17">
        <f>DataBase!D492/1000</f>
        <v>0.8602990112304687</v>
      </c>
      <c r="H495" s="16">
        <f t="shared" si="234"/>
        <v>11.496822024563846</v>
      </c>
      <c r="I495" s="16">
        <f>DataBase!C492</f>
        <v>190.32000732421875</v>
      </c>
      <c r="K495" s="20">
        <f t="shared" si="228"/>
        <v>-9.4090351367496546E-3</v>
      </c>
      <c r="L495" s="19">
        <f t="shared" si="229"/>
        <v>3.7430758458757414E-4</v>
      </c>
      <c r="M495" s="19">
        <f t="shared" si="231"/>
        <v>0.8602990112304687</v>
      </c>
      <c r="N495" s="20">
        <f t="shared" si="230"/>
        <v>-5.9024882083129881E-8</v>
      </c>
      <c r="O495" s="20">
        <f t="shared" si="235"/>
        <v>536.66999999999996</v>
      </c>
      <c r="P495" s="21">
        <f t="shared" si="236"/>
        <v>1.4285504553938095</v>
      </c>
      <c r="Q495" s="33">
        <f>DataBase!G492+2*DataBase!H492*($O$2+273.15)+3*DataBase!I492*($O$2+273.15)^2+4*DataBase!J492*($O$2+273.15)^3+5*DataBase!K492*($O$2+273.15)^4</f>
        <v>1.4020428233839408</v>
      </c>
      <c r="R495" s="30">
        <f>DataBase!R492+273.15</f>
        <v>728.1500244140625</v>
      </c>
      <c r="S495" s="50">
        <f t="shared" si="248"/>
        <v>725.53152338346013</v>
      </c>
      <c r="T495" s="30">
        <f>DataBase!S492/100</f>
        <v>20.339300537109374</v>
      </c>
      <c r="U495" s="50">
        <f t="shared" si="237"/>
        <v>26.583352076746628</v>
      </c>
      <c r="V495" s="50">
        <f t="shared" si="238"/>
        <v>18.925841923530978</v>
      </c>
      <c r="W495" s="30">
        <f t="shared" si="239"/>
        <v>19.509388447477299</v>
      </c>
      <c r="X495" s="30">
        <f t="shared" si="240"/>
        <v>20.661152150728817</v>
      </c>
      <c r="Y495" s="30">
        <f t="shared" si="241"/>
        <v>457.09213715957515</v>
      </c>
      <c r="Z495" s="30">
        <f t="shared" si="242"/>
        <v>462.09776151721587</v>
      </c>
      <c r="AA495" s="55">
        <f t="shared" si="243"/>
        <v>453.56798497406214</v>
      </c>
      <c r="AB495" s="24">
        <f t="shared" si="244"/>
        <v>732.98056731614452</v>
      </c>
      <c r="AC495" s="24">
        <f t="shared" si="245"/>
        <v>20.136908145783849</v>
      </c>
      <c r="AD495" s="63">
        <f t="shared" si="246"/>
        <v>9.9508039106977371E-3</v>
      </c>
      <c r="AI495" s="20">
        <f t="shared" si="222"/>
        <v>209.15207092032517</v>
      </c>
      <c r="AJ495" s="18">
        <f t="shared" si="223"/>
        <v>202.38603016387955</v>
      </c>
      <c r="AM495" s="20">
        <f t="shared" si="247"/>
        <v>0.73822427642558552</v>
      </c>
      <c r="AN495" s="20">
        <f t="shared" si="224"/>
        <v>0.35269149244918391</v>
      </c>
      <c r="AO495" s="10">
        <f t="shared" si="225"/>
        <v>0.59091039266639811</v>
      </c>
      <c r="AP495" s="10">
        <f t="shared" si="249"/>
        <v>0.53059435134341215</v>
      </c>
      <c r="AQ495" s="20">
        <f t="shared" si="226"/>
        <v>5.6641135352915095E-9</v>
      </c>
      <c r="AR495" s="20">
        <f t="shared" si="227"/>
        <v>1.1520410747060307E-7</v>
      </c>
    </row>
    <row r="496" spans="3:44" ht="15" x14ac:dyDescent="0.25">
      <c r="C496" s="27" t="str">
        <f>DataBase!A493</f>
        <v>1235-E-Benz</v>
      </c>
      <c r="D496" s="27">
        <f>DataBase!E493</f>
        <v>248.85</v>
      </c>
      <c r="E496" s="27">
        <f t="shared" si="232"/>
        <v>522</v>
      </c>
      <c r="F496" s="27">
        <f t="shared" si="233"/>
        <v>939.6</v>
      </c>
      <c r="G496" s="17">
        <f>DataBase!D493/1000</f>
        <v>0.88765698242187496</v>
      </c>
      <c r="H496" s="16">
        <f t="shared" si="234"/>
        <v>11.034072395232904</v>
      </c>
      <c r="I496" s="16">
        <f>DataBase!C493</f>
        <v>190.32899475097656</v>
      </c>
      <c r="K496" s="20">
        <f t="shared" si="228"/>
        <v>-2.850736841367808E-2</v>
      </c>
      <c r="L496" s="19">
        <f t="shared" si="229"/>
        <v>3.727316102743546E-4</v>
      </c>
      <c r="M496" s="19">
        <f t="shared" si="231"/>
        <v>0</v>
      </c>
      <c r="N496" s="20">
        <f t="shared" si="230"/>
        <v>-5.6487000000000001E-8</v>
      </c>
      <c r="O496" s="20">
        <f t="shared" si="235"/>
        <v>536.66999999999996</v>
      </c>
      <c r="P496" s="21">
        <f t="shared" si="236"/>
        <v>1.3507218112281241</v>
      </c>
      <c r="Q496" s="33">
        <f>DataBase!G493+2*DataBase!H493*($O$2+273.15)+3*DataBase!I493*($O$2+273.15)^2+4*DataBase!J493*($O$2+273.15)^3+5*DataBase!K493*($O$2+273.15)^4</f>
        <v>1.4853568616898363</v>
      </c>
      <c r="R496" s="30">
        <f>DataBase!R493+273.15</f>
        <v>708</v>
      </c>
      <c r="S496" s="50">
        <f t="shared" si="248"/>
        <v>722.09593554790808</v>
      </c>
      <c r="T496" s="30">
        <f>DataBase!S493/100</f>
        <v>20.7</v>
      </c>
      <c r="U496" s="50">
        <f t="shared" si="237"/>
        <v>28.322784279317549</v>
      </c>
      <c r="V496" s="50">
        <f t="shared" si="238"/>
        <v>21.77995229622897</v>
      </c>
      <c r="W496" s="30">
        <f t="shared" si="239"/>
        <v>22.624202356268668</v>
      </c>
      <c r="X496" s="30">
        <f t="shared" si="240"/>
        <v>24.449504763100407</v>
      </c>
      <c r="Y496" s="30">
        <f t="shared" si="241"/>
        <v>452.72102009617458</v>
      </c>
      <c r="Z496" s="30">
        <f t="shared" si="242"/>
        <v>457.11418039071418</v>
      </c>
      <c r="AA496" s="55">
        <f t="shared" si="243"/>
        <v>446.51527003584499</v>
      </c>
      <c r="AB496" s="24">
        <f t="shared" si="244"/>
        <v>725.75133496139767</v>
      </c>
      <c r="AC496" s="24">
        <f t="shared" si="245"/>
        <v>21.951426895068927</v>
      </c>
      <c r="AD496" s="63">
        <f t="shared" si="246"/>
        <v>-6.04554055588854E-2</v>
      </c>
      <c r="AI496" s="20">
        <f t="shared" si="222"/>
        <v>191.10941689284437</v>
      </c>
      <c r="AJ496" s="18">
        <f t="shared" si="223"/>
        <v>183.9787286681559</v>
      </c>
      <c r="AM496" s="20">
        <f t="shared" si="247"/>
        <v>0.73728813559322037</v>
      </c>
      <c r="AN496" s="20">
        <f t="shared" si="224"/>
        <v>0.35993477042246341</v>
      </c>
      <c r="AO496" s="10">
        <f t="shared" si="225"/>
        <v>0.59218743818532427</v>
      </c>
      <c r="AP496" s="10">
        <f t="shared" si="249"/>
        <v>0.53238854949833248</v>
      </c>
      <c r="AQ496" s="20">
        <f t="shared" si="226"/>
        <v>1.1071772305586788E-8</v>
      </c>
      <c r="AR496" s="20">
        <f t="shared" si="227"/>
        <v>2.2918568672564651E-7</v>
      </c>
    </row>
    <row r="497" spans="3:44" ht="15" x14ac:dyDescent="0.25">
      <c r="C497" s="27" t="str">
        <f>DataBase!A494</f>
        <v>1234-E-BZ</v>
      </c>
      <c r="D497" s="27">
        <f>DataBase!E494</f>
        <v>251.05001220703127</v>
      </c>
      <c r="E497" s="27">
        <f t="shared" si="232"/>
        <v>524.20001220703125</v>
      </c>
      <c r="F497" s="27">
        <f t="shared" si="233"/>
        <v>943.56002197265627</v>
      </c>
      <c r="G497" s="17">
        <f>DataBase!D494/1000</f>
        <v>0.8906530151367188</v>
      </c>
      <c r="H497" s="16">
        <f t="shared" si="234"/>
        <v>11.01238285175774</v>
      </c>
      <c r="I497" s="16">
        <f>DataBase!C494</f>
        <v>190.33000183105469</v>
      </c>
      <c r="K497" s="20">
        <f t="shared" si="228"/>
        <v>-2.9151981645759974E-2</v>
      </c>
      <c r="L497" s="19">
        <f t="shared" si="229"/>
        <v>3.7237357607717284E-4</v>
      </c>
      <c r="M497" s="19">
        <f t="shared" si="231"/>
        <v>0</v>
      </c>
      <c r="N497" s="20">
        <f t="shared" si="230"/>
        <v>-5.6487000000000001E-8</v>
      </c>
      <c r="O497" s="20">
        <f t="shared" si="235"/>
        <v>536.66999999999996</v>
      </c>
      <c r="P497" s="21">
        <f t="shared" si="236"/>
        <v>1.3464158410523865</v>
      </c>
      <c r="Q497" s="33">
        <f>DataBase!G494+2*DataBase!H494*($O$2+273.15)+3*DataBase!I494*($O$2+273.15)^2+4*DataBase!J494*($O$2+273.15)^3+5*DataBase!K494*($O$2+273.15)^4</f>
        <v>1.5147392647684044</v>
      </c>
      <c r="R497" s="30">
        <f>DataBase!R494+273.15</f>
        <v>708.20001220703125</v>
      </c>
      <c r="S497" s="50">
        <f t="shared" si="248"/>
        <v>724.8205362980616</v>
      </c>
      <c r="T497" s="30">
        <f>DataBase!S494/100</f>
        <v>19.3</v>
      </c>
      <c r="U497" s="50">
        <f t="shared" si="237"/>
        <v>28.298630198048905</v>
      </c>
      <c r="V497" s="50">
        <f t="shared" si="238"/>
        <v>21.738433753331901</v>
      </c>
      <c r="W497" s="30">
        <f t="shared" si="239"/>
        <v>22.599003314406009</v>
      </c>
      <c r="X497" s="30">
        <f t="shared" si="240"/>
        <v>24.504536477908339</v>
      </c>
      <c r="Y497" s="30">
        <f t="shared" si="241"/>
        <v>455.40200537807345</v>
      </c>
      <c r="Z497" s="30">
        <f t="shared" si="242"/>
        <v>459.90997827211686</v>
      </c>
      <c r="AA497" s="55">
        <f t="shared" si="243"/>
        <v>448.86200397011385</v>
      </c>
      <c r="AB497" s="24">
        <f t="shared" si="244"/>
        <v>728.55127500568653</v>
      </c>
      <c r="AC497" s="24">
        <f t="shared" si="245"/>
        <v>22.032125979346475</v>
      </c>
      <c r="AD497" s="63">
        <f t="shared" si="246"/>
        <v>-0.14156093157235616</v>
      </c>
      <c r="AI497" s="20">
        <f t="shared" si="222"/>
        <v>192.49148309211489</v>
      </c>
      <c r="AJ497" s="18">
        <f t="shared" si="223"/>
        <v>185.19078611879777</v>
      </c>
      <c r="AM497" s="20">
        <f t="shared" si="247"/>
        <v>0.74018639250431073</v>
      </c>
      <c r="AN497" s="20">
        <f t="shared" si="224"/>
        <v>0.35986141092083407</v>
      </c>
      <c r="AO497" s="10">
        <f t="shared" si="225"/>
        <v>0.57951278496868075</v>
      </c>
      <c r="AP497" s="10">
        <f t="shared" si="249"/>
        <v>0.51844033995732297</v>
      </c>
      <c r="AQ497" s="20">
        <f t="shared" si="226"/>
        <v>1.3227001035258398E-8</v>
      </c>
      <c r="AR497" s="20">
        <f t="shared" si="227"/>
        <v>2.5528111998048709E-7</v>
      </c>
    </row>
    <row r="498" spans="3:44" ht="15" x14ac:dyDescent="0.25">
      <c r="C498" s="27" t="str">
        <f>DataBase!A495</f>
        <v>1245-E-BZ</v>
      </c>
      <c r="D498" s="27">
        <f>DataBase!E495</f>
        <v>250.05001220703127</v>
      </c>
      <c r="E498" s="27">
        <f t="shared" si="232"/>
        <v>523.20001220703125</v>
      </c>
      <c r="F498" s="27">
        <f t="shared" si="233"/>
        <v>941.76002197265632</v>
      </c>
      <c r="G498" s="17">
        <f>DataBase!D495/1000</f>
        <v>0.88193200683593753</v>
      </c>
      <c r="H498" s="16">
        <f t="shared" si="234"/>
        <v>11.11420268753152</v>
      </c>
      <c r="I498" s="16">
        <f>DataBase!C495</f>
        <v>190.33000183105469</v>
      </c>
      <c r="K498" s="20">
        <f t="shared" si="228"/>
        <v>-1.4398315469825002E-2</v>
      </c>
      <c r="L498" s="19">
        <f t="shared" si="229"/>
        <v>3.6206977728164331E-4</v>
      </c>
      <c r="M498" s="19">
        <f t="shared" si="231"/>
        <v>0.88193200683593753</v>
      </c>
      <c r="N498" s="20">
        <f t="shared" si="230"/>
        <v>-5.9088699420166016E-8</v>
      </c>
      <c r="O498" s="20">
        <f t="shared" si="235"/>
        <v>536.66999999999996</v>
      </c>
      <c r="P498" s="21">
        <f t="shared" si="236"/>
        <v>1.3524682040784677</v>
      </c>
      <c r="Q498" s="33">
        <f>DataBase!G495+2*DataBase!H495*($O$2+273.15)+3*DataBase!I495*($O$2+273.15)^2+4*DataBase!J495*($O$2+273.15)^3+5*DataBase!K495*($O$2+273.15)^4</f>
        <v>1.5088923157063052</v>
      </c>
      <c r="R498" s="30">
        <f>DataBase!R495+273.15</f>
        <v>706.9000244140625</v>
      </c>
      <c r="S498" s="50">
        <f t="shared" si="248"/>
        <v>721.23012592200826</v>
      </c>
      <c r="T498" s="30">
        <f>DataBase!S495/100</f>
        <v>19.3</v>
      </c>
      <c r="U498" s="50">
        <f t="shared" si="237"/>
        <v>28.07828110212413</v>
      </c>
      <c r="V498" s="50">
        <f t="shared" si="238"/>
        <v>21.341805563619644</v>
      </c>
      <c r="W498" s="30">
        <f t="shared" si="239"/>
        <v>22.146167264907092</v>
      </c>
      <c r="X498" s="30">
        <f t="shared" si="240"/>
        <v>23.818393548834948</v>
      </c>
      <c r="Y498" s="30">
        <f t="shared" si="241"/>
        <v>452.01329575121747</v>
      </c>
      <c r="Z498" s="30">
        <f t="shared" si="242"/>
        <v>456.48360926116209</v>
      </c>
      <c r="AA498" s="55">
        <f t="shared" si="243"/>
        <v>446.44588637777838</v>
      </c>
      <c r="AB498" s="24">
        <f t="shared" si="244"/>
        <v>725.46223827247604</v>
      </c>
      <c r="AC498" s="24">
        <f t="shared" si="245"/>
        <v>21.628722613648684</v>
      </c>
      <c r="AD498" s="63">
        <f t="shared" si="246"/>
        <v>-0.1206592027797245</v>
      </c>
      <c r="AI498" s="20">
        <f t="shared" si="222"/>
        <v>193.05606585644307</v>
      </c>
      <c r="AJ498" s="18">
        <f t="shared" si="223"/>
        <v>186.09919261445154</v>
      </c>
      <c r="AM498" s="20">
        <f t="shared" si="247"/>
        <v>0.74013296666767403</v>
      </c>
      <c r="AN498" s="20">
        <f t="shared" si="224"/>
        <v>0.36033874925020892</v>
      </c>
      <c r="AO498" s="10">
        <f t="shared" si="225"/>
        <v>0.57904270205449659</v>
      </c>
      <c r="AP498" s="10">
        <f t="shared" si="249"/>
        <v>0.518018588317813</v>
      </c>
      <c r="AQ498" s="20">
        <f t="shared" si="226"/>
        <v>1.3914740328361817E-8</v>
      </c>
      <c r="AR498" s="20">
        <f t="shared" si="227"/>
        <v>2.685544883373831E-7</v>
      </c>
    </row>
    <row r="499" spans="3:44" ht="15" x14ac:dyDescent="0.25">
      <c r="C499" s="27" t="str">
        <f>DataBase!A496</f>
        <v>1PHIndene</v>
      </c>
      <c r="D499" s="27">
        <f>DataBase!E496</f>
        <v>336.85</v>
      </c>
      <c r="E499" s="27">
        <f t="shared" si="232"/>
        <v>610</v>
      </c>
      <c r="F499" s="27">
        <f t="shared" si="233"/>
        <v>1098</v>
      </c>
      <c r="G499" s="17">
        <f>DataBase!D496/1000</f>
        <v>1.0828900146484375</v>
      </c>
      <c r="H499" s="16">
        <f t="shared" si="234"/>
        <v>9.5268595853586007</v>
      </c>
      <c r="I499" s="16">
        <f>DataBase!C496</f>
        <v>192.25900268554688</v>
      </c>
      <c r="K499" s="20">
        <f t="shared" si="228"/>
        <v>-7.3301733123142407E-2</v>
      </c>
      <c r="L499" s="19">
        <f t="shared" si="229"/>
        <v>3.4164520054960114E-4</v>
      </c>
      <c r="M499" s="19">
        <f t="shared" si="231"/>
        <v>0</v>
      </c>
      <c r="N499" s="20">
        <f t="shared" si="230"/>
        <v>-5.6487000000000001E-8</v>
      </c>
      <c r="O499" s="20">
        <f t="shared" si="235"/>
        <v>536.66999999999996</v>
      </c>
      <c r="P499" s="21">
        <f t="shared" si="236"/>
        <v>1.0236194837655643</v>
      </c>
      <c r="Q499" s="33">
        <f>DataBase!G496+2*DataBase!H496*($O$2+273.15)+3*DataBase!I496*($O$2+273.15)^2+4*DataBase!J496*($O$2+273.15)^3+5*DataBase!K496*($O$2+273.15)^4</f>
        <v>1.0875921552138421</v>
      </c>
      <c r="R499" s="30">
        <f>DataBase!R496+273.15</f>
        <v>865</v>
      </c>
      <c r="S499" s="50">
        <f t="shared" si="248"/>
        <v>859.05941533101077</v>
      </c>
      <c r="T499" s="30">
        <f>DataBase!S496/100</f>
        <v>27.6</v>
      </c>
      <c r="U499" s="50">
        <f t="shared" si="237"/>
        <v>29.377846784042511</v>
      </c>
      <c r="V499" s="50">
        <f t="shared" si="238"/>
        <v>24.094074002987032</v>
      </c>
      <c r="W499" s="30">
        <f t="shared" si="239"/>
        <v>27.207483220876842</v>
      </c>
      <c r="X499" s="30">
        <f t="shared" si="240"/>
        <v>41.560972809116763</v>
      </c>
      <c r="Y499" s="30">
        <f t="shared" si="241"/>
        <v>581.37188342549109</v>
      </c>
      <c r="Z499" s="30">
        <f t="shared" si="242"/>
        <v>594.64601523333909</v>
      </c>
      <c r="AA499" s="55">
        <f t="shared" si="243"/>
        <v>539.62077673297915</v>
      </c>
      <c r="AB499" s="24">
        <f t="shared" si="244"/>
        <v>869.83560148096535</v>
      </c>
      <c r="AC499" s="24">
        <f t="shared" si="245"/>
        <v>32.631310326142433</v>
      </c>
      <c r="AD499" s="63">
        <f t="shared" si="246"/>
        <v>-0.18229385239646489</v>
      </c>
      <c r="AI499" s="20">
        <f t="shared" si="222"/>
        <v>228.63571134926471</v>
      </c>
      <c r="AJ499" s="18">
        <f t="shared" si="223"/>
        <v>202.56454415046593</v>
      </c>
      <c r="AM499" s="20">
        <f t="shared" si="247"/>
        <v>0.7052023121387283</v>
      </c>
      <c r="AN499" s="20">
        <f t="shared" si="224"/>
        <v>0.31028423318543247</v>
      </c>
      <c r="AO499" s="10">
        <f t="shared" si="225"/>
        <v>0.47332688786203353</v>
      </c>
      <c r="AP499" s="10">
        <f t="shared" si="249"/>
        <v>0.43426233009756698</v>
      </c>
      <c r="AQ499" s="20">
        <f t="shared" si="226"/>
        <v>4.7786118435875857E-10</v>
      </c>
      <c r="AR499" s="20">
        <f t="shared" si="227"/>
        <v>1.3188968688301737E-8</v>
      </c>
    </row>
    <row r="500" spans="3:44" ht="15" x14ac:dyDescent="0.25">
      <c r="C500" s="27" t="str">
        <f>DataBase!A497</f>
        <v>DiPhenylC3</v>
      </c>
      <c r="D500" s="27">
        <f>DataBase!E497</f>
        <v>300.30001220703127</v>
      </c>
      <c r="E500" s="27">
        <f t="shared" si="232"/>
        <v>573.45001220703125</v>
      </c>
      <c r="F500" s="27">
        <f t="shared" si="233"/>
        <v>1032.2100219726563</v>
      </c>
      <c r="G500" s="17">
        <f>DataBase!D497/1000</f>
        <v>1.0069899902343751</v>
      </c>
      <c r="H500" s="16">
        <f t="shared" si="234"/>
        <v>10.036082057946761</v>
      </c>
      <c r="I500" s="16">
        <f>DataBase!C497</f>
        <v>196.29100036621094</v>
      </c>
      <c r="K500" s="20">
        <f t="shared" si="228"/>
        <v>-5.8167641237822296E-2</v>
      </c>
      <c r="L500" s="19">
        <f t="shared" si="229"/>
        <v>3.5355669113714072E-4</v>
      </c>
      <c r="M500" s="19">
        <f t="shared" si="231"/>
        <v>0</v>
      </c>
      <c r="N500" s="20">
        <f t="shared" si="230"/>
        <v>-5.6487000000000001E-8</v>
      </c>
      <c r="O500" s="20">
        <f t="shared" si="235"/>
        <v>536.66999999999996</v>
      </c>
      <c r="P500" s="21">
        <f t="shared" si="236"/>
        <v>1.1404612152063855</v>
      </c>
      <c r="Q500" s="33">
        <f>DataBase!G497+2*DataBase!H497*($O$2+273.15)+3*DataBase!I497*($O$2+273.15)^2+4*DataBase!J497*($O$2+273.15)^3+5*DataBase!K497*($O$2+273.15)^4</f>
        <v>1.1727923694370197</v>
      </c>
      <c r="R500" s="30">
        <f>DataBase!R497+273.15</f>
        <v>798.802978515625</v>
      </c>
      <c r="S500" s="50">
        <f t="shared" si="248"/>
        <v>803.03039412097939</v>
      </c>
      <c r="T500" s="30">
        <f>DataBase!S497/100</f>
        <v>26.32544677734375</v>
      </c>
      <c r="U500" s="50">
        <f t="shared" si="237"/>
        <v>29.14723492083823</v>
      </c>
      <c r="V500" s="50">
        <f t="shared" si="238"/>
        <v>23.482481924360012</v>
      </c>
      <c r="W500" s="30">
        <f t="shared" si="239"/>
        <v>25.384022937436761</v>
      </c>
      <c r="X500" s="30">
        <f t="shared" si="240"/>
        <v>32.767577409340156</v>
      </c>
      <c r="Y500" s="30">
        <f t="shared" si="241"/>
        <v>529.60509724511223</v>
      </c>
      <c r="Z500" s="30">
        <f t="shared" si="242"/>
        <v>537.93463788082681</v>
      </c>
      <c r="AA500" s="55">
        <f t="shared" si="243"/>
        <v>504.76171380344715</v>
      </c>
      <c r="AB500" s="24">
        <f t="shared" si="244"/>
        <v>807.16654452602211</v>
      </c>
      <c r="AC500" s="24">
        <f t="shared" si="245"/>
        <v>26.752067237265035</v>
      </c>
      <c r="AD500" s="63">
        <f t="shared" si="246"/>
        <v>-1.6205630374654976E-2</v>
      </c>
      <c r="AI500" s="20">
        <f t="shared" si="222"/>
        <v>213.81297639855774</v>
      </c>
      <c r="AJ500" s="18">
        <f t="shared" si="223"/>
        <v>196.60903433036935</v>
      </c>
      <c r="AM500" s="20">
        <f t="shared" si="247"/>
        <v>0.71788667247165783</v>
      </c>
      <c r="AN500" s="20">
        <f t="shared" si="224"/>
        <v>0.32944542072080485</v>
      </c>
      <c r="AO500" s="10">
        <f t="shared" si="225"/>
        <v>0.55044883370331976</v>
      </c>
      <c r="AP500" s="10">
        <f t="shared" si="249"/>
        <v>0.50331416597520162</v>
      </c>
      <c r="AQ500" s="20">
        <f t="shared" si="226"/>
        <v>9.9457600978016983E-10</v>
      </c>
      <c r="AR500" s="20">
        <f t="shared" si="227"/>
        <v>2.6182657811490777E-8</v>
      </c>
    </row>
    <row r="501" spans="3:44" ht="15" x14ac:dyDescent="0.25">
      <c r="C501" s="27" t="str">
        <f>DataBase!A498</f>
        <v>1-Tetradecen</v>
      </c>
      <c r="D501" s="27">
        <f>DataBase!E498</f>
        <v>251.14901123046877</v>
      </c>
      <c r="E501" s="27">
        <f t="shared" si="232"/>
        <v>524.29901123046875</v>
      </c>
      <c r="F501" s="27">
        <f t="shared" si="233"/>
        <v>943.73822021484375</v>
      </c>
      <c r="G501" s="17">
        <f>DataBase!D498/1000</f>
        <v>0.77409802246093751</v>
      </c>
      <c r="H501" s="16">
        <f t="shared" si="234"/>
        <v>12.671301460857345</v>
      </c>
      <c r="I501" s="16">
        <f>DataBase!C498</f>
        <v>196.37800598144531</v>
      </c>
      <c r="K501" s="20">
        <f t="shared" si="228"/>
        <v>2.0151079416680262E-2</v>
      </c>
      <c r="L501" s="19">
        <f t="shared" si="229"/>
        <v>3.9222888605828973E-4</v>
      </c>
      <c r="M501" s="19">
        <f t="shared" si="231"/>
        <v>0</v>
      </c>
      <c r="N501" s="20">
        <f t="shared" si="230"/>
        <v>-5.6487000000000001E-8</v>
      </c>
      <c r="O501" s="20">
        <f t="shared" si="235"/>
        <v>536.66999999999996</v>
      </c>
      <c r="P501" s="21">
        <f t="shared" si="236"/>
        <v>1.6419377724660262</v>
      </c>
      <c r="Q501" s="33">
        <f>DataBase!G498+2*DataBase!H498*($O$2+273.15)+3*DataBase!I498*($O$2+273.15)^2+4*DataBase!J498*($O$2+273.15)^3+5*DataBase!K498*($O$2+273.15)^4</f>
        <v>1.6318047945647922</v>
      </c>
      <c r="R501" s="30">
        <f>DataBase!R498+273.15</f>
        <v>689</v>
      </c>
      <c r="S501" s="50">
        <f t="shared" si="248"/>
        <v>687.59008639895023</v>
      </c>
      <c r="T501" s="30">
        <f>DataBase!S498/100</f>
        <v>15.5</v>
      </c>
      <c r="U501" s="50">
        <f t="shared" si="237"/>
        <v>24.08770333339293</v>
      </c>
      <c r="V501" s="50">
        <f t="shared" si="238"/>
        <v>15.69333733610719</v>
      </c>
      <c r="W501" s="30">
        <f t="shared" si="239"/>
        <v>15.687992180180768</v>
      </c>
      <c r="X501" s="30">
        <f t="shared" si="240"/>
        <v>15.955146297362681</v>
      </c>
      <c r="Y501" s="30">
        <f t="shared" si="241"/>
        <v>419.64485693405106</v>
      </c>
      <c r="Z501" s="30">
        <f t="shared" si="242"/>
        <v>423.23615853878096</v>
      </c>
      <c r="AA501" s="55">
        <f t="shared" si="243"/>
        <v>420.07656766664707</v>
      </c>
      <c r="AB501" s="24">
        <f t="shared" si="244"/>
        <v>698.25073475038266</v>
      </c>
      <c r="AC501" s="24">
        <f t="shared" si="245"/>
        <v>16.245307868702703</v>
      </c>
      <c r="AD501" s="63">
        <f t="shared" si="246"/>
        <v>-4.8084378625980841E-2</v>
      </c>
      <c r="AI501" s="20">
        <f t="shared" si="222"/>
        <v>210.52169723073519</v>
      </c>
      <c r="AJ501" s="18">
        <f t="shared" si="223"/>
        <v>200.9686488753388</v>
      </c>
      <c r="AM501" s="20">
        <f t="shared" si="247"/>
        <v>0.76095647493536833</v>
      </c>
      <c r="AN501" s="20">
        <f t="shared" si="224"/>
        <v>0.36704256093124771</v>
      </c>
      <c r="AO501" s="10">
        <f t="shared" si="225"/>
        <v>0.64305764111349506</v>
      </c>
      <c r="AP501" s="10">
        <f t="shared" si="249"/>
        <v>0.56677039708381982</v>
      </c>
      <c r="AQ501" s="20">
        <f t="shared" si="226"/>
        <v>1.0378303187390668E-8</v>
      </c>
      <c r="AR501" s="20">
        <f t="shared" si="227"/>
        <v>1.6086369940455535E-7</v>
      </c>
    </row>
    <row r="502" spans="3:44" ht="15" x14ac:dyDescent="0.25">
      <c r="C502" s="27" t="str">
        <f>DataBase!A499</f>
        <v>1-CC6-Octane</v>
      </c>
      <c r="D502" s="27">
        <f>DataBase!E499</f>
        <v>263.64901123046877</v>
      </c>
      <c r="E502" s="27">
        <f t="shared" si="232"/>
        <v>536.79901123046875</v>
      </c>
      <c r="F502" s="27">
        <f t="shared" si="233"/>
        <v>966.23822021484375</v>
      </c>
      <c r="G502" s="17">
        <f>DataBase!D499/1000</f>
        <v>0.81658801269531245</v>
      </c>
      <c r="H502" s="16">
        <f t="shared" si="234"/>
        <v>12.106680196269307</v>
      </c>
      <c r="I502" s="16">
        <f>DataBase!C499</f>
        <v>196.3800048828125</v>
      </c>
      <c r="K502" s="20">
        <f t="shared" si="228"/>
        <v>-4.1796690615051625E-3</v>
      </c>
      <c r="L502" s="19">
        <f t="shared" si="229"/>
        <v>3.9491779074902491E-4</v>
      </c>
      <c r="M502" s="19">
        <f t="shared" si="231"/>
        <v>0.81658801269531245</v>
      </c>
      <c r="N502" s="20">
        <f t="shared" si="230"/>
        <v>-5.8895934637451174E-8</v>
      </c>
      <c r="O502" s="20">
        <f t="shared" si="235"/>
        <v>536.66999999999996</v>
      </c>
      <c r="P502" s="21">
        <f t="shared" si="236"/>
        <v>1.5434811896124401</v>
      </c>
      <c r="Q502" s="33">
        <f>DataBase!G499+2*DataBase!H499*($O$2+273.15)+3*DataBase!I499*($O$2+273.15)^2+4*DataBase!J499*($O$2+273.15)^3+5*DataBase!K499*($O$2+273.15)^4</f>
        <v>1.5189752559723386</v>
      </c>
      <c r="R502" s="30">
        <f>DataBase!R499+273.15</f>
        <v>723.5980224609375</v>
      </c>
      <c r="S502" s="50">
        <f t="shared" si="248"/>
        <v>710.70653060302323</v>
      </c>
      <c r="T502" s="30">
        <f>DataBase!S499/100</f>
        <v>18</v>
      </c>
      <c r="U502" s="50">
        <f t="shared" si="237"/>
        <v>25.042110086620532</v>
      </c>
      <c r="V502" s="50">
        <f t="shared" si="238"/>
        <v>16.822669899647604</v>
      </c>
      <c r="W502" s="30">
        <f t="shared" si="239"/>
        <v>17.050491841015084</v>
      </c>
      <c r="X502" s="30">
        <f t="shared" si="240"/>
        <v>17.555698880754672</v>
      </c>
      <c r="Y502" s="30">
        <f t="shared" si="241"/>
        <v>442.94662710437512</v>
      </c>
      <c r="Z502" s="30">
        <f t="shared" si="242"/>
        <v>447.3654284330587</v>
      </c>
      <c r="AA502" s="55">
        <f t="shared" si="243"/>
        <v>442.18052346722141</v>
      </c>
      <c r="AB502" s="24">
        <f t="shared" si="244"/>
        <v>720.10479144991302</v>
      </c>
      <c r="AC502" s="24">
        <f t="shared" si="245"/>
        <v>17.64098654793807</v>
      </c>
      <c r="AD502" s="63">
        <f t="shared" si="246"/>
        <v>1.9945191781218341E-2</v>
      </c>
      <c r="AI502" s="20">
        <f t="shared" si="222"/>
        <v>215.51867017427401</v>
      </c>
      <c r="AJ502" s="18">
        <f t="shared" si="223"/>
        <v>208.2177923843274</v>
      </c>
      <c r="AM502" s="20">
        <f t="shared" si="247"/>
        <v>0.74184698488371992</v>
      </c>
      <c r="AN502" s="20">
        <f t="shared" si="224"/>
        <v>0.35430218274031228</v>
      </c>
      <c r="AO502" s="10">
        <f t="shared" si="225"/>
        <v>0.5554752530233672</v>
      </c>
      <c r="AP502" s="10">
        <f t="shared" si="249"/>
        <v>0.49433838198249291</v>
      </c>
      <c r="AQ502" s="20">
        <f t="shared" si="226"/>
        <v>1.1282430453298926E-8</v>
      </c>
      <c r="AR502" s="20">
        <f t="shared" si="227"/>
        <v>2.0308374815938066E-7</v>
      </c>
    </row>
    <row r="503" spans="3:44" ht="15" x14ac:dyDescent="0.25">
      <c r="C503" s="27" t="str">
        <f>DataBase!A500</f>
        <v>1-n-P-Napth</v>
      </c>
      <c r="D503" s="27">
        <f>DataBase!E500</f>
        <v>306.00002441406252</v>
      </c>
      <c r="E503" s="27">
        <f t="shared" si="232"/>
        <v>579.1500244140625</v>
      </c>
      <c r="F503" s="27">
        <f t="shared" si="233"/>
        <v>1042.4700439453125</v>
      </c>
      <c r="G503" s="17">
        <f>DataBase!D500/1000</f>
        <v>0.96943597412109372</v>
      </c>
      <c r="H503" s="16">
        <f t="shared" si="234"/>
        <v>10.459286590517005</v>
      </c>
      <c r="I503" s="16">
        <f>DataBase!C500</f>
        <v>198.30799865722656</v>
      </c>
      <c r="K503" s="20">
        <f t="shared" si="228"/>
        <v>-4.5590002529834632E-2</v>
      </c>
      <c r="L503" s="19">
        <f t="shared" si="229"/>
        <v>3.6236223933224919E-4</v>
      </c>
      <c r="M503" s="19">
        <f t="shared" si="231"/>
        <v>0</v>
      </c>
      <c r="N503" s="20">
        <f t="shared" si="230"/>
        <v>-5.6487000000000001E-8</v>
      </c>
      <c r="O503" s="20">
        <f t="shared" si="235"/>
        <v>536.66999999999996</v>
      </c>
      <c r="P503" s="21">
        <f t="shared" si="236"/>
        <v>1.2326525208117165</v>
      </c>
      <c r="Q503" s="33">
        <f>DataBase!G500+2*DataBase!H500*($O$2+273.15)+3*DataBase!I500*($O$2+273.15)^2+4*DataBase!J500*($O$2+273.15)^3+5*DataBase!K500*($O$2+273.15)^4</f>
        <v>1.2701279302847754</v>
      </c>
      <c r="R503" s="30">
        <f>DataBase!R500+273.15</f>
        <v>803</v>
      </c>
      <c r="S503" s="50">
        <f t="shared" si="248"/>
        <v>794.67008225473023</v>
      </c>
      <c r="T503" s="30">
        <f>DataBase!S500/100</f>
        <v>24.4</v>
      </c>
      <c r="U503" s="50">
        <f t="shared" si="237"/>
        <v>27.840750194921903</v>
      </c>
      <c r="V503" s="50">
        <f t="shared" si="238"/>
        <v>21.014303589896418</v>
      </c>
      <c r="W503" s="30">
        <f t="shared" si="239"/>
        <v>22.508246496520147</v>
      </c>
      <c r="X503" s="30">
        <f t="shared" si="240"/>
        <v>27.383927113132163</v>
      </c>
      <c r="Y503" s="30">
        <f t="shared" si="241"/>
        <v>523.33083400517171</v>
      </c>
      <c r="Z503" s="30">
        <f t="shared" si="242"/>
        <v>531.77470092021838</v>
      </c>
      <c r="AA503" s="55">
        <f t="shared" si="243"/>
        <v>505.63115169309037</v>
      </c>
      <c r="AB503" s="24">
        <f t="shared" si="244"/>
        <v>801.71101832804982</v>
      </c>
      <c r="AC503" s="24">
        <f t="shared" si="245"/>
        <v>24.146690713543656</v>
      </c>
      <c r="AD503" s="63">
        <f t="shared" si="246"/>
        <v>1.0381528133456676E-2</v>
      </c>
      <c r="AI503" s="20">
        <f t="shared" si="222"/>
        <v>226.97630775962938</v>
      </c>
      <c r="AJ503" s="18">
        <f t="shared" si="223"/>
        <v>213.69452743679156</v>
      </c>
      <c r="AM503" s="20">
        <f t="shared" si="247"/>
        <v>0.7212329071158935</v>
      </c>
      <c r="AN503" s="20">
        <f t="shared" si="224"/>
        <v>0.32816057241090923</v>
      </c>
      <c r="AO503" s="10">
        <f t="shared" si="225"/>
        <v>0.54079977792446976</v>
      </c>
      <c r="AP503" s="10">
        <f t="shared" si="249"/>
        <v>0.49187576224014284</v>
      </c>
      <c r="AQ503" s="20">
        <f t="shared" si="226"/>
        <v>1.0229953681959445E-9</v>
      </c>
      <c r="AR503" s="20">
        <f t="shared" si="227"/>
        <v>2.4961086983981044E-8</v>
      </c>
    </row>
    <row r="504" spans="3:44" ht="15" x14ac:dyDescent="0.25">
      <c r="C504" s="27" t="str">
        <f>DataBase!A501</f>
        <v>n-C14</v>
      </c>
      <c r="D504" s="27">
        <f>DataBase!E501</f>
        <v>253.50802001953127</v>
      </c>
      <c r="E504" s="27">
        <f t="shared" si="232"/>
        <v>526.65802001953125</v>
      </c>
      <c r="F504" s="27">
        <f t="shared" si="233"/>
        <v>947.98443603515625</v>
      </c>
      <c r="G504" s="17">
        <f>DataBase!D501/1000</f>
        <v>0.76291302490234369</v>
      </c>
      <c r="H504" s="16">
        <f t="shared" si="234"/>
        <v>12.876328254509675</v>
      </c>
      <c r="I504" s="16">
        <f>DataBase!C501</f>
        <v>198.3800048828125</v>
      </c>
      <c r="K504" s="20">
        <f t="shared" si="228"/>
        <v>2.6244475724027494E-2</v>
      </c>
      <c r="L504" s="19">
        <f t="shared" si="229"/>
        <v>3.9362347224586606E-4</v>
      </c>
      <c r="M504" s="19">
        <f t="shared" si="231"/>
        <v>0</v>
      </c>
      <c r="N504" s="20">
        <f t="shared" si="230"/>
        <v>-5.6487000000000001E-8</v>
      </c>
      <c r="O504" s="20">
        <f t="shared" si="235"/>
        <v>536.66999999999996</v>
      </c>
      <c r="P504" s="21">
        <f t="shared" si="236"/>
        <v>1.6737030166172033</v>
      </c>
      <c r="Q504" s="33">
        <f>DataBase!G501+2*DataBase!H501*($O$2+273.15)+3*DataBase!I501*($O$2+273.15)^2+4*DataBase!J501*($O$2+273.15)^3+5*DataBase!K501*($O$2+273.15)^4</f>
        <v>1.6442834003760392</v>
      </c>
      <c r="R504" s="30">
        <f>DataBase!R501+273.15</f>
        <v>694</v>
      </c>
      <c r="S504" s="50">
        <f t="shared" si="248"/>
        <v>685.75531715124964</v>
      </c>
      <c r="T504" s="30">
        <f>DataBase!S501/100</f>
        <v>16.201800537109374</v>
      </c>
      <c r="U504" s="50">
        <f t="shared" si="237"/>
        <v>23.46616682255021</v>
      </c>
      <c r="V504" s="50">
        <f t="shared" si="238"/>
        <v>15.015559783404273</v>
      </c>
      <c r="W504" s="30">
        <f t="shared" si="239"/>
        <v>14.902736799575216</v>
      </c>
      <c r="X504" s="30">
        <f t="shared" si="240"/>
        <v>15.136395962897742</v>
      </c>
      <c r="Y504" s="30">
        <f t="shared" si="241"/>
        <v>417.85149501059163</v>
      </c>
      <c r="Z504" s="30">
        <f t="shared" si="242"/>
        <v>421.20831487086684</v>
      </c>
      <c r="AA504" s="55">
        <f t="shared" si="243"/>
        <v>418.149624664665</v>
      </c>
      <c r="AB504" s="24">
        <f t="shared" si="244"/>
        <v>696.99227160777968</v>
      </c>
      <c r="AC504" s="24">
        <f t="shared" si="245"/>
        <v>15.582086823597665</v>
      </c>
      <c r="AD504" s="63">
        <f t="shared" si="246"/>
        <v>3.8249681700023866E-2</v>
      </c>
      <c r="AI504" s="20">
        <f t="shared" si="222"/>
        <v>214.27716269224231</v>
      </c>
      <c r="AJ504" s="18">
        <f t="shared" si="223"/>
        <v>203.445784253353</v>
      </c>
      <c r="AM504" s="20">
        <f t="shared" si="247"/>
        <v>0.75887322769384902</v>
      </c>
      <c r="AN504" s="20">
        <f t="shared" si="224"/>
        <v>0.36514501370004654</v>
      </c>
      <c r="AO504" s="10">
        <f t="shared" si="225"/>
        <v>0.65031439030376659</v>
      </c>
      <c r="AP504" s="10">
        <f t="shared" si="249"/>
        <v>0.5749213584672157</v>
      </c>
      <c r="AQ504" s="20">
        <f t="shared" si="226"/>
        <v>7.8423206915707099E-9</v>
      </c>
      <c r="AR504" s="20">
        <f t="shared" si="227"/>
        <v>1.2705971559287428E-7</v>
      </c>
    </row>
    <row r="505" spans="3:44" ht="15" x14ac:dyDescent="0.25">
      <c r="C505" s="27" t="str">
        <f>DataBase!A502</f>
        <v>DiCCC6DiCate</v>
      </c>
      <c r="D505" s="27">
        <f>DataBase!E502</f>
        <v>266.00002441406252</v>
      </c>
      <c r="E505" s="27">
        <f t="shared" si="232"/>
        <v>539.1500244140625</v>
      </c>
      <c r="F505" s="27">
        <f t="shared" si="233"/>
        <v>970.47004394531257</v>
      </c>
      <c r="G505" s="17">
        <f>DataBase!D502/1000</f>
        <v>1.115071044921875</v>
      </c>
      <c r="H505" s="16">
        <f t="shared" si="234"/>
        <v>8.8788797213208053</v>
      </c>
      <c r="I505" s="16">
        <f>DataBase!C502</f>
        <v>200.23500061035156</v>
      </c>
      <c r="K505" s="20">
        <f t="shared" si="228"/>
        <v>-9.255969468234565E-2</v>
      </c>
      <c r="L505" s="19">
        <f t="shared" si="229"/>
        <v>3.2440939581597099E-4</v>
      </c>
      <c r="M505" s="19">
        <f t="shared" si="231"/>
        <v>0</v>
      </c>
      <c r="N505" s="20">
        <f t="shared" si="230"/>
        <v>-5.6487000000000001E-8</v>
      </c>
      <c r="O505" s="20">
        <f t="shared" si="235"/>
        <v>536.66999999999996</v>
      </c>
      <c r="P505" s="21">
        <f t="shared" si="236"/>
        <v>0.86560292247835369</v>
      </c>
      <c r="Q505" s="33">
        <f>DataBase!G502+2*DataBase!H502*($O$2+273.15)+3*DataBase!I502*($O$2+273.15)^2+4*DataBase!J502*($O$2+273.15)^3+5*DataBase!K502*($O$2+273.15)^4</f>
        <v>1.0680752373102331</v>
      </c>
      <c r="R505" s="30">
        <f>DataBase!R502+273.15</f>
        <v>736</v>
      </c>
      <c r="S505" s="50">
        <f t="shared" si="248"/>
        <v>810.12607396514647</v>
      </c>
      <c r="T505" s="30">
        <f>DataBase!S502/100</f>
        <v>24.9</v>
      </c>
      <c r="U505" s="50">
        <f t="shared" si="237"/>
        <v>33.175744853705709</v>
      </c>
      <c r="V505" s="50">
        <f t="shared" si="238"/>
        <v>34.309503817400248</v>
      </c>
      <c r="W505" s="30">
        <f t="shared" si="239"/>
        <v>36.221338769183205</v>
      </c>
      <c r="X505" s="30">
        <f t="shared" si="240"/>
        <v>55.986232867670061</v>
      </c>
      <c r="Y505" s="30">
        <f t="shared" si="241"/>
        <v>529.89934328872494</v>
      </c>
      <c r="Z505" s="30">
        <f t="shared" si="242"/>
        <v>532.4533769736222</v>
      </c>
      <c r="AA505" s="55">
        <f t="shared" si="243"/>
        <v>477.59374019903191</v>
      </c>
      <c r="AB505" s="24">
        <f t="shared" si="244"/>
        <v>797.02591811277989</v>
      </c>
      <c r="AC505" s="24">
        <f t="shared" si="245"/>
        <v>33.653424534645687</v>
      </c>
      <c r="AD505" s="63">
        <f t="shared" si="246"/>
        <v>-0.35154315400183489</v>
      </c>
      <c r="AI505" s="20">
        <f t="shared" si="222"/>
        <v>162.77398818490261</v>
      </c>
      <c r="AJ505" s="18">
        <f t="shared" si="223"/>
        <v>135.93545166176068</v>
      </c>
      <c r="AM505" s="20">
        <f t="shared" si="247"/>
        <v>0.73254079404084582</v>
      </c>
      <c r="AN505" s="20">
        <f t="shared" si="224"/>
        <v>0.34994797601942229</v>
      </c>
      <c r="AO505" s="10">
        <f t="shared" si="225"/>
        <v>0.64827634885987628</v>
      </c>
      <c r="AP505" s="10">
        <f t="shared" si="249"/>
        <v>0.58967073037698658</v>
      </c>
      <c r="AQ505" s="20">
        <f t="shared" si="226"/>
        <v>1.7853341107476883E-9</v>
      </c>
      <c r="AR505" s="20">
        <f t="shared" si="227"/>
        <v>4.4454819357617438E-8</v>
      </c>
    </row>
    <row r="506" spans="3:44" ht="15" x14ac:dyDescent="0.25">
      <c r="C506" s="27" t="str">
        <f>DataBase!A503</f>
        <v>Fluoranthene</v>
      </c>
      <c r="D506" s="27">
        <f>DataBase!E503</f>
        <v>382.80001220703127</v>
      </c>
      <c r="E506" s="27">
        <f t="shared" si="232"/>
        <v>655.95001220703125</v>
      </c>
      <c r="F506" s="27">
        <f t="shared" si="233"/>
        <v>1180.7100219726563</v>
      </c>
      <c r="G506" s="17">
        <f>DataBase!D503/1000</f>
        <v>1.1648399658203126</v>
      </c>
      <c r="H506" s="16">
        <f t="shared" si="234"/>
        <v>9.073638797721129</v>
      </c>
      <c r="I506" s="16">
        <f>DataBase!C503</f>
        <v>202.2550048828125</v>
      </c>
      <c r="K506" s="20">
        <f t="shared" si="228"/>
        <v>-8.677145493172804E-2</v>
      </c>
      <c r="L506" s="19">
        <f t="shared" si="229"/>
        <v>3.2983453037976803E-4</v>
      </c>
      <c r="M506" s="19">
        <f t="shared" si="231"/>
        <v>0</v>
      </c>
      <c r="N506" s="20">
        <f t="shared" si="230"/>
        <v>-5.6487000000000001E-8</v>
      </c>
      <c r="O506" s="20">
        <f t="shared" si="235"/>
        <v>536.66999999999996</v>
      </c>
      <c r="P506" s="21">
        <f t="shared" si="236"/>
        <v>0.91419601914306248</v>
      </c>
      <c r="Q506" s="33">
        <f>DataBase!G503+2*DataBase!H503*($O$2+273.15)+3*DataBase!I503*($O$2+273.15)^2+4*DataBase!J503*($O$2+273.15)^3+5*DataBase!K503*($O$2+273.15)^4</f>
        <v>1.0597950632248818</v>
      </c>
      <c r="R506" s="30">
        <f>DataBase!R503+273.15</f>
        <v>905</v>
      </c>
      <c r="S506" s="50">
        <f t="shared" si="248"/>
        <v>925.92692040727422</v>
      </c>
      <c r="T506" s="30">
        <f>DataBase!S503/100</f>
        <v>26.1</v>
      </c>
      <c r="U506" s="50">
        <f t="shared" si="237"/>
        <v>29.300079659070789</v>
      </c>
      <c r="V506" s="50">
        <f t="shared" si="238"/>
        <v>24.125542896417198</v>
      </c>
      <c r="W506" s="30">
        <f t="shared" si="239"/>
        <v>29.285923004584614</v>
      </c>
      <c r="X506" s="30">
        <f t="shared" si="240"/>
        <v>56.288677503443971</v>
      </c>
      <c r="Y506" s="30">
        <f t="shared" si="241"/>
        <v>642.38973912000461</v>
      </c>
      <c r="Z506" s="30">
        <f t="shared" si="242"/>
        <v>664.75877376631411</v>
      </c>
      <c r="AA506" s="55">
        <f t="shared" si="243"/>
        <v>578.64638350582629</v>
      </c>
      <c r="AB506" s="24">
        <f t="shared" si="244"/>
        <v>949.47623394853883</v>
      </c>
      <c r="AC506" s="24">
        <f t="shared" si="245"/>
        <v>38.62112294971935</v>
      </c>
      <c r="AD506" s="63">
        <f t="shared" si="246"/>
        <v>-0.47973651148349994</v>
      </c>
      <c r="AI506" s="20">
        <f t="shared" si="222"/>
        <v>245.48232989852607</v>
      </c>
      <c r="AJ506" s="18">
        <f t="shared" si="223"/>
        <v>211.3197423067858</v>
      </c>
      <c r="AM506" s="20">
        <f t="shared" si="247"/>
        <v>0.72480664332268652</v>
      </c>
      <c r="AN506" s="20">
        <f t="shared" si="224"/>
        <v>0.29974960743538592</v>
      </c>
      <c r="AO506" s="10">
        <f t="shared" si="225"/>
        <v>0.60421198112653662</v>
      </c>
      <c r="AP506" s="10">
        <f t="shared" si="249"/>
        <v>0.55175540940164236</v>
      </c>
      <c r="AQ506" s="20">
        <f t="shared" si="226"/>
        <v>8.7868431801671699E-12</v>
      </c>
      <c r="AR506" s="20">
        <f t="shared" si="227"/>
        <v>2.2933660700236314E-10</v>
      </c>
    </row>
    <row r="507" spans="3:44" ht="15" x14ac:dyDescent="0.25">
      <c r="C507" s="27" t="str">
        <f>DataBase!A504</f>
        <v>Pyrene</v>
      </c>
      <c r="D507" s="27">
        <f>DataBase!E504</f>
        <v>394.80001220703127</v>
      </c>
      <c r="E507" s="27">
        <f t="shared" si="232"/>
        <v>667.95001220703125</v>
      </c>
      <c r="F507" s="27">
        <f t="shared" si="233"/>
        <v>1202.3100219726564</v>
      </c>
      <c r="G507" s="17">
        <f>DataBase!D504/1000</f>
        <v>1.2740400390625</v>
      </c>
      <c r="H507" s="16">
        <f t="shared" si="234"/>
        <v>8.3462056024315814</v>
      </c>
      <c r="I507" s="16">
        <f>DataBase!C504</f>
        <v>202.2550048828125</v>
      </c>
      <c r="K507" s="20">
        <f t="shared" si="228"/>
        <v>-0.1083907694957334</v>
      </c>
      <c r="L507" s="19">
        <f t="shared" si="229"/>
        <v>3.0849732072099612E-4</v>
      </c>
      <c r="M507" s="19">
        <f t="shared" si="231"/>
        <v>0</v>
      </c>
      <c r="N507" s="20">
        <f t="shared" si="230"/>
        <v>-5.6487000000000001E-8</v>
      </c>
      <c r="O507" s="20">
        <f t="shared" si="235"/>
        <v>536.66999999999996</v>
      </c>
      <c r="P507" s="21">
        <f t="shared" si="236"/>
        <v>0.7278739803183133</v>
      </c>
      <c r="Q507" s="33">
        <f>DataBase!G504+2*DataBase!H504*($O$2+273.15)+3*DataBase!I504*($O$2+273.15)^2+4*DataBase!J504*($O$2+273.15)^3+5*DataBase!K504*($O$2+273.15)^4</f>
        <v>1.0437504538404201</v>
      </c>
      <c r="R507" s="30">
        <f>DataBase!R504+273.15</f>
        <v>936</v>
      </c>
      <c r="S507" s="50">
        <f t="shared" si="248"/>
        <v>976.78578941168382</v>
      </c>
      <c r="T507" s="30">
        <f>DataBase!S504/100</f>
        <v>26.1</v>
      </c>
      <c r="U507" s="50">
        <f t="shared" si="237"/>
        <v>31.044015816934657</v>
      </c>
      <c r="V507" s="50">
        <f t="shared" si="238"/>
        <v>28.481389883533257</v>
      </c>
      <c r="W507" s="30">
        <f t="shared" si="239"/>
        <v>36.879776423280099</v>
      </c>
      <c r="X507" s="30">
        <f t="shared" si="240"/>
        <v>97.810028467375858</v>
      </c>
      <c r="Y507" s="30">
        <f t="shared" si="241"/>
        <v>682.51331923290877</v>
      </c>
      <c r="Z507" s="30">
        <f t="shared" si="242"/>
        <v>711.36245664990884</v>
      </c>
      <c r="AA507" s="55">
        <f t="shared" si="243"/>
        <v>582.36099207399172</v>
      </c>
      <c r="AB507" s="24">
        <f t="shared" si="244"/>
        <v>1007.1660530521912</v>
      </c>
      <c r="AC507" s="24">
        <f t="shared" si="245"/>
        <v>51.556902068773525</v>
      </c>
      <c r="AD507" s="63">
        <f t="shared" si="246"/>
        <v>-0.97536023252005832</v>
      </c>
      <c r="AI507" s="20">
        <f t="shared" si="222"/>
        <v>217.81338277698512</v>
      </c>
      <c r="AJ507" s="18">
        <f t="shared" si="223"/>
        <v>173.48863568154971</v>
      </c>
      <c r="AM507" s="20">
        <f t="shared" si="247"/>
        <v>0.71362180791349494</v>
      </c>
      <c r="AN507" s="20">
        <f t="shared" si="224"/>
        <v>0.2920646735309928</v>
      </c>
      <c r="AO507" s="10">
        <f t="shared" si="225"/>
        <v>0.51222509343742584</v>
      </c>
      <c r="AP507" s="10">
        <f t="shared" si="249"/>
        <v>0.46813914577725746</v>
      </c>
      <c r="AQ507" s="20">
        <f t="shared" si="226"/>
        <v>2.1402076727951682E-11</v>
      </c>
      <c r="AR507" s="20">
        <f t="shared" si="227"/>
        <v>5.5859420259953897E-10</v>
      </c>
    </row>
    <row r="508" spans="3:44" ht="15" x14ac:dyDescent="0.25">
      <c r="C508" s="27" t="str">
        <f>DataBase!A505</f>
        <v>1PhNaphthln</v>
      </c>
      <c r="D508" s="27">
        <f>DataBase!E505</f>
        <v>334.00002441406252</v>
      </c>
      <c r="E508" s="27">
        <f t="shared" si="232"/>
        <v>607.1500244140625</v>
      </c>
      <c r="F508" s="27">
        <f t="shared" si="233"/>
        <v>1092.8700439453125</v>
      </c>
      <c r="G508" s="17">
        <f>DataBase!D505/1000</f>
        <v>1.0960000000000001</v>
      </c>
      <c r="H508" s="16">
        <f t="shared" si="234"/>
        <v>9.3982202760178275</v>
      </c>
      <c r="I508" s="16">
        <f>DataBase!C505</f>
        <v>204.27000427246094</v>
      </c>
      <c r="K508" s="20">
        <f t="shared" si="228"/>
        <v>-7.712489339675016E-2</v>
      </c>
      <c r="L508" s="19">
        <f t="shared" si="229"/>
        <v>3.3840867686813999E-4</v>
      </c>
      <c r="M508" s="19">
        <f t="shared" si="231"/>
        <v>0</v>
      </c>
      <c r="N508" s="20">
        <f t="shared" si="230"/>
        <v>-5.6487000000000001E-8</v>
      </c>
      <c r="O508" s="20">
        <f t="shared" si="235"/>
        <v>536.66999999999996</v>
      </c>
      <c r="P508" s="21">
        <f t="shared" si="236"/>
        <v>0.99308132699675</v>
      </c>
      <c r="Q508" s="33">
        <f>DataBase!G505+2*DataBase!H505*($O$2+273.15)+3*DataBase!I505*($O$2+273.15)^2+4*DataBase!J505*($O$2+273.15)^3+5*DataBase!K505*($O$2+273.15)^4</f>
        <v>1.0354120474020851</v>
      </c>
      <c r="R508" s="30">
        <f>DataBase!R505+273.15</f>
        <v>861.80645751953125</v>
      </c>
      <c r="S508" s="50">
        <f t="shared" si="248"/>
        <v>861.4270711846699</v>
      </c>
      <c r="T508" s="30">
        <f>DataBase!S505/100</f>
        <v>28.913205566406251</v>
      </c>
      <c r="U508" s="50">
        <f t="shared" si="237"/>
        <v>29.812894760473419</v>
      </c>
      <c r="V508" s="50">
        <f t="shared" si="238"/>
        <v>25.046022294572104</v>
      </c>
      <c r="W508" s="30">
        <f t="shared" si="239"/>
        <v>28.33858535730095</v>
      </c>
      <c r="X508" s="30">
        <f t="shared" si="240"/>
        <v>44.47254953237708</v>
      </c>
      <c r="Y508" s="30">
        <f t="shared" si="241"/>
        <v>582.71579708851061</v>
      </c>
      <c r="Z508" s="30">
        <f t="shared" si="242"/>
        <v>595.80885908257585</v>
      </c>
      <c r="AA508" s="55">
        <f t="shared" si="243"/>
        <v>537.49324654116367</v>
      </c>
      <c r="AB508" s="24">
        <f t="shared" si="244"/>
        <v>868.85944210217315</v>
      </c>
      <c r="AC508" s="24">
        <f t="shared" si="245"/>
        <v>31.446461516571237</v>
      </c>
      <c r="AD508" s="63">
        <f t="shared" si="246"/>
        <v>-8.7615880029170173E-2</v>
      </c>
      <c r="AI508" s="20">
        <f t="shared" si="222"/>
        <v>222.72143606167046</v>
      </c>
      <c r="AJ508" s="18">
        <f t="shared" si="223"/>
        <v>194.92139182704702</v>
      </c>
      <c r="AM508" s="20">
        <f t="shared" si="247"/>
        <v>0.70450855771210386</v>
      </c>
      <c r="AN508" s="20">
        <f t="shared" si="224"/>
        <v>0.31115731150762904</v>
      </c>
      <c r="AO508" s="10">
        <f t="shared" si="225"/>
        <v>0.48887084876344328</v>
      </c>
      <c r="AP508" s="10">
        <f t="shared" si="249"/>
        <v>0.45011448367568763</v>
      </c>
      <c r="AQ508" s="20">
        <f t="shared" si="226"/>
        <v>3.9070306355636346E-10</v>
      </c>
      <c r="AR508" s="20">
        <f t="shared" si="227"/>
        <v>1.1296477992029823E-8</v>
      </c>
    </row>
    <row r="509" spans="3:44" ht="15" x14ac:dyDescent="0.25">
      <c r="C509" s="27" t="str">
        <f>DataBase!A506</f>
        <v>2PhNaphthln</v>
      </c>
      <c r="D509" s="27">
        <f>DataBase!E506</f>
        <v>345.00002441406252</v>
      </c>
      <c r="E509" s="27">
        <f t="shared" si="232"/>
        <v>618.1500244140625</v>
      </c>
      <c r="F509" s="27">
        <f t="shared" si="233"/>
        <v>1112.6700439453125</v>
      </c>
      <c r="G509" s="17">
        <f>DataBase!D506/1000</f>
        <v>1.0960000000000001</v>
      </c>
      <c r="H509" s="16">
        <f t="shared" si="234"/>
        <v>9.4546381292229977</v>
      </c>
      <c r="I509" s="16">
        <f>DataBase!C506</f>
        <v>204.27000427246094</v>
      </c>
      <c r="K509" s="20">
        <f t="shared" si="228"/>
        <v>-7.5448154799492503E-2</v>
      </c>
      <c r="L509" s="19">
        <f t="shared" si="229"/>
        <v>3.3983942665785622E-4</v>
      </c>
      <c r="M509" s="19">
        <f t="shared" si="231"/>
        <v>0</v>
      </c>
      <c r="N509" s="20">
        <f t="shared" si="230"/>
        <v>-5.6487000000000001E-8</v>
      </c>
      <c r="O509" s="20">
        <f t="shared" si="235"/>
        <v>536.66999999999996</v>
      </c>
      <c r="P509" s="21">
        <f t="shared" si="236"/>
        <v>1.0065253029246186</v>
      </c>
      <c r="Q509" s="33">
        <f>DataBase!G506+2*DataBase!H506*($O$2+273.15)+3*DataBase!I506*($O$2+273.15)^2+4*DataBase!J506*($O$2+273.15)^3+5*DataBase!K506*($O$2+273.15)^4</f>
        <v>1.0354120474020851</v>
      </c>
      <c r="R509" s="30">
        <f>DataBase!R506+273.15</f>
        <v>870.7069091796875</v>
      </c>
      <c r="S509" s="50">
        <f t="shared" si="248"/>
        <v>870.32294543713851</v>
      </c>
      <c r="T509" s="30">
        <f>DataBase!S506/100</f>
        <v>27.816977539062499</v>
      </c>
      <c r="U509" s="50">
        <f t="shared" si="237"/>
        <v>29.33168301543639</v>
      </c>
      <c r="V509" s="50">
        <f t="shared" si="238"/>
        <v>24.027366858508685</v>
      </c>
      <c r="W509" s="30">
        <f t="shared" si="239"/>
        <v>27.420248265299822</v>
      </c>
      <c r="X509" s="30">
        <f t="shared" si="240"/>
        <v>43.343957336932071</v>
      </c>
      <c r="Y509" s="30">
        <f t="shared" si="241"/>
        <v>591.80709193390908</v>
      </c>
      <c r="Z509" s="30">
        <f t="shared" si="242"/>
        <v>606.40612919546402</v>
      </c>
      <c r="AA509" s="55">
        <f t="shared" si="243"/>
        <v>546.80735857538582</v>
      </c>
      <c r="AB509" s="24">
        <f t="shared" si="244"/>
        <v>881.06756764997704</v>
      </c>
      <c r="AC509" s="24">
        <f t="shared" si="245"/>
        <v>31.501846210629907</v>
      </c>
      <c r="AD509" s="63">
        <f t="shared" si="246"/>
        <v>-0.13246833400188296</v>
      </c>
      <c r="AI509" s="20">
        <f t="shared" si="222"/>
        <v>232.45925396303576</v>
      </c>
      <c r="AJ509" s="18">
        <f t="shared" si="223"/>
        <v>204.9286397714086</v>
      </c>
      <c r="AM509" s="20">
        <f t="shared" si="247"/>
        <v>0.70994041496286675</v>
      </c>
      <c r="AN509" s="20">
        <f t="shared" si="224"/>
        <v>0.30873616897874062</v>
      </c>
      <c r="AO509" s="10">
        <f t="shared" si="225"/>
        <v>0.51305012559785501</v>
      </c>
      <c r="AP509" s="10">
        <f t="shared" si="249"/>
        <v>0.47105217118399811</v>
      </c>
      <c r="AQ509" s="20">
        <f t="shared" si="226"/>
        <v>1.8227882761319989E-10</v>
      </c>
      <c r="AR509" s="20">
        <f t="shared" si="227"/>
        <v>5.0704460535630267E-9</v>
      </c>
    </row>
    <row r="510" spans="3:44" ht="15" x14ac:dyDescent="0.25">
      <c r="C510" s="27" t="str">
        <f>DataBase!A507</f>
        <v>n-Nonyl-BZ</v>
      </c>
      <c r="D510" s="27">
        <f>DataBase!E507</f>
        <v>282.00002441406252</v>
      </c>
      <c r="E510" s="27">
        <f t="shared" si="232"/>
        <v>555.1500244140625</v>
      </c>
      <c r="F510" s="27">
        <f t="shared" si="233"/>
        <v>999.27004394531252</v>
      </c>
      <c r="G510" s="17">
        <f>DataBase!D507/1000</f>
        <v>0.85990002441406255</v>
      </c>
      <c r="H510" s="16">
        <f t="shared" si="234"/>
        <v>11.626428581256722</v>
      </c>
      <c r="I510" s="16">
        <f>DataBase!C507</f>
        <v>204.33900451660156</v>
      </c>
      <c r="K510" s="20">
        <f t="shared" si="228"/>
        <v>-5.674837362413537E-3</v>
      </c>
      <c r="L510" s="19">
        <f t="shared" si="229"/>
        <v>3.7618043232762497E-4</v>
      </c>
      <c r="M510" s="19">
        <f t="shared" si="231"/>
        <v>0.85990002441406255</v>
      </c>
      <c r="N510" s="20">
        <f t="shared" si="230"/>
        <v>-5.9023705072021486E-8</v>
      </c>
      <c r="O510" s="20">
        <f t="shared" si="235"/>
        <v>536.66999999999996</v>
      </c>
      <c r="P510" s="21">
        <f t="shared" si="236"/>
        <v>1.4525950261963021</v>
      </c>
      <c r="Q510" s="33">
        <f>DataBase!G507+2*DataBase!H507*($O$2+273.15)+3*DataBase!I507*($O$2+273.15)^2+4*DataBase!J507*($O$2+273.15)^3+5*DataBase!K507*($O$2+273.15)^4</f>
        <v>1.4178330854261585</v>
      </c>
      <c r="R510" s="30">
        <f>DataBase!R507+273.15</f>
        <v>740.927001953125</v>
      </c>
      <c r="S510" s="50">
        <f t="shared" si="248"/>
        <v>738.9133730088065</v>
      </c>
      <c r="T510" s="30">
        <f>DataBase!S507/100</f>
        <v>18.960500488281252</v>
      </c>
      <c r="U510" s="50">
        <f t="shared" si="237"/>
        <v>25.597802768747947</v>
      </c>
      <c r="V510" s="50">
        <f t="shared" si="238"/>
        <v>17.547291267093957</v>
      </c>
      <c r="W510" s="30">
        <f t="shared" si="239"/>
        <v>18.017494892277188</v>
      </c>
      <c r="X510" s="30">
        <f t="shared" si="240"/>
        <v>19.102054689775994</v>
      </c>
      <c r="Y510" s="30">
        <f t="shared" si="241"/>
        <v>470.95436683068306</v>
      </c>
      <c r="Z510" s="30">
        <f t="shared" si="242"/>
        <v>476.48043512592528</v>
      </c>
      <c r="AA510" s="55">
        <f t="shared" si="243"/>
        <v>467.2662234087793</v>
      </c>
      <c r="AB510" s="24">
        <f t="shared" si="244"/>
        <v>747.26222929117625</v>
      </c>
      <c r="AC510" s="24">
        <f t="shared" si="245"/>
        <v>18.417187698674649</v>
      </c>
      <c r="AD510" s="63">
        <f t="shared" si="246"/>
        <v>2.8654981441149356E-2</v>
      </c>
      <c r="AI510" s="20">
        <f t="shared" si="222"/>
        <v>225.46941904415257</v>
      </c>
      <c r="AJ510" s="18">
        <f t="shared" si="223"/>
        <v>218.41882690322609</v>
      </c>
      <c r="AM510" s="20">
        <f t="shared" si="247"/>
        <v>0.74926412851826973</v>
      </c>
      <c r="AN510" s="20">
        <f t="shared" si="224"/>
        <v>0.34824771621861916</v>
      </c>
      <c r="AO510" s="10">
        <f t="shared" si="225"/>
        <v>0.65235011265106302</v>
      </c>
      <c r="AP510" s="10">
        <f t="shared" si="249"/>
        <v>0.58284019313593816</v>
      </c>
      <c r="AQ510" s="20">
        <f t="shared" si="226"/>
        <v>1.4020990308122535E-9</v>
      </c>
      <c r="AR510" s="20">
        <f t="shared" si="227"/>
        <v>2.6584499358334402E-8</v>
      </c>
    </row>
    <row r="511" spans="3:44" ht="15" x14ac:dyDescent="0.25">
      <c r="C511" s="27" t="str">
        <f>DataBase!A508</f>
        <v>135-iP-BZ</v>
      </c>
      <c r="D511" s="27">
        <f>DataBase!E508</f>
        <v>237.99801025390627</v>
      </c>
      <c r="E511" s="27">
        <f t="shared" si="232"/>
        <v>511.14801025390625</v>
      </c>
      <c r="F511" s="27">
        <f t="shared" si="233"/>
        <v>920.06641845703132</v>
      </c>
      <c r="G511" s="17">
        <f>DataBase!D508/1000</f>
        <v>0.85278002929687502</v>
      </c>
      <c r="H511" s="16">
        <f t="shared" si="234"/>
        <v>11.405194742604198</v>
      </c>
      <c r="I511" s="16">
        <f>DataBase!C508</f>
        <v>204.36000061035156</v>
      </c>
      <c r="K511" s="20">
        <f t="shared" si="228"/>
        <v>-1.4350448006639234E-2</v>
      </c>
      <c r="L511" s="19">
        <f t="shared" si="229"/>
        <v>3.7527874864270815E-4</v>
      </c>
      <c r="M511" s="19">
        <f t="shared" si="231"/>
        <v>0.85278002929687502</v>
      </c>
      <c r="N511" s="20">
        <f t="shared" si="230"/>
        <v>-5.9002701086425779E-8</v>
      </c>
      <c r="O511" s="20">
        <f t="shared" si="235"/>
        <v>536.66999999999996</v>
      </c>
      <c r="P511" s="21">
        <f t="shared" si="236"/>
        <v>1.4123132484737781</v>
      </c>
      <c r="Q511" s="33">
        <f>DataBase!G508+2*DataBase!H508*($O$2+273.15)+3*DataBase!I508*($O$2+273.15)^2+4*DataBase!J508*($O$2+273.15)^3+5*DataBase!K508*($O$2+273.15)^4</f>
        <v>1.4329351765023377</v>
      </c>
      <c r="R511" s="30">
        <f>DataBase!R508+273.15</f>
        <v>692.8690185546875</v>
      </c>
      <c r="S511" s="50">
        <f t="shared" si="248"/>
        <v>702.37223389764438</v>
      </c>
      <c r="T511" s="30">
        <f>DataBase!S508/100</f>
        <v>18.372499999999999</v>
      </c>
      <c r="U511" s="50">
        <f t="shared" si="237"/>
        <v>27.791110068818977</v>
      </c>
      <c r="V511" s="50">
        <f t="shared" si="238"/>
        <v>20.833734405125611</v>
      </c>
      <c r="W511" s="30">
        <f t="shared" si="239"/>
        <v>21.48503605842394</v>
      </c>
      <c r="X511" s="30">
        <f t="shared" si="240"/>
        <v>22.536220225184199</v>
      </c>
      <c r="Y511" s="30">
        <f t="shared" si="241"/>
        <v>433.54219645641422</v>
      </c>
      <c r="Z511" s="30">
        <f t="shared" si="242"/>
        <v>437.48465316792397</v>
      </c>
      <c r="AA511" s="55">
        <f t="shared" si="243"/>
        <v>430.75828217317894</v>
      </c>
      <c r="AB511" s="24">
        <f t="shared" si="244"/>
        <v>706.82079592763557</v>
      </c>
      <c r="AC511" s="24">
        <f t="shared" si="245"/>
        <v>19.595722083485892</v>
      </c>
      <c r="AD511" s="63">
        <f t="shared" si="246"/>
        <v>-6.6578967668302819E-2</v>
      </c>
      <c r="AI511" s="20">
        <f t="shared" si="222"/>
        <v>187.43064602918128</v>
      </c>
      <c r="AJ511" s="18">
        <f t="shared" si="223"/>
        <v>181.39466668514871</v>
      </c>
      <c r="AM511" s="20">
        <f t="shared" si="247"/>
        <v>0.73772675147194766</v>
      </c>
      <c r="AN511" s="20">
        <f t="shared" si="224"/>
        <v>0.36557251277347158</v>
      </c>
      <c r="AO511" s="10">
        <f t="shared" si="225"/>
        <v>0.53139662284861811</v>
      </c>
      <c r="AP511" s="10">
        <f t="shared" si="249"/>
        <v>0.47341734277526482</v>
      </c>
      <c r="AQ511" s="20">
        <f t="shared" si="226"/>
        <v>4.3685313399362602E-8</v>
      </c>
      <c r="AR511" s="20">
        <f t="shared" si="227"/>
        <v>8.0260842042978939E-7</v>
      </c>
    </row>
    <row r="512" spans="3:44" ht="15" x14ac:dyDescent="0.25">
      <c r="C512" s="27" t="str">
        <f>DataBase!A509</f>
        <v>1-Pentadecyn</v>
      </c>
      <c r="D512" s="27">
        <f>DataBase!E509</f>
        <v>268.05001220703127</v>
      </c>
      <c r="E512" s="27">
        <f t="shared" si="232"/>
        <v>541.20001220703125</v>
      </c>
      <c r="F512" s="27">
        <f t="shared" si="233"/>
        <v>974.1600219726563</v>
      </c>
      <c r="G512" s="17">
        <f>DataBase!D509/1000</f>
        <v>0.79559301757812495</v>
      </c>
      <c r="H512" s="16">
        <f t="shared" si="234"/>
        <v>12.460031435331071</v>
      </c>
      <c r="I512" s="16">
        <f>DataBase!C509</f>
        <v>208.38900756835938</v>
      </c>
      <c r="K512" s="20">
        <f t="shared" si="228"/>
        <v>1.2798630393782062E-4</v>
      </c>
      <c r="L512" s="19">
        <f t="shared" si="229"/>
        <v>4.0461038595191595E-4</v>
      </c>
      <c r="M512" s="19">
        <f t="shared" si="231"/>
        <v>0.79559301757812495</v>
      </c>
      <c r="N512" s="20">
        <f t="shared" si="230"/>
        <v>-5.8833999401855471E-8</v>
      </c>
      <c r="O512" s="20">
        <f t="shared" si="235"/>
        <v>536.66999999999996</v>
      </c>
      <c r="P512" s="21">
        <f t="shared" si="236"/>
        <v>1.6052711254564109</v>
      </c>
      <c r="Q512" s="33">
        <f>DataBase!G509+2*DataBase!H509*($O$2+273.15)+3*DataBase!I509*($O$2+273.15)^2+4*DataBase!J509*($O$2+273.15)^3+5*DataBase!K509*($O$2+273.15)^4</f>
        <v>1.6019408578692436</v>
      </c>
      <c r="R512" s="30">
        <f>DataBase!R509+273.15</f>
        <v>711.4000244140625</v>
      </c>
      <c r="S512" s="50">
        <f t="shared" si="248"/>
        <v>707.1353184200218</v>
      </c>
      <c r="T512" s="30">
        <f>DataBase!S509/100</f>
        <v>15.9</v>
      </c>
      <c r="U512" s="50">
        <f t="shared" si="237"/>
        <v>23.954911451300084</v>
      </c>
      <c r="V512" s="50">
        <f t="shared" si="238"/>
        <v>15.53994691567171</v>
      </c>
      <c r="W512" s="30">
        <f t="shared" si="239"/>
        <v>15.557537217578249</v>
      </c>
      <c r="X512" s="30">
        <f t="shared" si="240"/>
        <v>15.871731296740355</v>
      </c>
      <c r="Y512" s="30">
        <f t="shared" si="241"/>
        <v>439.68763862376647</v>
      </c>
      <c r="Z512" s="30">
        <f t="shared" si="242"/>
        <v>443.72342416509866</v>
      </c>
      <c r="AA512" s="55">
        <f t="shared" si="243"/>
        <v>439.43905383038918</v>
      </c>
      <c r="AB512" s="24">
        <f t="shared" si="244"/>
        <v>717.15072216476608</v>
      </c>
      <c r="AC512" s="24">
        <f t="shared" si="245"/>
        <v>15.784194611190113</v>
      </c>
      <c r="AD512" s="63">
        <f t="shared" si="246"/>
        <v>7.2833577867853667E-3</v>
      </c>
      <c r="AI512" s="20">
        <f t="shared" ref="AI512:AI575" si="250">-12272.6+9486.4*G512+(8.3741-5.9917*G512)*E512+(1-0.77084*G512-0.02058*G512^2)*(0.7465-222.4666/E512)*10^7/E512+(1-0.80882*G512+0.02226*G512^2)*(0.3228-17.335/E512)*10^12/E512^3</f>
        <v>222.8980925226623</v>
      </c>
      <c r="AJ512" s="18">
        <f t="shared" ref="AJ512:AJ575" si="251">20.486 * (EXP(1.165 / 10000 * F512 - 7.78712 * G512 + 1.1582
                / 1000 *  F512 * G512)) *  F512^(1.26007) * G512^(4.98308)</f>
        <v>214.28286952279629</v>
      </c>
      <c r="AM512" s="20">
        <f t="shared" si="247"/>
        <v>0.76075343496478687</v>
      </c>
      <c r="AN512" s="20">
        <f t="shared" si="224"/>
        <v>0.35869177923201107</v>
      </c>
      <c r="AO512" s="10">
        <f t="shared" si="225"/>
        <v>0.65699955074255356</v>
      </c>
      <c r="AP512" s="10">
        <f t="shared" si="249"/>
        <v>0.5801026324309575</v>
      </c>
      <c r="AQ512" s="20">
        <f t="shared" si="226"/>
        <v>3.8095928288737773E-9</v>
      </c>
      <c r="AR512" s="20">
        <f t="shared" si="227"/>
        <v>6.0572525979093067E-8</v>
      </c>
    </row>
    <row r="513" spans="3:44" ht="15" x14ac:dyDescent="0.25">
      <c r="C513" s="27" t="str">
        <f>DataBase!A510</f>
        <v>1(4EPh)2PhC2</v>
      </c>
      <c r="D513" s="27">
        <f>DataBase!E510</f>
        <v>292.00002441406252</v>
      </c>
      <c r="E513" s="27">
        <f t="shared" si="232"/>
        <v>565.1500244140625</v>
      </c>
      <c r="F513" s="27">
        <f t="shared" si="233"/>
        <v>1017.2700439453125</v>
      </c>
      <c r="G513" s="17">
        <f>DataBase!D510/1000</f>
        <v>1.0502010498046874</v>
      </c>
      <c r="H513" s="16">
        <f t="shared" si="234"/>
        <v>9.5764887729082702</v>
      </c>
      <c r="I513" s="16">
        <f>DataBase!C510</f>
        <v>210.31900024414063</v>
      </c>
      <c r="K513" s="20">
        <f t="shared" si="228"/>
        <v>-7.1826753669166243E-2</v>
      </c>
      <c r="L513" s="19">
        <f t="shared" si="229"/>
        <v>3.4286933018584707E-4</v>
      </c>
      <c r="M513" s="19">
        <f t="shared" si="231"/>
        <v>0</v>
      </c>
      <c r="N513" s="20">
        <f t="shared" si="230"/>
        <v>-5.6487000000000001E-8</v>
      </c>
      <c r="O513" s="20">
        <f t="shared" si="235"/>
        <v>536.66999999999996</v>
      </c>
      <c r="P513" s="21">
        <f t="shared" si="236"/>
        <v>1.0352909748467247</v>
      </c>
      <c r="Q513" s="33">
        <f>DataBase!G510+2*DataBase!H510*($O$2+273.15)+3*DataBase!I510*($O$2+273.15)^2+4*DataBase!J510*($O$2+273.15)^3+5*DataBase!K510*($O$2+273.15)^4</f>
        <v>1.1976846161262651</v>
      </c>
      <c r="R513" s="30">
        <f>DataBase!R510+273.15</f>
        <v>771</v>
      </c>
      <c r="S513" s="50">
        <f t="shared" si="248"/>
        <v>810.93814534319199</v>
      </c>
      <c r="T513" s="30">
        <f>DataBase!S510/100</f>
        <v>21.7</v>
      </c>
      <c r="U513" s="50">
        <f t="shared" si="237"/>
        <v>30.611401334850608</v>
      </c>
      <c r="V513" s="50">
        <f t="shared" si="238"/>
        <v>26.774530763030132</v>
      </c>
      <c r="W513" s="30">
        <f t="shared" si="239"/>
        <v>29.028063314003891</v>
      </c>
      <c r="X513" s="30">
        <f t="shared" si="240"/>
        <v>40.319162739811695</v>
      </c>
      <c r="Y513" s="30">
        <f t="shared" si="241"/>
        <v>534.86356560513332</v>
      </c>
      <c r="Z513" s="30">
        <f t="shared" si="242"/>
        <v>542.28677418853624</v>
      </c>
      <c r="AA513" s="55">
        <f t="shared" si="243"/>
        <v>500.28924666771786</v>
      </c>
      <c r="AB513" s="24">
        <f t="shared" si="244"/>
        <v>809.01598998849352</v>
      </c>
      <c r="AC513" s="24">
        <f t="shared" si="245"/>
        <v>27.748844689569022</v>
      </c>
      <c r="AD513" s="63">
        <f t="shared" si="246"/>
        <v>-0.2787486032059458</v>
      </c>
      <c r="AI513" s="20">
        <f t="shared" si="250"/>
        <v>197.33239316633023</v>
      </c>
      <c r="AJ513" s="18">
        <f t="shared" si="251"/>
        <v>175.47059194511587</v>
      </c>
      <c r="AM513" s="20">
        <f t="shared" si="247"/>
        <v>0.7330091107834793</v>
      </c>
      <c r="AN513" s="20">
        <f t="shared" ref="AN513:AN576" si="252">($AL$2+273.15)/(R513+273.15)</f>
        <v>0.33821768902935395</v>
      </c>
      <c r="AO513" s="10">
        <f t="shared" ref="AO513:AO576" si="253">(-LN(T513/1.01325)-5.92714+6.09648/AM513+1.28862*LN(AM513)-0.16934*AM513^6)/(15.2518-15.6875/AM513-13.4721*LN(AM513)+0.43577*AM513^6)</f>
        <v>0.58003348785041287</v>
      </c>
      <c r="AP513" s="10">
        <f t="shared" si="249"/>
        <v>0.52318635632834276</v>
      </c>
      <c r="AQ513" s="20">
        <f t="shared" ref="AQ513:AQ576" si="254">EXP(5.92714-6.09648/AN513-1.28862*LN(AN513)+0.169347*AN513^6+AO513*(15.2518-15.6875/AN513-13.4721*LN(AN513)+0.43577*AN513^6))</f>
        <v>1.5477485353387449E-9</v>
      </c>
      <c r="AR513" s="20">
        <f t="shared" ref="AR513:AR576" si="255">AQ513*T513</f>
        <v>3.3586143216850761E-8</v>
      </c>
    </row>
    <row r="514" spans="3:44" ht="15" x14ac:dyDescent="0.25">
      <c r="C514" s="27" t="str">
        <f>DataBase!A511</f>
        <v>1-Pentadecen</v>
      </c>
      <c r="D514" s="27">
        <f>DataBase!E511</f>
        <v>268.35000000000002</v>
      </c>
      <c r="E514" s="27">
        <f t="shared" si="232"/>
        <v>541.5</v>
      </c>
      <c r="F514" s="27">
        <f t="shared" si="233"/>
        <v>974.7</v>
      </c>
      <c r="G514" s="17">
        <f>DataBase!D511/1000</f>
        <v>0.77900000000000003</v>
      </c>
      <c r="H514" s="16">
        <f t="shared" si="234"/>
        <v>12.727785991386549</v>
      </c>
      <c r="I514" s="16">
        <f>DataBase!C511</f>
        <v>210.40400695800781</v>
      </c>
      <c r="K514" s="20">
        <f t="shared" si="228"/>
        <v>2.1829799664008193E-2</v>
      </c>
      <c r="L514" s="19">
        <f t="shared" si="229"/>
        <v>3.9263635018711512E-4</v>
      </c>
      <c r="M514" s="19">
        <f t="shared" si="231"/>
        <v>0</v>
      </c>
      <c r="N514" s="20">
        <f t="shared" si="230"/>
        <v>-5.6487000000000001E-8</v>
      </c>
      <c r="O514" s="20">
        <f t="shared" si="235"/>
        <v>536.66999999999996</v>
      </c>
      <c r="P514" s="21">
        <f t="shared" si="236"/>
        <v>1.6507935161896139</v>
      </c>
      <c r="Q514" s="33">
        <f>DataBase!G511+2*DataBase!H511*($O$2+273.15)+3*DataBase!I511*($O$2+273.15)^2+4*DataBase!J511*($O$2+273.15)^3+5*DataBase!K511*($O$2+273.15)^4</f>
        <v>1.6318498360344742</v>
      </c>
      <c r="R514" s="30">
        <f>DataBase!R511+273.15</f>
        <v>704</v>
      </c>
      <c r="S514" s="50">
        <f t="shared" si="248"/>
        <v>701.91165020286257</v>
      </c>
      <c r="T514" s="30">
        <f>DataBase!S511/100</f>
        <v>14.5</v>
      </c>
      <c r="U514" s="50">
        <f t="shared" si="237"/>
        <v>23.245751521861919</v>
      </c>
      <c r="V514" s="50">
        <f t="shared" si="238"/>
        <v>14.779370946836373</v>
      </c>
      <c r="W514" s="30">
        <f t="shared" si="239"/>
        <v>14.658520686896592</v>
      </c>
      <c r="X514" s="30">
        <f t="shared" si="240"/>
        <v>14.882187817112948</v>
      </c>
      <c r="Y514" s="30">
        <f t="shared" si="241"/>
        <v>434.53607127818941</v>
      </c>
      <c r="Z514" s="30">
        <f t="shared" si="242"/>
        <v>438.16817292350925</v>
      </c>
      <c r="AA514" s="55">
        <f t="shared" si="243"/>
        <v>434.43239623574379</v>
      </c>
      <c r="AB514" s="24">
        <f t="shared" si="244"/>
        <v>712.5530707675249</v>
      </c>
      <c r="AC514" s="24">
        <f t="shared" si="245"/>
        <v>14.989813587841487</v>
      </c>
      <c r="AD514" s="63">
        <f t="shared" si="246"/>
        <v>-3.3780247437343952E-2</v>
      </c>
      <c r="AI514" s="20">
        <f t="shared" si="250"/>
        <v>225.7419121828583</v>
      </c>
      <c r="AJ514" s="18">
        <f t="shared" si="251"/>
        <v>215.72591655725344</v>
      </c>
      <c r="AM514" s="20">
        <f t="shared" si="247"/>
        <v>0.76917613636363635</v>
      </c>
      <c r="AN514" s="20">
        <f t="shared" si="252"/>
        <v>0.36140817684081256</v>
      </c>
      <c r="AO514" s="10">
        <f t="shared" si="253"/>
        <v>0.68225188185825503</v>
      </c>
      <c r="AP514" s="10">
        <f t="shared" si="249"/>
        <v>0.59872579645829704</v>
      </c>
      <c r="AQ514" s="20">
        <f t="shared" si="254"/>
        <v>3.4558706770028092E-9</v>
      </c>
      <c r="AR514" s="20">
        <f t="shared" si="255"/>
        <v>5.011012481654073E-8</v>
      </c>
    </row>
    <row r="515" spans="3:44" ht="15" x14ac:dyDescent="0.25">
      <c r="C515" s="27" t="str">
        <f>DataBase!A512</f>
        <v>1nHxNaphthal</v>
      </c>
      <c r="D515" s="27">
        <f>DataBase!E512</f>
        <v>322.00002441406252</v>
      </c>
      <c r="E515" s="27">
        <f t="shared" si="232"/>
        <v>595.1500244140625</v>
      </c>
      <c r="F515" s="27">
        <f t="shared" si="233"/>
        <v>1071.2700439453126</v>
      </c>
      <c r="G515" s="17">
        <f>DataBase!D512/1000</f>
        <v>0.95349401855468752</v>
      </c>
      <c r="H515" s="16">
        <f t="shared" si="234"/>
        <v>10.731201440740984</v>
      </c>
      <c r="I515" s="16">
        <f>DataBase!C512</f>
        <v>212.33500671386719</v>
      </c>
      <c r="K515" s="20">
        <f t="shared" si="228"/>
        <v>-3.7508693181177992E-2</v>
      </c>
      <c r="L515" s="19">
        <f t="shared" si="229"/>
        <v>3.6749598277951268E-4</v>
      </c>
      <c r="M515" s="19">
        <f t="shared" si="231"/>
        <v>0</v>
      </c>
      <c r="N515" s="20">
        <f t="shared" si="230"/>
        <v>-5.6487000000000001E-8</v>
      </c>
      <c r="O515" s="20">
        <f t="shared" si="235"/>
        <v>536.66999999999996</v>
      </c>
      <c r="P515" s="21">
        <f t="shared" si="236"/>
        <v>1.2895332058580493</v>
      </c>
      <c r="Q515" s="33">
        <f>DataBase!G512+2*DataBase!H512*($O$2+273.15)+3*DataBase!I512*($O$2+273.15)^2+4*DataBase!J512*($O$2+273.15)^3+5*DataBase!K512*($O$2+273.15)^4</f>
        <v>1.2957869561753395</v>
      </c>
      <c r="R515" s="30">
        <f>DataBase!R512+273.15</f>
        <v>813</v>
      </c>
      <c r="S515" s="50">
        <f t="shared" si="248"/>
        <v>801.54351544452788</v>
      </c>
      <c r="T515" s="30">
        <f>DataBase!S512/100</f>
        <v>22.5</v>
      </c>
      <c r="U515" s="50">
        <f t="shared" si="237"/>
        <v>26.575954270365919</v>
      </c>
      <c r="V515" s="50">
        <f t="shared" si="238"/>
        <v>18.986210222200466</v>
      </c>
      <c r="W515" s="30">
        <f t="shared" si="239"/>
        <v>20.24774903157412</v>
      </c>
      <c r="X515" s="30">
        <f t="shared" si="240"/>
        <v>24.142994823294927</v>
      </c>
      <c r="Y515" s="30">
        <f t="shared" si="241"/>
        <v>531.39562130336321</v>
      </c>
      <c r="Z515" s="30">
        <f t="shared" si="242"/>
        <v>540.57131024762839</v>
      </c>
      <c r="AA515" s="55">
        <f t="shared" si="243"/>
        <v>516.32620853781293</v>
      </c>
      <c r="AB515" s="24">
        <f t="shared" si="244"/>
        <v>810.34494610701415</v>
      </c>
      <c r="AC515" s="24">
        <f t="shared" si="245"/>
        <v>21.37413357491365</v>
      </c>
      <c r="AD515" s="63">
        <f t="shared" si="246"/>
        <v>5.0038507781615574E-2</v>
      </c>
      <c r="AI515" s="20">
        <f t="shared" si="250"/>
        <v>245.67288289438483</v>
      </c>
      <c r="AJ515" s="18">
        <f t="shared" si="251"/>
        <v>234.23267695597596</v>
      </c>
      <c r="AM515" s="20">
        <f t="shared" si="247"/>
        <v>0.73204185044780135</v>
      </c>
      <c r="AN515" s="20">
        <f t="shared" si="252"/>
        <v>0.32513925332596783</v>
      </c>
      <c r="AO515" s="10">
        <f t="shared" si="253"/>
        <v>0.59067635092711324</v>
      </c>
      <c r="AP515" s="10">
        <f t="shared" si="249"/>
        <v>0.53409397657258229</v>
      </c>
      <c r="AQ515" s="20">
        <f t="shared" si="254"/>
        <v>3.0069489264041727E-10</v>
      </c>
      <c r="AR515" s="20">
        <f t="shared" si="255"/>
        <v>6.7656350844093886E-9</v>
      </c>
    </row>
    <row r="516" spans="3:44" ht="15" x14ac:dyDescent="0.25">
      <c r="C516" s="27" t="str">
        <f>DataBase!A513</f>
        <v>n-C15</v>
      </c>
      <c r="D516" s="27">
        <f>DataBase!E513</f>
        <v>270.61800537109377</v>
      </c>
      <c r="E516" s="27">
        <f t="shared" si="232"/>
        <v>543.76800537109375</v>
      </c>
      <c r="F516" s="27">
        <f t="shared" si="233"/>
        <v>978.78240966796875</v>
      </c>
      <c r="G516" s="17">
        <f>DataBase!D513/1000</f>
        <v>0.77040502929687504</v>
      </c>
      <c r="H516" s="16">
        <f t="shared" si="234"/>
        <v>12.887725460720901</v>
      </c>
      <c r="I516" s="16">
        <f>DataBase!C513</f>
        <v>212.41000366210938</v>
      </c>
      <c r="K516" s="20">
        <f t="shared" ref="K516:K584" si="256">(-$AG$19 + $AG$20 * H516 + M516*($AG$21-$AG$22/G516)) / 1000</f>
        <v>2.6583200692625156E-2</v>
      </c>
      <c r="L516" s="19">
        <f t="shared" ref="L516:L579" si="257">((-$AG$23 + ($AG$24 - $AG$25 *H516) *H516 - M516 * ($AG$26 - $AG$27 / G516)) / 1000000)</f>
        <v>3.9369415821002347E-4</v>
      </c>
      <c r="M516" s="19">
        <f t="shared" si="231"/>
        <v>0</v>
      </c>
      <c r="N516" s="20">
        <f t="shared" ref="N516:N579" si="258">(-$AG$28 - $AG$29 * M516) / 1000000000</f>
        <v>-5.6487000000000001E-8</v>
      </c>
      <c r="O516" s="20">
        <f t="shared" si="235"/>
        <v>536.66999999999996</v>
      </c>
      <c r="P516" s="21">
        <f t="shared" si="236"/>
        <v>1.6754380968653215</v>
      </c>
      <c r="Q516" s="33">
        <f>DataBase!G513+2*DataBase!H513*($O$2+273.15)+3*DataBase!I513*($O$2+273.15)^2+4*DataBase!J513*($O$2+273.15)^3+5*DataBase!K513*($O$2+273.15)^4</f>
        <v>1.643145104848764</v>
      </c>
      <c r="R516" s="30">
        <f>DataBase!R513+273.15</f>
        <v>707</v>
      </c>
      <c r="S516" s="50">
        <f t="shared" si="248"/>
        <v>700.74473901938484</v>
      </c>
      <c r="T516" s="30">
        <f>DataBase!S513/100</f>
        <v>15.1681005859375</v>
      </c>
      <c r="U516" s="50">
        <f t="shared" si="237"/>
        <v>22.735890947996072</v>
      </c>
      <c r="V516" s="50">
        <f t="shared" si="238"/>
        <v>14.2652462603447</v>
      </c>
      <c r="W516" s="30">
        <f t="shared" si="239"/>
        <v>14.054557322410812</v>
      </c>
      <c r="X516" s="30">
        <f t="shared" si="240"/>
        <v>14.238634615511609</v>
      </c>
      <c r="Y516" s="30">
        <f t="shared" si="241"/>
        <v>433.45413182936124</v>
      </c>
      <c r="Z516" s="30">
        <f t="shared" si="242"/>
        <v>436.82867525000677</v>
      </c>
      <c r="AA516" s="55">
        <f t="shared" si="243"/>
        <v>433.23043236388116</v>
      </c>
      <c r="AB516" s="24">
        <f t="shared" si="244"/>
        <v>711.71506715209955</v>
      </c>
      <c r="AC516" s="24">
        <f t="shared" si="245"/>
        <v>14.46508066932396</v>
      </c>
      <c r="AD516" s="63">
        <f t="shared" si="246"/>
        <v>4.6348579548932907E-2</v>
      </c>
      <c r="AI516" s="20">
        <f t="shared" si="250"/>
        <v>229.22377151126739</v>
      </c>
      <c r="AJ516" s="18">
        <f t="shared" si="251"/>
        <v>218.18323781223648</v>
      </c>
      <c r="AM516" s="20">
        <f t="shared" si="247"/>
        <v>0.76912023390536599</v>
      </c>
      <c r="AN516" s="20">
        <f t="shared" si="252"/>
        <v>0.36030199459266438</v>
      </c>
      <c r="AO516" s="10">
        <f t="shared" si="253"/>
        <v>0.71135191130085618</v>
      </c>
      <c r="AP516" s="10">
        <f t="shared" si="249"/>
        <v>0.62615256685857079</v>
      </c>
      <c r="AQ516" s="20">
        <f t="shared" si="254"/>
        <v>2.0269127269563359E-9</v>
      </c>
      <c r="AR516" s="20">
        <f t="shared" si="255"/>
        <v>3.0744416121390575E-8</v>
      </c>
    </row>
    <row r="517" spans="3:44" ht="15" x14ac:dyDescent="0.25">
      <c r="C517" s="27" t="str">
        <f>DataBase!A514</f>
        <v>1C61234THyNa</v>
      </c>
      <c r="D517" s="27">
        <f>DataBase!E514</f>
        <v>305.00002441406252</v>
      </c>
      <c r="E517" s="27">
        <f t="shared" si="232"/>
        <v>578.1500244140625</v>
      </c>
      <c r="F517" s="27">
        <f t="shared" si="233"/>
        <v>1040.6700439453125</v>
      </c>
      <c r="G517" s="17">
        <f>DataBase!D514/1000</f>
        <v>0.92419702148437499</v>
      </c>
      <c r="H517" s="16">
        <f t="shared" si="234"/>
        <v>10.964944890638685</v>
      </c>
      <c r="I517" s="16">
        <f>DataBase!C514</f>
        <v>216.36700439453125</v>
      </c>
      <c r="K517" s="20">
        <f t="shared" si="256"/>
        <v>-3.0561837850218296E-2</v>
      </c>
      <c r="L517" s="19">
        <f t="shared" si="257"/>
        <v>3.7158141679882614E-4</v>
      </c>
      <c r="M517" s="19">
        <f t="shared" ref="M517:M584" si="259">IF(OR(OR(H517&gt;12.5,H517&lt;11),OR(G517&lt;0.7,G517&gt;0.885)),0,G517)</f>
        <v>0</v>
      </c>
      <c r="N517" s="20">
        <f t="shared" si="258"/>
        <v>-5.6487000000000001E-8</v>
      </c>
      <c r="O517" s="20">
        <f t="shared" si="235"/>
        <v>536.66999999999996</v>
      </c>
      <c r="P517" s="21">
        <f t="shared" si="236"/>
        <v>1.336957270473079</v>
      </c>
      <c r="Q517" s="33">
        <f>DataBase!G514+2*DataBase!H514*($O$2+273.15)+3*DataBase!I514*($O$2+273.15)^2+4*DataBase!J514*($O$2+273.15)^3+5*DataBase!K514*($O$2+273.15)^4</f>
        <v>1.3080701408100321</v>
      </c>
      <c r="R517" s="30">
        <f>DataBase!R514+273.15</f>
        <v>779</v>
      </c>
      <c r="S517" s="50">
        <f t="shared" si="248"/>
        <v>778.30689372558754</v>
      </c>
      <c r="T517" s="30">
        <f>DataBase!S514/100</f>
        <v>18.899999999999999</v>
      </c>
      <c r="U517" s="50">
        <f t="shared" si="237"/>
        <v>26.526442680174569</v>
      </c>
      <c r="V517" s="50">
        <f t="shared" si="238"/>
        <v>18.884171383811072</v>
      </c>
      <c r="W517" s="30">
        <f t="shared" si="239"/>
        <v>19.871703297557339</v>
      </c>
      <c r="X517" s="30">
        <f t="shared" si="240"/>
        <v>22.64930846839793</v>
      </c>
      <c r="Y517" s="30">
        <f t="shared" si="241"/>
        <v>508.9644595066319</v>
      </c>
      <c r="Z517" s="30">
        <f t="shared" si="242"/>
        <v>516.56849451698531</v>
      </c>
      <c r="AA517" s="55">
        <f t="shared" si="243"/>
        <v>498.20155114409295</v>
      </c>
      <c r="AB517" s="24">
        <f t="shared" si="244"/>
        <v>785.30900031843771</v>
      </c>
      <c r="AC517" s="24">
        <f t="shared" si="245"/>
        <v>19.835463326085456</v>
      </c>
      <c r="AD517" s="63">
        <f t="shared" si="246"/>
        <v>-4.9495414078595645E-2</v>
      </c>
      <c r="AI517" s="20">
        <f t="shared" si="250"/>
        <v>235.35755739509852</v>
      </c>
      <c r="AJ517" s="18">
        <f t="shared" si="251"/>
        <v>225.82412254203109</v>
      </c>
      <c r="AM517" s="20">
        <f t="shared" si="247"/>
        <v>0.74216947935052957</v>
      </c>
      <c r="AN517" s="20">
        <f t="shared" si="252"/>
        <v>0.33564605807156767</v>
      </c>
      <c r="AO517" s="10">
        <f t="shared" si="253"/>
        <v>0.58545421434656053</v>
      </c>
      <c r="AP517" s="10">
        <f t="shared" si="249"/>
        <v>0.52299810932520319</v>
      </c>
      <c r="AQ517" s="20">
        <f t="shared" si="254"/>
        <v>1.0736530779605475E-9</v>
      </c>
      <c r="AR517" s="20">
        <f t="shared" si="255"/>
        <v>2.0292043173454346E-8</v>
      </c>
    </row>
    <row r="518" spans="3:44" ht="15" x14ac:dyDescent="0.25">
      <c r="C518" s="27" t="str">
        <f>DataBase!A515</f>
        <v>n-Decyl-BZ</v>
      </c>
      <c r="D518" s="27">
        <f>DataBase!E515</f>
        <v>297.94802246093752</v>
      </c>
      <c r="E518" s="27">
        <f t="shared" ref="E518:E581" si="260">(D518+273.15)</f>
        <v>571.0980224609375</v>
      </c>
      <c r="F518" s="27">
        <f t="shared" ref="F518:F581" si="261">E518*1.8</f>
        <v>1027.9764404296875</v>
      </c>
      <c r="G518" s="17">
        <f>DataBase!D515/1000</f>
        <v>0.85785302734375002</v>
      </c>
      <c r="H518" s="16">
        <f t="shared" ref="H518:H581" si="262">((D518+273.15)*9/5)^(1/3)/(G518)</f>
        <v>11.764717385554594</v>
      </c>
      <c r="I518" s="16">
        <f>DataBase!C515</f>
        <v>218.36900329589844</v>
      </c>
      <c r="K518" s="20">
        <f t="shared" si="256"/>
        <v>-2.1687991743643488E-3</v>
      </c>
      <c r="L518" s="19">
        <f t="shared" si="257"/>
        <v>3.7856473361581232E-4</v>
      </c>
      <c r="M518" s="19">
        <f t="shared" si="259"/>
        <v>0.85785302734375002</v>
      </c>
      <c r="N518" s="20">
        <f t="shared" si="258"/>
        <v>-5.9017666430664067E-8</v>
      </c>
      <c r="O518" s="20">
        <f t="shared" ref="O518:O581" si="263">($O$2+273.15)*1.8</f>
        <v>536.66999999999996</v>
      </c>
      <c r="P518" s="21">
        <f t="shared" ref="P518:P581" si="264">4.185*(K518+2*L518*O518+3*N518*O518^2)</f>
        <v>1.4779997413663093</v>
      </c>
      <c r="Q518" s="33">
        <f>DataBase!G515+2*DataBase!H515*($O$2+273.15)+3*DataBase!I515*($O$2+273.15)^2+4*DataBase!J515*($O$2+273.15)^3+5*DataBase!K515*($O$2+273.15)^4</f>
        <v>1.4316047099880904</v>
      </c>
      <c r="R518" s="30">
        <f>DataBase!R515+273.15</f>
        <v>752</v>
      </c>
      <c r="S518" s="50">
        <f t="shared" si="248"/>
        <v>750.22343536756011</v>
      </c>
      <c r="T518" s="30">
        <f>DataBase!S515/100</f>
        <v>17.857099609374998</v>
      </c>
      <c r="U518" s="50">
        <f t="shared" ref="U518:U581" si="265">(5.689 - 0.0566 / G518 - (0.43639 + 4.1216 / G518 + 0.21343 / G518^2) * 0.001 *E518 + (0.47579 + 1.182 / G518 + 0.15302 / G518^2)* 0.000001 * G518^2 - (2.4505 + 9.9099 / G518 ^2) * 10^-10 * G518^3)*10</f>
        <v>24.643003768771266</v>
      </c>
      <c r="V518" s="50">
        <f t="shared" ref="V518:V549" si="266">55302700*E518^-2.3125*G518^2.3201</f>
        <v>16.344219426837963</v>
      </c>
      <c r="W518" s="30">
        <f t="shared" ref="W518:W581" si="267">319580*(EXP(-0.008505*E518-4.8014*G518+0.005749*E518*G518))*E518^-0.4844*G518^4.0846</f>
        <v>16.679805269394862</v>
      </c>
      <c r="X518" s="30">
        <f t="shared" ref="X518:X581" si="268">6.9575*(EXP(-0.0135*E518-0.3129*G518+0.009174*E518*G518))*E518^0.6791*G518^-0.6807</f>
        <v>17.656061797560554</v>
      </c>
      <c r="Y518" s="30">
        <f t="shared" ref="Y518:Y581" si="269">19.06232*E518^0.58848*G518^0.3596-273.15</f>
        <v>482.81226475932453</v>
      </c>
      <c r="Z518" s="30">
        <f t="shared" ref="Z518:Z581" si="270">9.5233*(EXP(-0.0009314*E518-0.544442*G518+0.00064791*E518*G518))*E518^0.81067*G518^0.53691-273.15</f>
        <v>488.62343144848592</v>
      </c>
      <c r="AA518" s="55">
        <f t="shared" ref="AA518:AA581" si="271">35.9413*EXP(-0.00069*E518-1.4442*G518+0.000491*E518*G518)*E518^0.7293*G518^1.2771-273.15</f>
        <v>479.00008029411049</v>
      </c>
      <c r="AB518" s="24">
        <f t="shared" ref="AB518:AB581" si="272">EXP($AF$7+$AF$8*$I518+$AF$9*$E518+$AF$10*$G518+$AF$11*$E518*$G518)*$I518^$AF$12*$E518^($AF$13+$AF$14*$I518)*$G518^$AF$15</f>
        <v>758.99873990503875</v>
      </c>
      <c r="AC518" s="24">
        <f t="shared" ref="AC518:AC581" si="273">EXP($AG$7+$AG$8*$I518+$AG$9*$E518+$AG$10*$G518+$AG$11*$E518*$G518)*$I518^$AG$12*$E518^($AG$13+$AG$14*$I518)*$G518^$AG$15*10</f>
        <v>16.790618566494555</v>
      </c>
      <c r="AD518" s="63">
        <f t="shared" ref="AD518:AD581" si="274">(T518-AC518)/T518</f>
        <v>5.9723083043146594E-2</v>
      </c>
      <c r="AI518" s="20">
        <f t="shared" si="250"/>
        <v>241.26504255995593</v>
      </c>
      <c r="AJ518" s="18">
        <f t="shared" si="251"/>
        <v>234.08011651449402</v>
      </c>
      <c r="AM518" s="20">
        <f t="shared" ref="AM518:AM581" si="275">E518/R518</f>
        <v>0.75943885965550195</v>
      </c>
      <c r="AN518" s="20">
        <f t="shared" si="252"/>
        <v>0.34448617275520649</v>
      </c>
      <c r="AO518" s="10">
        <f t="shared" si="253"/>
        <v>0.71609348513395321</v>
      </c>
      <c r="AP518" s="10">
        <f t="shared" si="249"/>
        <v>0.6369612184904534</v>
      </c>
      <c r="AQ518" s="20">
        <f t="shared" si="254"/>
        <v>3.3957925033979277E-10</v>
      </c>
      <c r="AR518" s="20">
        <f t="shared" si="255"/>
        <v>6.0639004985945683E-9</v>
      </c>
    </row>
    <row r="519" spans="3:44" ht="15" x14ac:dyDescent="0.25">
      <c r="C519" s="27" t="str">
        <f>DataBase!A516</f>
        <v>Penta-E-BZ</v>
      </c>
      <c r="D519" s="27">
        <f>DataBase!E516</f>
        <v>277.05001220703127</v>
      </c>
      <c r="E519" s="27">
        <f t="shared" si="260"/>
        <v>550.20001220703125</v>
      </c>
      <c r="F519" s="27">
        <f t="shared" si="261"/>
        <v>990.36002197265623</v>
      </c>
      <c r="G519" s="17">
        <f>DataBase!D516/1000</f>
        <v>0.89737200927734373</v>
      </c>
      <c r="H519" s="16">
        <f t="shared" si="262"/>
        <v>11.107726590148108</v>
      </c>
      <c r="I519" s="16">
        <f>DataBase!C516</f>
        <v>218.3800048828125</v>
      </c>
      <c r="K519" s="20">
        <f t="shared" si="256"/>
        <v>-2.6318365740798242E-2</v>
      </c>
      <c r="L519" s="19">
        <f t="shared" si="257"/>
        <v>3.7392797044318444E-4</v>
      </c>
      <c r="M519" s="19">
        <f t="shared" si="259"/>
        <v>0</v>
      </c>
      <c r="N519" s="20">
        <f t="shared" si="258"/>
        <v>-5.6487000000000001E-8</v>
      </c>
      <c r="O519" s="20">
        <f t="shared" si="263"/>
        <v>536.66999999999996</v>
      </c>
      <c r="P519" s="21">
        <f t="shared" si="264"/>
        <v>1.3652567510349416</v>
      </c>
      <c r="Q519" s="33">
        <f>DataBase!G516+2*DataBase!H516*($O$2+273.15)+3*DataBase!I516*($O$2+273.15)^2+4*DataBase!J516*($O$2+273.15)^3+5*DataBase!K516*($O$2+273.15)^4</f>
        <v>1.5571986490346799</v>
      </c>
      <c r="R519" s="30">
        <f>DataBase!R516+273.15</f>
        <v>723.5980224609375</v>
      </c>
      <c r="S519" s="50">
        <f t="shared" ref="S519:S582" si="276">189.8 + 450.6 * G519 + (0.4244 + 0.1174 * G519) *  E519  + (0.1441 - 1.0069 * G519) * 100000 / (E519)</f>
        <v>747.59095096199826</v>
      </c>
      <c r="T519" s="30">
        <f>DataBase!S516/100</f>
        <v>16.100000000000001</v>
      </c>
      <c r="U519" s="50">
        <f t="shared" si="265"/>
        <v>27.129515902761668</v>
      </c>
      <c r="V519" s="50">
        <f t="shared" si="266"/>
        <v>19.778074056220103</v>
      </c>
      <c r="W519" s="30">
        <f t="shared" si="267"/>
        <v>20.617631173621557</v>
      </c>
      <c r="X519" s="30">
        <f t="shared" si="268"/>
        <v>22.643453008695559</v>
      </c>
      <c r="Y519" s="30">
        <f t="shared" si="269"/>
        <v>478.48368270631352</v>
      </c>
      <c r="Z519" s="30">
        <f t="shared" si="270"/>
        <v>484.35520122851142</v>
      </c>
      <c r="AA519" s="55">
        <f t="shared" si="271"/>
        <v>471.18105784023896</v>
      </c>
      <c r="AB519" s="24">
        <f t="shared" si="272"/>
        <v>752.45271789617084</v>
      </c>
      <c r="AC519" s="24">
        <f t="shared" si="273"/>
        <v>19.19439900366396</v>
      </c>
      <c r="AD519" s="63">
        <f t="shared" si="274"/>
        <v>-0.192198695879749</v>
      </c>
      <c r="AI519" s="20">
        <f t="shared" si="250"/>
        <v>214.26121357861354</v>
      </c>
      <c r="AJ519" s="18">
        <f t="shared" si="251"/>
        <v>206.22127524631014</v>
      </c>
      <c r="AM519" s="20">
        <f t="shared" si="275"/>
        <v>0.76036693734432237</v>
      </c>
      <c r="AN519" s="20">
        <f t="shared" si="252"/>
        <v>0.35430218274031228</v>
      </c>
      <c r="AO519" s="10">
        <f t="shared" si="253"/>
        <v>0.66100279361294367</v>
      </c>
      <c r="AP519" s="10">
        <f t="shared" si="249"/>
        <v>0.58413509406249409</v>
      </c>
      <c r="AQ519" s="20">
        <f t="shared" si="254"/>
        <v>2.3059691754079256E-9</v>
      </c>
      <c r="AR519" s="20">
        <f t="shared" si="255"/>
        <v>3.7126103724067607E-8</v>
      </c>
    </row>
    <row r="520" spans="3:44" ht="15" x14ac:dyDescent="0.25">
      <c r="C520" s="27" t="str">
        <f>DataBase!A517</f>
        <v>1-Hexadecyne</v>
      </c>
      <c r="D520" s="27">
        <f>DataBase!E517</f>
        <v>284.05001220703127</v>
      </c>
      <c r="E520" s="27">
        <f t="shared" si="260"/>
        <v>557.20001220703125</v>
      </c>
      <c r="F520" s="27">
        <f t="shared" si="261"/>
        <v>1002.9600219726563</v>
      </c>
      <c r="G520" s="17">
        <f>DataBase!D517/1000</f>
        <v>0.79922302246093746</v>
      </c>
      <c r="H520" s="16">
        <f t="shared" si="262"/>
        <v>12.524485330526288</v>
      </c>
      <c r="I520" s="16">
        <f>DataBase!C517</f>
        <v>222.41000366210938</v>
      </c>
      <c r="K520" s="20">
        <f t="shared" si="256"/>
        <v>1.5787704023241245E-2</v>
      </c>
      <c r="L520" s="19">
        <f t="shared" si="257"/>
        <v>3.9108705604890757E-4</v>
      </c>
      <c r="M520" s="19">
        <f t="shared" si="259"/>
        <v>0</v>
      </c>
      <c r="N520" s="20">
        <f t="shared" si="258"/>
        <v>-5.6487000000000001E-8</v>
      </c>
      <c r="O520" s="20">
        <f t="shared" si="263"/>
        <v>536.66999999999996</v>
      </c>
      <c r="P520" s="21">
        <f t="shared" si="264"/>
        <v>1.6185480283682829</v>
      </c>
      <c r="Q520" s="33">
        <f>DataBase!G517+2*DataBase!H517*($O$2+273.15)+3*DataBase!I517*($O$2+273.15)^2+4*DataBase!J517*($O$2+273.15)^3+5*DataBase!K517*($O$2+273.15)^4</f>
        <v>1.6038750623896005</v>
      </c>
      <c r="R520" s="30">
        <f>DataBase!R517+273.15</f>
        <v>724.29901123046875</v>
      </c>
      <c r="S520" s="50">
        <f t="shared" si="276"/>
        <v>720.1231505413657</v>
      </c>
      <c r="T520" s="30">
        <f>DataBase!S517/100</f>
        <v>14.5</v>
      </c>
      <c r="U520" s="50">
        <f t="shared" si="265"/>
        <v>23.153618874641452</v>
      </c>
      <c r="V520" s="50">
        <f t="shared" si="266"/>
        <v>14.681675469653225</v>
      </c>
      <c r="W520" s="30">
        <f t="shared" si="267"/>
        <v>14.589865088709306</v>
      </c>
      <c r="X520" s="30">
        <f t="shared" si="268"/>
        <v>14.871206493148964</v>
      </c>
      <c r="Y520" s="30">
        <f t="shared" si="269"/>
        <v>453.20308552940401</v>
      </c>
      <c r="Z520" s="30">
        <f t="shared" si="270"/>
        <v>457.28622116257588</v>
      </c>
      <c r="AA520" s="55">
        <f t="shared" si="271"/>
        <v>452.39843855644347</v>
      </c>
      <c r="AB520" s="24">
        <f t="shared" si="272"/>
        <v>729.9608964064098</v>
      </c>
      <c r="AC520" s="24">
        <f t="shared" si="273"/>
        <v>14.557359586867298</v>
      </c>
      <c r="AD520" s="63">
        <f t="shared" si="274"/>
        <v>-3.9558335770550216E-3</v>
      </c>
      <c r="AI520" s="20">
        <f t="shared" si="250"/>
        <v>237.74436211436364</v>
      </c>
      <c r="AJ520" s="18">
        <f t="shared" si="251"/>
        <v>228.72865510102253</v>
      </c>
      <c r="AM520" s="20">
        <f t="shared" si="275"/>
        <v>0.76929555828115392</v>
      </c>
      <c r="AN520" s="20">
        <f t="shared" si="252"/>
        <v>0.35405318570053884</v>
      </c>
      <c r="AO520" s="10">
        <f t="shared" si="253"/>
        <v>0.68347415588653859</v>
      </c>
      <c r="AP520" s="10">
        <f t="shared" si="249"/>
        <v>0.59980170725344495</v>
      </c>
      <c r="AQ520" s="20">
        <f t="shared" si="254"/>
        <v>1.6022244827957369E-9</v>
      </c>
      <c r="AR520" s="20">
        <f t="shared" si="255"/>
        <v>2.3232255000538185E-8</v>
      </c>
    </row>
    <row r="521" spans="3:44" ht="15" x14ac:dyDescent="0.25">
      <c r="C521" s="27" t="str">
        <f>DataBase!A518</f>
        <v>n-C10-CC6</v>
      </c>
      <c r="D521" s="27">
        <f>DataBase!E518</f>
        <v>297.60000000000002</v>
      </c>
      <c r="E521" s="27">
        <f t="shared" si="260"/>
        <v>570.75</v>
      </c>
      <c r="F521" s="27">
        <f t="shared" si="261"/>
        <v>1027.3500000000001</v>
      </c>
      <c r="G521" s="17">
        <f>DataBase!D518/1000</f>
        <v>0.82182299804687498</v>
      </c>
      <c r="H521" s="16">
        <f t="shared" si="262"/>
        <v>12.278006282918916</v>
      </c>
      <c r="I521" s="16">
        <f>DataBase!C518</f>
        <v>224.42999267578125</v>
      </c>
      <c r="K521" s="20">
        <f t="shared" si="256"/>
        <v>2.4565676121391798E-3</v>
      </c>
      <c r="L521" s="19">
        <f t="shared" si="257"/>
        <v>3.9505751668730263E-4</v>
      </c>
      <c r="M521" s="19">
        <f t="shared" si="259"/>
        <v>0.82182299804687498</v>
      </c>
      <c r="N521" s="20">
        <f t="shared" si="258"/>
        <v>-5.8911377844238283E-8</v>
      </c>
      <c r="O521" s="20">
        <f t="shared" si="263"/>
        <v>536.66999999999996</v>
      </c>
      <c r="P521" s="21">
        <f t="shared" si="264"/>
        <v>1.571825635919293</v>
      </c>
      <c r="Q521" s="33">
        <f>DataBase!G518+2*DataBase!H518*($O$2+273.15)+3*DataBase!I518*($O$2+273.15)^2+4*DataBase!J518*($O$2+273.15)^3+5*DataBase!K518*($O$2+273.15)^4</f>
        <v>1.6020616843558682</v>
      </c>
      <c r="R521" s="30">
        <f>DataBase!R518+273.15</f>
        <v>751.25</v>
      </c>
      <c r="S521" s="50">
        <f t="shared" si="276"/>
        <v>737.67079331563423</v>
      </c>
      <c r="T521" s="30">
        <f>DataBase!S518/100</f>
        <v>16.5</v>
      </c>
      <c r="U521" s="50">
        <f t="shared" si="265"/>
        <v>23.282779266798777</v>
      </c>
      <c r="V521" s="50">
        <f t="shared" si="266"/>
        <v>14.816385063916023</v>
      </c>
      <c r="W521" s="30">
        <f t="shared" si="267"/>
        <v>14.809189786087583</v>
      </c>
      <c r="X521" s="30">
        <f t="shared" si="268"/>
        <v>15.248029434472697</v>
      </c>
      <c r="Y521" s="30">
        <f t="shared" si="269"/>
        <v>470.97059411999624</v>
      </c>
      <c r="Z521" s="30">
        <f t="shared" si="270"/>
        <v>475.70148218333225</v>
      </c>
      <c r="AA521" s="55">
        <f t="shared" si="271"/>
        <v>469.12882881712835</v>
      </c>
      <c r="AB521" s="24">
        <f t="shared" si="272"/>
        <v>747.20754606238404</v>
      </c>
      <c r="AC521" s="24">
        <f t="shared" si="273"/>
        <v>14.89706075226758</v>
      </c>
      <c r="AD521" s="63">
        <f t="shared" si="274"/>
        <v>9.7147833195904268E-2</v>
      </c>
      <c r="AI521" s="20">
        <f t="shared" si="250"/>
        <v>247.42479038888712</v>
      </c>
      <c r="AJ521" s="18">
        <f t="shared" si="251"/>
        <v>239.38809557136031</v>
      </c>
      <c r="AM521" s="20">
        <f t="shared" si="275"/>
        <v>0.7597337770382695</v>
      </c>
      <c r="AN521" s="20">
        <f t="shared" si="252"/>
        <v>0.34473838344396712</v>
      </c>
      <c r="AO521" s="10">
        <f t="shared" si="253"/>
        <v>0.67003053946822932</v>
      </c>
      <c r="AP521" s="10">
        <f t="shared" si="249"/>
        <v>0.59308830422620407</v>
      </c>
      <c r="AQ521" s="20">
        <f t="shared" si="254"/>
        <v>7.2717825248633775E-10</v>
      </c>
      <c r="AR521" s="20">
        <f t="shared" si="255"/>
        <v>1.1998441166024573E-8</v>
      </c>
    </row>
    <row r="522" spans="3:44" ht="15" x14ac:dyDescent="0.25">
      <c r="C522" s="27" t="str">
        <f>DataBase!A519</f>
        <v>1-Hexadecene</v>
      </c>
      <c r="D522" s="27">
        <f>DataBase!E519</f>
        <v>283.85000000000002</v>
      </c>
      <c r="E522" s="27">
        <f t="shared" si="260"/>
        <v>557</v>
      </c>
      <c r="F522" s="27">
        <f t="shared" si="261"/>
        <v>1002.6</v>
      </c>
      <c r="G522" s="17">
        <f>DataBase!D519/1000</f>
        <v>0.78390002441406248</v>
      </c>
      <c r="H522" s="16">
        <f t="shared" si="262"/>
        <v>12.76777504104211</v>
      </c>
      <c r="I522" s="16">
        <f>DataBase!C519</f>
        <v>224.4320068359375</v>
      </c>
      <c r="K522" s="20">
        <f t="shared" si="256"/>
        <v>2.3018274219771512E-2</v>
      </c>
      <c r="L522" s="19">
        <f t="shared" si="257"/>
        <v>3.9291412631540905E-4</v>
      </c>
      <c r="M522" s="19">
        <f t="shared" si="259"/>
        <v>0</v>
      </c>
      <c r="N522" s="20">
        <f t="shared" si="258"/>
        <v>-5.6487000000000001E-8</v>
      </c>
      <c r="O522" s="20">
        <f t="shared" si="263"/>
        <v>536.66999999999996</v>
      </c>
      <c r="P522" s="21">
        <f t="shared" si="264"/>
        <v>1.6570150325461208</v>
      </c>
      <c r="Q522" s="33">
        <f>DataBase!G519+2*DataBase!H519*($O$2+273.15)+3*DataBase!I519*($O$2+273.15)^2+4*DataBase!J519*($O$2+273.15)^3+5*DataBase!K519*($O$2+273.15)^4</f>
        <v>1.6318614197713106</v>
      </c>
      <c r="R522" s="30">
        <f>DataBase!R519+273.15</f>
        <v>717</v>
      </c>
      <c r="S522" s="50">
        <f t="shared" si="276"/>
        <v>714.84035111969672</v>
      </c>
      <c r="T522" s="30">
        <f>DataBase!S519/100</f>
        <v>13.3</v>
      </c>
      <c r="U522" s="50">
        <f t="shared" si="265"/>
        <v>22.516678671637173</v>
      </c>
      <c r="V522" s="50">
        <f t="shared" si="266"/>
        <v>14.048514212267815</v>
      </c>
      <c r="W522" s="30">
        <f t="shared" si="267"/>
        <v>13.828281446190093</v>
      </c>
      <c r="X522" s="30">
        <f t="shared" si="268"/>
        <v>14.014456482469217</v>
      </c>
      <c r="Y522" s="30">
        <f t="shared" si="269"/>
        <v>448.01187771677041</v>
      </c>
      <c r="Z522" s="30">
        <f t="shared" si="270"/>
        <v>451.61859519903419</v>
      </c>
      <c r="AA522" s="55">
        <f t="shared" si="271"/>
        <v>447.34722170954478</v>
      </c>
      <c r="AB522" s="24">
        <f t="shared" si="272"/>
        <v>725.08756143868573</v>
      </c>
      <c r="AC522" s="24">
        <f t="shared" si="273"/>
        <v>13.871168315471969</v>
      </c>
      <c r="AD522" s="63">
        <f t="shared" si="274"/>
        <v>-4.2944986125711924E-2</v>
      </c>
      <c r="AI522" s="20">
        <f t="shared" si="250"/>
        <v>240.04859245324485</v>
      </c>
      <c r="AJ522" s="18">
        <f t="shared" si="251"/>
        <v>229.6996114110537</v>
      </c>
      <c r="AM522" s="20">
        <f t="shared" si="275"/>
        <v>0.77684797768479774</v>
      </c>
      <c r="AN522" s="20">
        <f t="shared" si="252"/>
        <v>0.35666313184870979</v>
      </c>
      <c r="AO522" s="10">
        <f t="shared" si="253"/>
        <v>0.70386958677273015</v>
      </c>
      <c r="AP522" s="10">
        <f t="shared" si="249"/>
        <v>0.61421008504408436</v>
      </c>
      <c r="AQ522" s="20">
        <f t="shared" si="254"/>
        <v>1.5515275684684826E-9</v>
      </c>
      <c r="AR522" s="20">
        <f t="shared" si="255"/>
        <v>2.0635316660630821E-8</v>
      </c>
    </row>
    <row r="523" spans="3:44" ht="15" x14ac:dyDescent="0.25">
      <c r="C523" s="27" t="str">
        <f>DataBase!A520</f>
        <v>n-C16</v>
      </c>
      <c r="D523" s="27">
        <f>DataBase!E520</f>
        <v>286.79000244140627</v>
      </c>
      <c r="E523" s="27">
        <f t="shared" si="260"/>
        <v>559.94000244140625</v>
      </c>
      <c r="F523" s="27">
        <f t="shared" si="261"/>
        <v>1007.8920043945312</v>
      </c>
      <c r="G523" s="17">
        <f>DataBase!D520/1000</f>
        <v>0.77548101806640624</v>
      </c>
      <c r="H523" s="16">
        <f t="shared" si="262"/>
        <v>12.929056347505648</v>
      </c>
      <c r="I523" s="16">
        <f>DataBase!C520</f>
        <v>226.42900085449219</v>
      </c>
      <c r="K523" s="20">
        <f t="shared" si="256"/>
        <v>2.7811554647867866E-2</v>
      </c>
      <c r="L523" s="19">
        <f t="shared" si="257"/>
        <v>3.9394445313489074E-4</v>
      </c>
      <c r="M523" s="19">
        <f t="shared" si="259"/>
        <v>0</v>
      </c>
      <c r="N523" s="20">
        <f t="shared" si="258"/>
        <v>-5.6487000000000001E-8</v>
      </c>
      <c r="O523" s="20">
        <f t="shared" si="263"/>
        <v>536.66999999999996</v>
      </c>
      <c r="P523" s="21">
        <f t="shared" si="264"/>
        <v>1.6817030649242521</v>
      </c>
      <c r="Q523" s="33">
        <f>DataBase!G520+2*DataBase!H520*($O$2+273.15)+3*DataBase!I520*($O$2+273.15)^2+4*DataBase!J520*($O$2+273.15)^3+5*DataBase!K520*($O$2+273.15)^4</f>
        <v>1.6423075967677725</v>
      </c>
      <c r="R523" s="30">
        <f>DataBase!R520+273.15</f>
        <v>717</v>
      </c>
      <c r="S523" s="50">
        <f t="shared" si="276"/>
        <v>714.13374861741204</v>
      </c>
      <c r="T523" s="30">
        <f>DataBase!S520/100</f>
        <v>14.2056005859375</v>
      </c>
      <c r="U523" s="50">
        <f t="shared" si="265"/>
        <v>21.969140290270254</v>
      </c>
      <c r="V523" s="50">
        <f t="shared" si="266"/>
        <v>13.535154074679342</v>
      </c>
      <c r="W523" s="30">
        <f t="shared" si="267"/>
        <v>13.218621998388612</v>
      </c>
      <c r="X523" s="30">
        <f t="shared" si="268"/>
        <v>13.354513779033583</v>
      </c>
      <c r="Y523" s="30">
        <f t="shared" si="269"/>
        <v>447.44601495974143</v>
      </c>
      <c r="Z523" s="30">
        <f t="shared" si="270"/>
        <v>450.71636080239341</v>
      </c>
      <c r="AA523" s="55">
        <f t="shared" si="271"/>
        <v>446.62441758505827</v>
      </c>
      <c r="AB523" s="24">
        <f t="shared" si="272"/>
        <v>724.60161617680444</v>
      </c>
      <c r="AC523" s="24">
        <f t="shared" si="273"/>
        <v>13.360767260911874</v>
      </c>
      <c r="AD523" s="63">
        <f t="shared" si="274"/>
        <v>5.9471848438562208E-2</v>
      </c>
      <c r="AI523" s="20">
        <f t="shared" si="250"/>
        <v>244.35565469483458</v>
      </c>
      <c r="AJ523" s="18">
        <f t="shared" si="251"/>
        <v>232.93323332271024</v>
      </c>
      <c r="AM523" s="20">
        <f t="shared" si="275"/>
        <v>0.78094839949986927</v>
      </c>
      <c r="AN523" s="20">
        <f t="shared" si="252"/>
        <v>0.35666313184870979</v>
      </c>
      <c r="AO523" s="10">
        <f t="shared" si="253"/>
        <v>0.79515366905503559</v>
      </c>
      <c r="AP523" s="10">
        <f t="shared" si="249"/>
        <v>0.69681671265733502</v>
      </c>
      <c r="AQ523" s="20">
        <f t="shared" si="254"/>
        <v>4.0027193436159461E-10</v>
      </c>
      <c r="AR523" s="20">
        <f t="shared" si="255"/>
        <v>5.6861032253014046E-9</v>
      </c>
    </row>
    <row r="524" spans="3:44" ht="15" x14ac:dyDescent="0.25">
      <c r="C524" s="27" t="str">
        <f>DataBase!A521</f>
        <v>2244688-C10</v>
      </c>
      <c r="D524" s="27">
        <f>DataBase!E521</f>
        <v>246.35</v>
      </c>
      <c r="E524" s="27">
        <f t="shared" si="260"/>
        <v>519.5</v>
      </c>
      <c r="F524" s="27">
        <f t="shared" si="261"/>
        <v>935.1</v>
      </c>
      <c r="G524" s="17">
        <f>DataBase!D521/1000</f>
        <v>0.78777801513671875</v>
      </c>
      <c r="H524" s="16">
        <f t="shared" si="262"/>
        <v>12.413154544098672</v>
      </c>
      <c r="I524" s="16">
        <f>DataBase!C521</f>
        <v>226.44599914550781</v>
      </c>
      <c r="K524" s="20">
        <f t="shared" si="256"/>
        <v>-3.5707769237527565E-3</v>
      </c>
      <c r="L524" s="19">
        <f t="shared" si="257"/>
        <v>4.0655948969113115E-4</v>
      </c>
      <c r="M524" s="19">
        <f t="shared" si="259"/>
        <v>0.78777801513671875</v>
      </c>
      <c r="N524" s="20">
        <f t="shared" si="258"/>
        <v>-5.8810945144653324E-8</v>
      </c>
      <c r="O524" s="20">
        <f t="shared" si="263"/>
        <v>536.66999999999996</v>
      </c>
      <c r="P524" s="21">
        <f t="shared" si="264"/>
        <v>1.5986303995717088</v>
      </c>
      <c r="Q524" s="33">
        <f>DataBase!G521+2*DataBase!H521*($O$2+273.15)+3*DataBase!I521*($O$2+273.15)^2+4*DataBase!J521*($O$2+273.15)^3+5*DataBase!K521*($O$2+273.15)^4</f>
        <v>1.6366429110694631</v>
      </c>
      <c r="R524" s="30">
        <f>DataBase!R521+273.15</f>
        <v>692</v>
      </c>
      <c r="S524" s="50">
        <f t="shared" si="276"/>
        <v>688.3449048704515</v>
      </c>
      <c r="T524" s="30">
        <f>DataBase!S521/100</f>
        <v>15.7</v>
      </c>
      <c r="U524" s="50">
        <f t="shared" si="265"/>
        <v>24.93798654649137</v>
      </c>
      <c r="V524" s="50">
        <f t="shared" si="266"/>
        <v>16.695573197521586</v>
      </c>
      <c r="W524" s="30">
        <f t="shared" si="267"/>
        <v>16.83626826300468</v>
      </c>
      <c r="X524" s="30">
        <f t="shared" si="268"/>
        <v>17.171233380707736</v>
      </c>
      <c r="Y524" s="30">
        <f t="shared" si="269"/>
        <v>420.26042736728311</v>
      </c>
      <c r="Z524" s="30">
        <f t="shared" si="270"/>
        <v>424.05179907026707</v>
      </c>
      <c r="AA524" s="55">
        <f t="shared" si="271"/>
        <v>420.69099218841006</v>
      </c>
      <c r="AB524" s="24">
        <f t="shared" si="272"/>
        <v>697.16403785127579</v>
      </c>
      <c r="AC524" s="24">
        <f t="shared" si="273"/>
        <v>15.310890429295512</v>
      </c>
      <c r="AD524" s="63">
        <f t="shared" si="274"/>
        <v>2.4784049089457808E-2</v>
      </c>
      <c r="AI524" s="20">
        <f t="shared" si="250"/>
        <v>204.25312484413348</v>
      </c>
      <c r="AJ524" s="18">
        <f t="shared" si="251"/>
        <v>196.05436832662082</v>
      </c>
      <c r="AM524" s="20">
        <f t="shared" si="275"/>
        <v>0.75072254335260113</v>
      </c>
      <c r="AN524" s="20">
        <f t="shared" si="252"/>
        <v>0.36590167331502876</v>
      </c>
      <c r="AO524" s="10">
        <f t="shared" si="253"/>
        <v>0.55551420649763683</v>
      </c>
      <c r="AP524" s="10">
        <f t="shared" si="249"/>
        <v>0.48942799583810226</v>
      </c>
      <c r="AQ524" s="20">
        <f t="shared" si="254"/>
        <v>3.1990901694562375E-8</v>
      </c>
      <c r="AR524" s="20">
        <f t="shared" si="255"/>
        <v>5.0225715660462922E-7</v>
      </c>
    </row>
    <row r="525" spans="3:44" ht="15" x14ac:dyDescent="0.25">
      <c r="C525" s="27" t="str">
        <f>DataBase!A522</f>
        <v>Chrysene</v>
      </c>
      <c r="D525" s="27">
        <f>DataBase!E522</f>
        <v>441.00002441406252</v>
      </c>
      <c r="E525" s="27">
        <f t="shared" si="260"/>
        <v>714.1500244140625</v>
      </c>
      <c r="F525" s="27">
        <f t="shared" si="261"/>
        <v>1285.4700439453125</v>
      </c>
      <c r="G525" s="17">
        <f>DataBase!D522/1000</f>
        <v>1.2772900390624999</v>
      </c>
      <c r="H525" s="16">
        <f t="shared" si="262"/>
        <v>8.5126438033260463</v>
      </c>
      <c r="I525" s="16">
        <f>DataBase!C522</f>
        <v>228.29200744628906</v>
      </c>
      <c r="K525" s="20">
        <f t="shared" si="256"/>
        <v>-0.10344422616514989</v>
      </c>
      <c r="L525" s="19">
        <f t="shared" si="257"/>
        <v>3.1363814227833742E-4</v>
      </c>
      <c r="M525" s="19">
        <f t="shared" si="259"/>
        <v>0</v>
      </c>
      <c r="N525" s="20">
        <f t="shared" si="258"/>
        <v>-5.6487000000000001E-8</v>
      </c>
      <c r="O525" s="20">
        <f t="shared" si="263"/>
        <v>536.66999999999996</v>
      </c>
      <c r="P525" s="21">
        <f t="shared" si="264"/>
        <v>0.7716674639391482</v>
      </c>
      <c r="Q525" s="33">
        <f>DataBase!G522+2*DataBase!H522*($O$2+273.15)+3*DataBase!I522*($O$2+273.15)^2+4*DataBase!J522*($O$2+273.15)^3+5*DataBase!K522*($O$2+273.15)^4</f>
        <v>1.0594785704964678</v>
      </c>
      <c r="R525" s="30">
        <f>DataBase!R522+273.15</f>
        <v>978.9990234375</v>
      </c>
      <c r="S525" s="50">
        <f t="shared" si="276"/>
        <v>1015.6108627784429</v>
      </c>
      <c r="T525" s="30">
        <f>DataBase!S522/100</f>
        <v>23.8</v>
      </c>
      <c r="U525" s="50">
        <f t="shared" si="265"/>
        <v>29.35174403180671</v>
      </c>
      <c r="V525" s="50">
        <f t="shared" si="266"/>
        <v>24.544859318363123</v>
      </c>
      <c r="W525" s="30">
        <f t="shared" si="267"/>
        <v>34.085455631835778</v>
      </c>
      <c r="X525" s="30">
        <f t="shared" si="268"/>
        <v>95.896962740451912</v>
      </c>
      <c r="Y525" s="30">
        <f t="shared" si="269"/>
        <v>721.78678459497837</v>
      </c>
      <c r="Z525" s="30">
        <f t="shared" si="270"/>
        <v>762.27980648100095</v>
      </c>
      <c r="AA525" s="55">
        <f t="shared" si="271"/>
        <v>622.18371291113351</v>
      </c>
      <c r="AB525" s="24">
        <f t="shared" si="272"/>
        <v>1063.3471436053317</v>
      </c>
      <c r="AC525" s="24">
        <f t="shared" si="273"/>
        <v>46.774028547561464</v>
      </c>
      <c r="AD525" s="63">
        <f t="shared" si="274"/>
        <v>-0.96529531712443117</v>
      </c>
      <c r="AI525" s="20">
        <f t="shared" si="250"/>
        <v>251.17308490943114</v>
      </c>
      <c r="AJ525" s="18">
        <f t="shared" si="251"/>
        <v>213.79329655788484</v>
      </c>
      <c r="AM525" s="20">
        <f t="shared" si="275"/>
        <v>0.72946959835211145</v>
      </c>
      <c r="AN525" s="20">
        <f t="shared" si="252"/>
        <v>0.28203511993365155</v>
      </c>
      <c r="AO525" s="10">
        <f t="shared" si="253"/>
        <v>0.5975605303936109</v>
      </c>
      <c r="AP525" s="10">
        <f t="shared" si="249"/>
        <v>0.54235893536269875</v>
      </c>
      <c r="AQ525" s="20">
        <f t="shared" si="254"/>
        <v>6.9699192652315631E-13</v>
      </c>
      <c r="AR525" s="20">
        <f t="shared" si="255"/>
        <v>1.6588407851251122E-11</v>
      </c>
    </row>
    <row r="526" spans="3:44" ht="15" x14ac:dyDescent="0.25">
      <c r="C526" s="27" t="str">
        <f>DataBase!A523</f>
        <v>o-Terphenyl</v>
      </c>
      <c r="D526" s="27">
        <f>DataBase!E523</f>
        <v>333.85</v>
      </c>
      <c r="E526" s="27">
        <f t="shared" si="260"/>
        <v>607</v>
      </c>
      <c r="F526" s="27">
        <f t="shared" si="261"/>
        <v>1092.6000000000001</v>
      </c>
      <c r="G526" s="17">
        <f>DataBase!D523/1000</f>
        <v>1.0778199462890625</v>
      </c>
      <c r="H526" s="16">
        <f t="shared" si="262"/>
        <v>9.5559568996041016</v>
      </c>
      <c r="I526" s="16">
        <f>DataBase!C523</f>
        <v>230.30900573730469</v>
      </c>
      <c r="K526" s="20">
        <f t="shared" si="256"/>
        <v>-7.2436960943766115E-2</v>
      </c>
      <c r="L526" s="19">
        <f t="shared" si="257"/>
        <v>3.4236455694289355E-4</v>
      </c>
      <c r="M526" s="19">
        <f t="shared" si="259"/>
        <v>0</v>
      </c>
      <c r="N526" s="20">
        <f t="shared" si="258"/>
        <v>-5.6487000000000001E-8</v>
      </c>
      <c r="O526" s="20">
        <f t="shared" si="263"/>
        <v>536.66999999999996</v>
      </c>
      <c r="P526" s="21">
        <f t="shared" si="264"/>
        <v>1.0304698523893279</v>
      </c>
      <c r="Q526" s="33">
        <f>DataBase!G523+2*DataBase!H523*($O$2+273.15)+3*DataBase!I523*($O$2+273.15)^2+4*DataBase!J523*($O$2+273.15)^3+5*DataBase!K523*($O$2+273.15)^4</f>
        <v>1.0647360490068205</v>
      </c>
      <c r="R526" s="30">
        <f>DataBase!R523+273.15</f>
        <v>890.95001220703125</v>
      </c>
      <c r="S526" s="50">
        <f t="shared" si="276"/>
        <v>854.83329646897312</v>
      </c>
      <c r="T526" s="30">
        <f>DataBase!S523/100</f>
        <v>39.01</v>
      </c>
      <c r="U526" s="50">
        <f t="shared" si="265"/>
        <v>29.389027989683569</v>
      </c>
      <c r="V526" s="50">
        <f t="shared" si="266"/>
        <v>24.106433589187485</v>
      </c>
      <c r="W526" s="30">
        <f t="shared" si="267"/>
        <v>27.118072809745463</v>
      </c>
      <c r="X526" s="30">
        <f t="shared" si="268"/>
        <v>40.897046849331979</v>
      </c>
      <c r="Y526" s="30">
        <f t="shared" si="269"/>
        <v>577.45955355830824</v>
      </c>
      <c r="Z526" s="30">
        <f t="shared" si="270"/>
        <v>590.26545931860244</v>
      </c>
      <c r="AA526" s="55">
        <f t="shared" si="271"/>
        <v>536.94067276537589</v>
      </c>
      <c r="AB526" s="24">
        <f t="shared" si="272"/>
        <v>859.26816256878271</v>
      </c>
      <c r="AC526" s="24">
        <f t="shared" si="273"/>
        <v>26.371365245162583</v>
      </c>
      <c r="AD526" s="63">
        <f t="shared" si="274"/>
        <v>0.32398448487150516</v>
      </c>
      <c r="AI526" s="20">
        <f t="shared" si="250"/>
        <v>227.25756193275055</v>
      </c>
      <c r="AJ526" s="18">
        <f t="shared" si="251"/>
        <v>201.76916019024821</v>
      </c>
      <c r="AM526" s="20">
        <f t="shared" si="275"/>
        <v>0.68129523731231578</v>
      </c>
      <c r="AN526" s="20">
        <f t="shared" si="252"/>
        <v>0.30336740511707289</v>
      </c>
      <c r="AO526" s="10">
        <f t="shared" si="253"/>
        <v>0.44555818800695751</v>
      </c>
      <c r="AP526" s="10">
        <f t="shared" si="249"/>
        <v>0.41936616746356647</v>
      </c>
      <c r="AQ526" s="20">
        <f t="shared" si="254"/>
        <v>3.7043244606493291E-10</v>
      </c>
      <c r="AR526" s="20">
        <f t="shared" si="255"/>
        <v>1.4450569720993032E-8</v>
      </c>
    </row>
    <row r="527" spans="3:44" ht="15" x14ac:dyDescent="0.25">
      <c r="C527" s="27" t="str">
        <f>DataBase!A524</f>
        <v>m-Terphenyl</v>
      </c>
      <c r="D527" s="27">
        <f>DataBase!E524</f>
        <v>376.85</v>
      </c>
      <c r="E527" s="27">
        <f t="shared" si="260"/>
        <v>650</v>
      </c>
      <c r="F527" s="27">
        <f t="shared" si="261"/>
        <v>1170</v>
      </c>
      <c r="G527" s="17">
        <f>DataBase!D524/1000</f>
        <v>1.0889300537109374</v>
      </c>
      <c r="H527" s="16">
        <f t="shared" si="262"/>
        <v>9.6767302861984312</v>
      </c>
      <c r="I527" s="16">
        <f>DataBase!C524</f>
        <v>230.30900573730469</v>
      </c>
      <c r="K527" s="20">
        <f t="shared" si="256"/>
        <v>-6.8847575894182625E-2</v>
      </c>
      <c r="L527" s="19">
        <f t="shared" si="257"/>
        <v>3.453001945784896E-4</v>
      </c>
      <c r="M527" s="19">
        <f t="shared" si="259"/>
        <v>0</v>
      </c>
      <c r="N527" s="20">
        <f t="shared" si="258"/>
        <v>-5.6487000000000001E-8</v>
      </c>
      <c r="O527" s="20">
        <f t="shared" si="263"/>
        <v>536.66999999999996</v>
      </c>
      <c r="P527" s="21">
        <f t="shared" si="264"/>
        <v>1.0586781014214588</v>
      </c>
      <c r="Q527" s="33">
        <f>DataBase!G524+2*DataBase!H524*($O$2+273.15)+3*DataBase!I524*($O$2+273.15)^2+4*DataBase!J524*($O$2+273.15)^3+5*DataBase!K524*($O$2+273.15)^4</f>
        <v>1.0647360490068205</v>
      </c>
      <c r="R527" s="30">
        <f>DataBase!R524+273.15</f>
        <v>883</v>
      </c>
      <c r="S527" s="50">
        <f t="shared" si="276"/>
        <v>892.91372366520818</v>
      </c>
      <c r="T527" s="30">
        <f>DataBase!S524/100</f>
        <v>24.8</v>
      </c>
      <c r="U527" s="50">
        <f t="shared" si="265"/>
        <v>27.761256094694321</v>
      </c>
      <c r="V527" s="50">
        <f t="shared" si="266"/>
        <v>21.073072491733051</v>
      </c>
      <c r="W527" s="30">
        <f t="shared" si="267"/>
        <v>24.479523887819695</v>
      </c>
      <c r="X527" s="30">
        <f t="shared" si="268"/>
        <v>38.78416645980068</v>
      </c>
      <c r="Y527" s="30">
        <f t="shared" si="269"/>
        <v>615.69125157194526</v>
      </c>
      <c r="Z527" s="30">
        <f t="shared" si="270"/>
        <v>634.17015373581069</v>
      </c>
      <c r="AA527" s="55">
        <f t="shared" si="271"/>
        <v>573.04138343835609</v>
      </c>
      <c r="AB527" s="24">
        <f t="shared" si="272"/>
        <v>908.27908873234185</v>
      </c>
      <c r="AC527" s="24">
        <f t="shared" si="273"/>
        <v>26.813531717288441</v>
      </c>
      <c r="AD527" s="63">
        <f t="shared" si="274"/>
        <v>-8.1190795051953243E-2</v>
      </c>
      <c r="AI527" s="20">
        <f t="shared" si="250"/>
        <v>263.77454152400713</v>
      </c>
      <c r="AJ527" s="18">
        <f t="shared" si="251"/>
        <v>239.5225979335861</v>
      </c>
      <c r="AM527" s="20">
        <f t="shared" si="275"/>
        <v>0.73612684031710074</v>
      </c>
      <c r="AN527" s="20">
        <f t="shared" si="252"/>
        <v>0.30545344462223756</v>
      </c>
      <c r="AO527" s="10">
        <f t="shared" si="253"/>
        <v>0.67903184725222043</v>
      </c>
      <c r="AP527" s="10">
        <f t="shared" si="249"/>
        <v>0.61707268971254603</v>
      </c>
      <c r="AQ527" s="20">
        <f t="shared" si="254"/>
        <v>4.3051773319602221E-12</v>
      </c>
      <c r="AR527" s="20">
        <f t="shared" si="255"/>
        <v>1.0676839783261352E-10</v>
      </c>
    </row>
    <row r="528" spans="3:44" ht="15" x14ac:dyDescent="0.25">
      <c r="C528" s="27" t="str">
        <f>DataBase!A525</f>
        <v>p-Terphenyl</v>
      </c>
      <c r="D528" s="27">
        <f>DataBase!E525</f>
        <v>376.00002441406252</v>
      </c>
      <c r="E528" s="27">
        <f t="shared" si="260"/>
        <v>649.1500244140625</v>
      </c>
      <c r="F528" s="27">
        <f t="shared" si="261"/>
        <v>1168.4700439453125</v>
      </c>
      <c r="G528" s="17">
        <f>DataBase!D525/1000</f>
        <v>1.0985300292968749</v>
      </c>
      <c r="H528" s="16">
        <f t="shared" si="262"/>
        <v>9.5879831260312987</v>
      </c>
      <c r="I528" s="16">
        <f>DataBase!C525</f>
        <v>230.30900573730469</v>
      </c>
      <c r="K528" s="20">
        <f t="shared" si="256"/>
        <v>-7.1485141494349813E-2</v>
      </c>
      <c r="L528" s="19">
        <f t="shared" si="257"/>
        <v>3.431508968242806E-4</v>
      </c>
      <c r="M528" s="19">
        <f t="shared" si="259"/>
        <v>0</v>
      </c>
      <c r="N528" s="20">
        <f t="shared" si="258"/>
        <v>-5.6487000000000001E-8</v>
      </c>
      <c r="O528" s="20">
        <f t="shared" si="263"/>
        <v>536.66999999999996</v>
      </c>
      <c r="P528" s="21">
        <f t="shared" si="264"/>
        <v>1.0379853988372203</v>
      </c>
      <c r="Q528" s="33">
        <f>DataBase!G525+2*DataBase!H525*($O$2+273.15)+3*DataBase!I525*($O$2+273.15)^2+4*DataBase!J525*($O$2+273.15)^3+5*DataBase!K525*($O$2+273.15)^4</f>
        <v>1.0647360490068205</v>
      </c>
      <c r="R528" s="30">
        <f>DataBase!R525+273.15</f>
        <v>925.947021484375</v>
      </c>
      <c r="S528" s="50">
        <f t="shared" si="276"/>
        <v>895.82079963551314</v>
      </c>
      <c r="T528" s="30">
        <f>DataBase!S525/100</f>
        <v>33.234999999999999</v>
      </c>
      <c r="U528" s="50">
        <f t="shared" si="265"/>
        <v>28.038259930594315</v>
      </c>
      <c r="V528" s="50">
        <f t="shared" si="266"/>
        <v>21.571786285763057</v>
      </c>
      <c r="W528" s="30">
        <f t="shared" si="267"/>
        <v>25.177838238160572</v>
      </c>
      <c r="X528" s="30">
        <f t="shared" si="268"/>
        <v>40.784381869443614</v>
      </c>
      <c r="Y528" s="30">
        <f t="shared" si="269"/>
        <v>617.81482454684794</v>
      </c>
      <c r="Z528" s="30">
        <f t="shared" si="270"/>
        <v>636.58218608798757</v>
      </c>
      <c r="AA528" s="55">
        <f t="shared" si="271"/>
        <v>572.68843680401358</v>
      </c>
      <c r="AB528" s="24">
        <f t="shared" si="272"/>
        <v>910.96376689026181</v>
      </c>
      <c r="AC528" s="24">
        <f t="shared" si="273"/>
        <v>27.490779271893238</v>
      </c>
      <c r="AD528" s="63">
        <f t="shared" si="274"/>
        <v>0.17283648948719005</v>
      </c>
      <c r="AI528" s="20">
        <f t="shared" si="250"/>
        <v>260.08246036015112</v>
      </c>
      <c r="AJ528" s="18">
        <f t="shared" si="251"/>
        <v>234.36154865585087</v>
      </c>
      <c r="AM528" s="20">
        <f t="shared" si="275"/>
        <v>0.70106605383687892</v>
      </c>
      <c r="AN528" s="20">
        <f t="shared" si="252"/>
        <v>0.29451328263899096</v>
      </c>
      <c r="AO528" s="10">
        <f t="shared" si="253"/>
        <v>0.52408203488318938</v>
      </c>
      <c r="AP528" s="10">
        <f t="shared" si="249"/>
        <v>0.48721849058897604</v>
      </c>
      <c r="AQ528" s="20">
        <f t="shared" si="254"/>
        <v>2.314920892534129E-11</v>
      </c>
      <c r="AR528" s="20">
        <f t="shared" si="255"/>
        <v>7.6936395863371774E-10</v>
      </c>
    </row>
    <row r="529" spans="3:44" ht="15" x14ac:dyDescent="0.25">
      <c r="C529" s="27" t="str">
        <f>DataBase!A526</f>
        <v>n-Undecyl-BZ</v>
      </c>
      <c r="D529" s="27">
        <f>DataBase!E526</f>
        <v>313.25002441406252</v>
      </c>
      <c r="E529" s="27">
        <f t="shared" si="260"/>
        <v>586.4000244140625</v>
      </c>
      <c r="F529" s="27">
        <f t="shared" si="261"/>
        <v>1055.5200439453126</v>
      </c>
      <c r="G529" s="17">
        <f>DataBase!D526/1000</f>
        <v>0.85772302246093746</v>
      </c>
      <c r="H529" s="16">
        <f t="shared" si="262"/>
        <v>11.870666238314554</v>
      </c>
      <c r="I529" s="16">
        <f>DataBase!C526</f>
        <v>232.38900756835938</v>
      </c>
      <c r="K529" s="20">
        <f t="shared" si="256"/>
        <v>9.4164668913428336E-4</v>
      </c>
      <c r="L529" s="19">
        <f t="shared" si="257"/>
        <v>3.7988618862607013E-4</v>
      </c>
      <c r="M529" s="19">
        <f t="shared" si="259"/>
        <v>0.85772302246093746</v>
      </c>
      <c r="N529" s="20">
        <f t="shared" si="258"/>
        <v>-5.9017282916259768E-8</v>
      </c>
      <c r="O529" s="20">
        <f t="shared" si="263"/>
        <v>536.66999999999996</v>
      </c>
      <c r="P529" s="21">
        <f t="shared" si="264"/>
        <v>1.4969542247316738</v>
      </c>
      <c r="Q529" s="33">
        <f>DataBase!G526+2*DataBase!H526*($O$2+273.15)+3*DataBase!I526*($O$2+273.15)^2+4*DataBase!J526*($O$2+273.15)^3+5*DataBase!K526*($O$2+273.15)^4</f>
        <v>1.4437173468232025</v>
      </c>
      <c r="R529" s="30">
        <f>DataBase!R526+273.15</f>
        <v>764</v>
      </c>
      <c r="S529" s="50">
        <f t="shared" si="276"/>
        <v>761.50184457144053</v>
      </c>
      <c r="T529" s="30">
        <f>DataBase!S526/100</f>
        <v>16.600000000000001</v>
      </c>
      <c r="U529" s="50">
        <f t="shared" si="265"/>
        <v>23.791769683412021</v>
      </c>
      <c r="V529" s="50">
        <f t="shared" si="266"/>
        <v>15.369377853258319</v>
      </c>
      <c r="W529" s="30">
        <f t="shared" si="267"/>
        <v>15.584553449934358</v>
      </c>
      <c r="X529" s="30">
        <f t="shared" si="268"/>
        <v>16.482987829599484</v>
      </c>
      <c r="Y529" s="30">
        <f t="shared" si="269"/>
        <v>494.62533181965853</v>
      </c>
      <c r="Z529" s="30">
        <f t="shared" si="270"/>
        <v>500.62190075317142</v>
      </c>
      <c r="AA529" s="55">
        <f t="shared" si="271"/>
        <v>490.46460496578891</v>
      </c>
      <c r="AB529" s="24">
        <f t="shared" si="272"/>
        <v>770.2053780949916</v>
      </c>
      <c r="AC529" s="24">
        <f t="shared" si="273"/>
        <v>15.374400560394157</v>
      </c>
      <c r="AD529" s="63">
        <f t="shared" si="274"/>
        <v>7.3831291542520716E-2</v>
      </c>
      <c r="AI529" s="20">
        <f t="shared" si="250"/>
        <v>256.743036164312</v>
      </c>
      <c r="AJ529" s="18">
        <f t="shared" si="251"/>
        <v>249.5488696874547</v>
      </c>
      <c r="AM529" s="20">
        <f t="shared" si="275"/>
        <v>0.76753929897128603</v>
      </c>
      <c r="AN529" s="20">
        <f t="shared" si="252"/>
        <v>0.34050040977679213</v>
      </c>
      <c r="AO529" s="10">
        <f t="shared" si="253"/>
        <v>0.75383479706202927</v>
      </c>
      <c r="AP529" s="10">
        <f t="shared" si="249"/>
        <v>0.66721104889442762</v>
      </c>
      <c r="AQ529" s="20">
        <f t="shared" si="254"/>
        <v>1.1566008072038888E-10</v>
      </c>
      <c r="AR529" s="20">
        <f t="shared" si="255"/>
        <v>1.9199573399584555E-9</v>
      </c>
    </row>
    <row r="530" spans="3:44" ht="15" x14ac:dyDescent="0.25">
      <c r="C530" s="27" t="str">
        <f>DataBase!A527</f>
        <v>24DiPH4MC5=1</v>
      </c>
      <c r="D530" s="27">
        <f>DataBase!E527</f>
        <v>340.85</v>
      </c>
      <c r="E530" s="27">
        <f t="shared" si="260"/>
        <v>614</v>
      </c>
      <c r="F530" s="27">
        <f t="shared" si="261"/>
        <v>1105.2</v>
      </c>
      <c r="G530" s="17">
        <f>DataBase!D527/1000</f>
        <v>0.98497601318359373</v>
      </c>
      <c r="H530" s="16">
        <f t="shared" si="262"/>
        <v>10.49674477730087</v>
      </c>
      <c r="I530" s="16">
        <f>DataBase!C527</f>
        <v>236.35600280761719</v>
      </c>
      <c r="K530" s="20">
        <f t="shared" si="256"/>
        <v>-4.4476745218618136E-2</v>
      </c>
      <c r="L530" s="19">
        <f t="shared" si="257"/>
        <v>3.6309379326442717E-4</v>
      </c>
      <c r="M530" s="19">
        <f t="shared" si="259"/>
        <v>0</v>
      </c>
      <c r="N530" s="20">
        <f t="shared" si="258"/>
        <v>-5.6487000000000001E-8</v>
      </c>
      <c r="O530" s="20">
        <f t="shared" si="263"/>
        <v>536.66999999999996</v>
      </c>
      <c r="P530" s="21">
        <f t="shared" si="264"/>
        <v>1.2405975901774622</v>
      </c>
      <c r="Q530" s="33">
        <f>DataBase!G527+2*DataBase!H527*($O$2+273.15)+3*DataBase!I527*($O$2+273.15)^2+4*DataBase!J527*($O$2+273.15)^3+5*DataBase!K527*($O$2+273.15)^4</f>
        <v>1.227182336126998</v>
      </c>
      <c r="R530" s="30">
        <f>DataBase!R527+273.15</f>
        <v>835</v>
      </c>
      <c r="S530" s="50">
        <f t="shared" si="276"/>
        <v>827.15502286969911</v>
      </c>
      <c r="T530" s="30">
        <f>DataBase!S527/100</f>
        <v>20</v>
      </c>
      <c r="U530" s="50">
        <f t="shared" si="265"/>
        <v>26.592577781653496</v>
      </c>
      <c r="V530" s="50">
        <f t="shared" si="266"/>
        <v>19.048195401017981</v>
      </c>
      <c r="W530" s="30">
        <f t="shared" si="267"/>
        <v>20.66835825927776</v>
      </c>
      <c r="X530" s="30">
        <f t="shared" si="268"/>
        <v>26.074362495941976</v>
      </c>
      <c r="Y530" s="30">
        <f t="shared" si="269"/>
        <v>555.92332879308935</v>
      </c>
      <c r="Z530" s="30">
        <f t="shared" si="270"/>
        <v>567.19205177571484</v>
      </c>
      <c r="AA530" s="55">
        <f t="shared" si="271"/>
        <v>535.55881986181043</v>
      </c>
      <c r="AB530" s="24">
        <f t="shared" si="272"/>
        <v>835.11362637164689</v>
      </c>
      <c r="AC530" s="24">
        <f t="shared" si="273"/>
        <v>20.24226461478608</v>
      </c>
      <c r="AD530" s="63">
        <f t="shared" si="274"/>
        <v>-1.2113230739304015E-2</v>
      </c>
      <c r="AI530" s="20">
        <f t="shared" si="250"/>
        <v>256.95304215328736</v>
      </c>
      <c r="AJ530" s="18">
        <f t="shared" si="251"/>
        <v>243.23886552108294</v>
      </c>
      <c r="AM530" s="20">
        <f t="shared" si="275"/>
        <v>0.73532934131736527</v>
      </c>
      <c r="AN530" s="20">
        <f t="shared" si="252"/>
        <v>0.31868429364255735</v>
      </c>
      <c r="AO530" s="10">
        <f t="shared" si="253"/>
        <v>0.55669236103306541</v>
      </c>
      <c r="AP530" s="10">
        <f t="shared" ref="AP530:AP584" si="277">3 / 7 * (AM530 / (1 - AM530)) *LOG10(T530 / 1.101325) - 1</f>
        <v>0.49921713321550443</v>
      </c>
      <c r="AQ530" s="20">
        <f t="shared" si="254"/>
        <v>2.6123114719415026E-10</v>
      </c>
      <c r="AR530" s="20">
        <f t="shared" si="255"/>
        <v>5.2246229438830054E-9</v>
      </c>
    </row>
    <row r="531" spans="3:44" ht="15" x14ac:dyDescent="0.25">
      <c r="C531" s="27" t="str">
        <f>DataBase!A528</f>
        <v>23MDiPHC4</v>
      </c>
      <c r="D531" s="27">
        <f>DataBase!E528</f>
        <v>315.85000000000002</v>
      </c>
      <c r="E531" s="27">
        <f t="shared" si="260"/>
        <v>589</v>
      </c>
      <c r="F531" s="27">
        <f t="shared" si="261"/>
        <v>1060.2</v>
      </c>
      <c r="G531" s="17">
        <f>DataBase!D528/1000</f>
        <v>1.0216300048828124</v>
      </c>
      <c r="H531" s="16">
        <f t="shared" si="262"/>
        <v>9.9808829038756404</v>
      </c>
      <c r="I531" s="16">
        <f>DataBase!C528</f>
        <v>238.37300109863281</v>
      </c>
      <c r="K531" s="20">
        <f t="shared" si="256"/>
        <v>-5.9808160096815985E-2</v>
      </c>
      <c r="L531" s="19">
        <f t="shared" si="257"/>
        <v>3.5233496974351611E-4</v>
      </c>
      <c r="M531" s="19">
        <f t="shared" si="259"/>
        <v>0</v>
      </c>
      <c r="N531" s="20">
        <f t="shared" si="258"/>
        <v>-5.6487000000000001E-8</v>
      </c>
      <c r="O531" s="20">
        <f t="shared" si="263"/>
        <v>536.66999999999996</v>
      </c>
      <c r="P531" s="21">
        <f t="shared" si="264"/>
        <v>1.1281077593674478</v>
      </c>
      <c r="Q531" s="33">
        <f>DataBase!G528+2*DataBase!H528*($O$2+273.15)+3*DataBase!I528*($O$2+273.15)^2+4*DataBase!J528*($O$2+273.15)^3+5*DataBase!K528*($O$2+273.15)^4</f>
        <v>1.2392221866732727</v>
      </c>
      <c r="R531" s="30">
        <f>DataBase!R528+273.15</f>
        <v>805</v>
      </c>
      <c r="S531" s="50">
        <f t="shared" si="276"/>
        <v>820.57913013503639</v>
      </c>
      <c r="T531" s="30">
        <f>DataBase!S528/100</f>
        <v>19.899999999999999</v>
      </c>
      <c r="U531" s="50">
        <f t="shared" si="265"/>
        <v>28.798983035914954</v>
      </c>
      <c r="V531" s="50">
        <f t="shared" si="266"/>
        <v>22.825320736414778</v>
      </c>
      <c r="W531" s="30">
        <f t="shared" si="267"/>
        <v>24.957281289613046</v>
      </c>
      <c r="X531" s="30">
        <f t="shared" si="268"/>
        <v>33.316016824181602</v>
      </c>
      <c r="Y531" s="30">
        <f t="shared" si="269"/>
        <v>546.58824425860246</v>
      </c>
      <c r="Z531" s="30">
        <f t="shared" si="270"/>
        <v>556.57162982564887</v>
      </c>
      <c r="AA531" s="55">
        <f t="shared" si="271"/>
        <v>518.8875156384089</v>
      </c>
      <c r="AB531" s="24">
        <f t="shared" si="272"/>
        <v>822.75051911542653</v>
      </c>
      <c r="AC531" s="24">
        <f t="shared" si="273"/>
        <v>22.543117342970159</v>
      </c>
      <c r="AD531" s="63">
        <f t="shared" si="274"/>
        <v>-0.13281996698342519</v>
      </c>
      <c r="AI531" s="20">
        <f t="shared" si="250"/>
        <v>224.58295437255254</v>
      </c>
      <c r="AJ531" s="18">
        <f t="shared" si="251"/>
        <v>205.76483560158448</v>
      </c>
      <c r="AM531" s="20">
        <f t="shared" si="275"/>
        <v>0.7316770186335404</v>
      </c>
      <c r="AN531" s="20">
        <f t="shared" si="252"/>
        <v>0.32755182488522</v>
      </c>
      <c r="AO531" s="10">
        <f t="shared" si="253"/>
        <v>0.5233199749263141</v>
      </c>
      <c r="AP531" s="10">
        <f t="shared" si="277"/>
        <v>0.46892109882375199</v>
      </c>
      <c r="AQ531" s="20">
        <f t="shared" si="254"/>
        <v>1.3018684359742911E-9</v>
      </c>
      <c r="AR531" s="20">
        <f t="shared" si="255"/>
        <v>2.5907181875888392E-8</v>
      </c>
    </row>
    <row r="532" spans="3:44" ht="15" x14ac:dyDescent="0.25">
      <c r="C532" s="27" t="str">
        <f>DataBase!A529</f>
        <v>1-Heptadecen</v>
      </c>
      <c r="D532" s="27">
        <f>DataBase!E529</f>
        <v>300.35000000000002</v>
      </c>
      <c r="E532" s="27">
        <f t="shared" si="260"/>
        <v>573.5</v>
      </c>
      <c r="F532" s="27">
        <f t="shared" si="261"/>
        <v>1032.3</v>
      </c>
      <c r="G532" s="17">
        <f>DataBase!D529/1000</f>
        <v>0.7867990112304688</v>
      </c>
      <c r="H532" s="16">
        <f t="shared" si="262"/>
        <v>12.845120132492298</v>
      </c>
      <c r="I532" s="16">
        <f>DataBase!C529</f>
        <v>238.44000244140625</v>
      </c>
      <c r="K532" s="20">
        <f t="shared" si="256"/>
        <v>2.531697033767108E-2</v>
      </c>
      <c r="L532" s="19">
        <f t="shared" si="257"/>
        <v>3.9342623238731561E-4</v>
      </c>
      <c r="M532" s="19">
        <f t="shared" si="259"/>
        <v>0</v>
      </c>
      <c r="N532" s="20">
        <f t="shared" si="258"/>
        <v>-5.6487000000000001E-8</v>
      </c>
      <c r="O532" s="20">
        <f t="shared" si="263"/>
        <v>536.66999999999996</v>
      </c>
      <c r="P532" s="21">
        <f t="shared" si="264"/>
        <v>1.6689354193516868</v>
      </c>
      <c r="Q532" s="33">
        <f>DataBase!G529+2*DataBase!H529*($O$2+273.15)+3*DataBase!I529*($O$2+273.15)^2+4*DataBase!J529*($O$2+273.15)^3+5*DataBase!K529*($O$2+273.15)^4</f>
        <v>1.6320164887296094</v>
      </c>
      <c r="R532" s="30">
        <f>DataBase!R529+273.15</f>
        <v>730.5</v>
      </c>
      <c r="S532" s="50">
        <f t="shared" si="276"/>
        <v>727.686630730621</v>
      </c>
      <c r="T532" s="30">
        <f>DataBase!S529/100</f>
        <v>13.34</v>
      </c>
      <c r="U532" s="50">
        <f t="shared" si="265"/>
        <v>21.648240335756309</v>
      </c>
      <c r="V532" s="50">
        <f t="shared" si="266"/>
        <v>13.244373242148036</v>
      </c>
      <c r="W532" s="30">
        <f t="shared" si="267"/>
        <v>12.901177212822676</v>
      </c>
      <c r="X532" s="30">
        <f t="shared" si="268"/>
        <v>13.035240723313819</v>
      </c>
      <c r="Y532" s="30">
        <f t="shared" si="269"/>
        <v>461.4824848088474</v>
      </c>
      <c r="Z532" s="30">
        <f t="shared" si="270"/>
        <v>464.89960965284115</v>
      </c>
      <c r="AA532" s="55">
        <f t="shared" si="271"/>
        <v>460.14008267146187</v>
      </c>
      <c r="AB532" s="24">
        <f t="shared" si="272"/>
        <v>737.30946553846729</v>
      </c>
      <c r="AC532" s="24">
        <f t="shared" si="273"/>
        <v>12.721207689191061</v>
      </c>
      <c r="AD532" s="63">
        <f t="shared" si="274"/>
        <v>4.6386230195572607E-2</v>
      </c>
      <c r="AI532" s="20">
        <f t="shared" si="250"/>
        <v>256.36972366442785</v>
      </c>
      <c r="AJ532" s="18">
        <f t="shared" si="251"/>
        <v>245.4928578463045</v>
      </c>
      <c r="AM532" s="20">
        <f t="shared" si="275"/>
        <v>0.78507871321013001</v>
      </c>
      <c r="AN532" s="20">
        <f t="shared" si="252"/>
        <v>0.35186569023065806</v>
      </c>
      <c r="AO532" s="10">
        <f t="shared" si="253"/>
        <v>0.79712167689854041</v>
      </c>
      <c r="AP532" s="10">
        <f t="shared" si="277"/>
        <v>0.69582801714839371</v>
      </c>
      <c r="AQ532" s="20">
        <f t="shared" si="254"/>
        <v>2.2467404334074268E-10</v>
      </c>
      <c r="AR532" s="20">
        <f t="shared" si="255"/>
        <v>2.9971517381655074E-9</v>
      </c>
    </row>
    <row r="533" spans="3:44" ht="15" x14ac:dyDescent="0.25">
      <c r="C533" s="27" t="str">
        <f>DataBase!A530</f>
        <v>n-C17</v>
      </c>
      <c r="D533" s="27">
        <f>DataBase!E530</f>
        <v>302.14901123046877</v>
      </c>
      <c r="E533" s="27">
        <f t="shared" si="260"/>
        <v>575.29901123046875</v>
      </c>
      <c r="F533" s="27">
        <f t="shared" si="261"/>
        <v>1035.5382202148437</v>
      </c>
      <c r="G533" s="17">
        <f>DataBase!D530/1000</f>
        <v>0.78019201660156245</v>
      </c>
      <c r="H533" s="16">
        <f t="shared" si="262"/>
        <v>12.967428902549621</v>
      </c>
      <c r="I533" s="16">
        <f>DataBase!C530</f>
        <v>240.45700073242188</v>
      </c>
      <c r="K533" s="20">
        <f t="shared" si="256"/>
        <v>2.8951986983774703E-2</v>
      </c>
      <c r="L533" s="19">
        <f t="shared" si="257"/>
        <v>3.9416835480199472E-4</v>
      </c>
      <c r="M533" s="19">
        <f t="shared" si="259"/>
        <v>0</v>
      </c>
      <c r="N533" s="20">
        <f t="shared" si="258"/>
        <v>-5.6487000000000001E-8</v>
      </c>
      <c r="O533" s="20">
        <f t="shared" si="263"/>
        <v>536.66999999999996</v>
      </c>
      <c r="P533" s="21">
        <f t="shared" si="264"/>
        <v>1.6874815243953432</v>
      </c>
      <c r="Q533" s="33">
        <f>DataBase!G530+2*DataBase!H530*($O$2+273.15)+3*DataBase!I530*($O$2+273.15)^2+4*DataBase!J530*($O$2+273.15)^3+5*DataBase!K530*($O$2+273.15)^4</f>
        <v>1.6415689465805929</v>
      </c>
      <c r="R533" s="30">
        <f>DataBase!R530+273.15</f>
        <v>733.3699951171875</v>
      </c>
      <c r="S533" s="50">
        <f t="shared" si="276"/>
        <v>726.70272767449308</v>
      </c>
      <c r="T533" s="30">
        <f>DataBase!S530/100</f>
        <v>13.169000244140625</v>
      </c>
      <c r="U533" s="50">
        <f t="shared" si="265"/>
        <v>21.244909115371762</v>
      </c>
      <c r="V533" s="50">
        <f t="shared" si="266"/>
        <v>12.894040383835705</v>
      </c>
      <c r="W533" s="30">
        <f t="shared" si="267"/>
        <v>12.479218435440204</v>
      </c>
      <c r="X533" s="30">
        <f t="shared" si="268"/>
        <v>12.571337109554863</v>
      </c>
      <c r="Y533" s="30">
        <f t="shared" si="269"/>
        <v>460.60929857745384</v>
      </c>
      <c r="Z533" s="30">
        <f t="shared" si="270"/>
        <v>463.71030602580333</v>
      </c>
      <c r="AA533" s="55">
        <f t="shared" si="271"/>
        <v>459.14632718451571</v>
      </c>
      <c r="AB533" s="24">
        <f t="shared" si="272"/>
        <v>736.35573024092173</v>
      </c>
      <c r="AC533" s="24">
        <f t="shared" si="273"/>
        <v>12.336978974661045</v>
      </c>
      <c r="AD533" s="63">
        <f t="shared" si="274"/>
        <v>6.3180291142433245E-2</v>
      </c>
      <c r="AI533" s="20">
        <f t="shared" si="250"/>
        <v>259.39251429277067</v>
      </c>
      <c r="AJ533" s="18">
        <f t="shared" si="251"/>
        <v>247.65748319474406</v>
      </c>
      <c r="AM533" s="20">
        <f t="shared" si="275"/>
        <v>0.78445943392944495</v>
      </c>
      <c r="AN533" s="20">
        <f t="shared" si="252"/>
        <v>0.35086237900210149</v>
      </c>
      <c r="AO533" s="10">
        <f t="shared" si="253"/>
        <v>0.78061064445916051</v>
      </c>
      <c r="AP533" s="10">
        <f t="shared" si="277"/>
        <v>0.68088230039594233</v>
      </c>
      <c r="AQ533" s="20">
        <f t="shared" si="254"/>
        <v>2.5755356576889309E-10</v>
      </c>
      <c r="AR533" s="20">
        <f t="shared" si="255"/>
        <v>3.3917229704898416E-9</v>
      </c>
    </row>
    <row r="534" spans="3:44" ht="15" x14ac:dyDescent="0.25">
      <c r="C534" s="27" t="str">
        <f>DataBase!A531</f>
        <v>TriPhenylC1</v>
      </c>
      <c r="D534" s="27">
        <f>DataBase!E531</f>
        <v>359.00002441406252</v>
      </c>
      <c r="E534" s="27">
        <f t="shared" si="260"/>
        <v>632.1500244140625</v>
      </c>
      <c r="F534" s="27">
        <f t="shared" si="261"/>
        <v>1137.8700439453125</v>
      </c>
      <c r="G534" s="17">
        <f>DataBase!D531/1000</f>
        <v>1.0677239990234375</v>
      </c>
      <c r="H534" s="16">
        <f t="shared" si="262"/>
        <v>9.7777414764680621</v>
      </c>
      <c r="I534" s="16">
        <f>DataBase!C531</f>
        <v>244.33599853515625</v>
      </c>
      <c r="K534" s="20">
        <f t="shared" si="256"/>
        <v>-6.5845523319369187E-2</v>
      </c>
      <c r="L534" s="19">
        <f t="shared" si="257"/>
        <v>3.4769337233230636E-4</v>
      </c>
      <c r="M534" s="19">
        <f t="shared" si="259"/>
        <v>0</v>
      </c>
      <c r="N534" s="20">
        <f t="shared" si="258"/>
        <v>-5.6487000000000001E-8</v>
      </c>
      <c r="O534" s="20">
        <f t="shared" si="263"/>
        <v>536.66999999999996</v>
      </c>
      <c r="P534" s="21">
        <f t="shared" si="264"/>
        <v>1.0819916733690818</v>
      </c>
      <c r="Q534" s="33">
        <f>DataBase!G531+2*DataBase!H531*($O$2+273.15)+3*DataBase!I531*($O$2+273.15)^2+4*DataBase!J531*($O$2+273.15)^3+5*DataBase!K531*($O$2+273.15)^4</f>
        <v>1.0373836697700325</v>
      </c>
      <c r="R534" s="30">
        <f>DataBase!R531+273.15</f>
        <v>865</v>
      </c>
      <c r="S534" s="50">
        <f t="shared" si="276"/>
        <v>871.16762477505722</v>
      </c>
      <c r="T534" s="30">
        <f>DataBase!S531/100</f>
        <v>22</v>
      </c>
      <c r="U534" s="50">
        <f t="shared" si="265"/>
        <v>28.015721150413437</v>
      </c>
      <c r="V534" s="50">
        <f t="shared" si="266"/>
        <v>21.472244973578871</v>
      </c>
      <c r="W534" s="30">
        <f t="shared" si="267"/>
        <v>24.430099467513553</v>
      </c>
      <c r="X534" s="30">
        <f t="shared" si="268"/>
        <v>36.554319212249659</v>
      </c>
      <c r="Y534" s="30">
        <f t="shared" si="269"/>
        <v>595.08294479097685</v>
      </c>
      <c r="Z534" s="30">
        <f t="shared" si="270"/>
        <v>610.67093399283658</v>
      </c>
      <c r="AA534" s="55">
        <f t="shared" si="271"/>
        <v>557.44169703026114</v>
      </c>
      <c r="AB534" s="24">
        <f t="shared" si="272"/>
        <v>879.93111535440994</v>
      </c>
      <c r="AC534" s="24">
        <f t="shared" si="273"/>
        <v>23.715473203585962</v>
      </c>
      <c r="AD534" s="63">
        <f t="shared" si="274"/>
        <v>-7.7976054708452799E-2</v>
      </c>
      <c r="AI534" s="20">
        <f t="shared" si="250"/>
        <v>253.02933021535569</v>
      </c>
      <c r="AJ534" s="18">
        <f t="shared" si="251"/>
        <v>230.09288244155135</v>
      </c>
      <c r="AM534" s="20">
        <f t="shared" si="275"/>
        <v>0.730809276779263</v>
      </c>
      <c r="AN534" s="20">
        <f t="shared" si="252"/>
        <v>0.31028423318543247</v>
      </c>
      <c r="AO534" s="10">
        <f t="shared" si="253"/>
        <v>0.56834136471954066</v>
      </c>
      <c r="AP534" s="10">
        <f t="shared" si="277"/>
        <v>0.51314285782244573</v>
      </c>
      <c r="AQ534" s="20">
        <f t="shared" si="254"/>
        <v>7.4642087007843879E-11</v>
      </c>
      <c r="AR534" s="20">
        <f t="shared" si="255"/>
        <v>1.6421259141725653E-9</v>
      </c>
    </row>
    <row r="535" spans="3:44" ht="15" x14ac:dyDescent="0.25">
      <c r="C535" s="27" t="str">
        <f>DataBase!A532</f>
        <v>n-Dodecyl-BZ</v>
      </c>
      <c r="D535" s="27">
        <f>DataBase!E532</f>
        <v>327.64901123046877</v>
      </c>
      <c r="E535" s="27">
        <f t="shared" si="260"/>
        <v>600.79901123046875</v>
      </c>
      <c r="F535" s="27">
        <f t="shared" si="261"/>
        <v>1081.4382202148438</v>
      </c>
      <c r="G535" s="17">
        <f>DataBase!D532/1000</f>
        <v>0.8575960083007812</v>
      </c>
      <c r="H535" s="16">
        <f t="shared" si="262"/>
        <v>11.96881499041878</v>
      </c>
      <c r="I535" s="16">
        <f>DataBase!C532</f>
        <v>246.41900634765625</v>
      </c>
      <c r="K535" s="20">
        <f t="shared" si="256"/>
        <v>3.8211558841425514E-3</v>
      </c>
      <c r="L535" s="19">
        <f t="shared" si="257"/>
        <v>3.810568112683355E-4</v>
      </c>
      <c r="M535" s="19">
        <f t="shared" si="259"/>
        <v>0.8575960083007812</v>
      </c>
      <c r="N535" s="20">
        <f t="shared" si="258"/>
        <v>-5.9016908224487311E-8</v>
      </c>
      <c r="O535" s="20">
        <f t="shared" si="263"/>
        <v>536.66999999999996</v>
      </c>
      <c r="P535" s="21">
        <f t="shared" si="264"/>
        <v>1.5142646781145459</v>
      </c>
      <c r="Q535" s="33">
        <f>DataBase!G532+2*DataBase!H532*($O$2+273.15)+3*DataBase!I532*($O$2+273.15)^2+4*DataBase!J532*($O$2+273.15)^3+5*DataBase!K532*($O$2+273.15)^4</f>
        <v>1.4544457579358347</v>
      </c>
      <c r="R535" s="30">
        <f>DataBase!R532+273.15</f>
        <v>774</v>
      </c>
      <c r="S535" s="50">
        <f t="shared" si="276"/>
        <v>771.95859331037218</v>
      </c>
      <c r="T535" s="30">
        <f>DataBase!S532/100</f>
        <v>15.8</v>
      </c>
      <c r="U535" s="50">
        <f t="shared" si="265"/>
        <v>22.990359563622288</v>
      </c>
      <c r="V535" s="50">
        <f t="shared" si="266"/>
        <v>14.525943448169331</v>
      </c>
      <c r="W535" s="30">
        <f t="shared" si="267"/>
        <v>14.623568811623803</v>
      </c>
      <c r="X535" s="30">
        <f t="shared" si="268"/>
        <v>15.443045876540957</v>
      </c>
      <c r="Y535" s="30">
        <f t="shared" si="269"/>
        <v>505.62284207733353</v>
      </c>
      <c r="Z535" s="30">
        <f t="shared" si="270"/>
        <v>511.68496872526498</v>
      </c>
      <c r="AA535" s="55">
        <f t="shared" si="271"/>
        <v>501.05780628376385</v>
      </c>
      <c r="AB535" s="24">
        <f t="shared" si="272"/>
        <v>780.18243380949582</v>
      </c>
      <c r="AC535" s="24">
        <f t="shared" si="273"/>
        <v>14.075930330493193</v>
      </c>
      <c r="AD535" s="63">
        <f t="shared" si="274"/>
        <v>0.10911833351308907</v>
      </c>
      <c r="AI535" s="20">
        <f t="shared" si="250"/>
        <v>271.88823194335487</v>
      </c>
      <c r="AJ535" s="18">
        <f t="shared" si="251"/>
        <v>264.82808126643891</v>
      </c>
      <c r="AM535" s="20">
        <f t="shared" si="275"/>
        <v>0.77622611270086406</v>
      </c>
      <c r="AN535" s="20">
        <f t="shared" si="252"/>
        <v>0.33724872272358303</v>
      </c>
      <c r="AO535" s="10">
        <f t="shared" si="253"/>
        <v>0.81605778105685478</v>
      </c>
      <c r="AP535" s="10">
        <f t="shared" si="277"/>
        <v>0.71964344006983927</v>
      </c>
      <c r="AQ535" s="20">
        <f t="shared" si="254"/>
        <v>2.7626098895599476E-11</v>
      </c>
      <c r="AR535" s="20">
        <f t="shared" si="255"/>
        <v>4.3649236255047176E-10</v>
      </c>
    </row>
    <row r="536" spans="3:44" ht="15" x14ac:dyDescent="0.25">
      <c r="C536" s="27" t="str">
        <f>DataBase!A533</f>
        <v>1-Octadecyne</v>
      </c>
      <c r="D536" s="27">
        <f>DataBase!E533</f>
        <v>313.05001220703127</v>
      </c>
      <c r="E536" s="27">
        <f t="shared" si="260"/>
        <v>586.20001220703125</v>
      </c>
      <c r="F536" s="27">
        <f t="shared" si="261"/>
        <v>1055.1600219726563</v>
      </c>
      <c r="G536" s="17">
        <f>DataBase!D533/1000</f>
        <v>0.80510601806640625</v>
      </c>
      <c r="H536" s="16">
        <f t="shared" si="262"/>
        <v>12.645025315140696</v>
      </c>
      <c r="I536" s="16">
        <f>DataBase!C533</f>
        <v>250.47000122070313</v>
      </c>
      <c r="K536" s="20">
        <f t="shared" si="256"/>
        <v>1.9370152365981483E-2</v>
      </c>
      <c r="L536" s="19">
        <f t="shared" si="257"/>
        <v>3.9203330896985894E-4</v>
      </c>
      <c r="M536" s="19">
        <f t="shared" si="259"/>
        <v>0</v>
      </c>
      <c r="N536" s="20">
        <f t="shared" si="258"/>
        <v>-5.6487000000000001E-8</v>
      </c>
      <c r="O536" s="20">
        <f t="shared" si="263"/>
        <v>536.66999999999996</v>
      </c>
      <c r="P536" s="21">
        <f t="shared" si="264"/>
        <v>1.6377910745787287</v>
      </c>
      <c r="Q536" s="33">
        <f>DataBase!G533+2*DataBase!H533*($O$2+273.15)+3*DataBase!I533*($O$2+273.15)^2+4*DataBase!J533*($O$2+273.15)^3+5*DataBase!K533*($O$2+273.15)^4</f>
        <v>1.6065548709870625</v>
      </c>
      <c r="R536" s="30">
        <f>DataBase!R533+273.15</f>
        <v>747.29901123046875</v>
      </c>
      <c r="S536" s="50">
        <f t="shared" si="276"/>
        <v>743.06251495937022</v>
      </c>
      <c r="T536" s="30">
        <f>DataBase!S533/100</f>
        <v>12.8</v>
      </c>
      <c r="U536" s="50">
        <f t="shared" si="265"/>
        <v>21.689226357845101</v>
      </c>
      <c r="V536" s="50">
        <f t="shared" si="266"/>
        <v>13.280367206022264</v>
      </c>
      <c r="W536" s="30">
        <f t="shared" si="267"/>
        <v>12.986211266014598</v>
      </c>
      <c r="X536" s="30">
        <f t="shared" si="268"/>
        <v>13.194722001362853</v>
      </c>
      <c r="Y536" s="30">
        <f t="shared" si="269"/>
        <v>477.19350363188903</v>
      </c>
      <c r="Z536" s="30">
        <f t="shared" si="270"/>
        <v>481.11828833749917</v>
      </c>
      <c r="AA536" s="55">
        <f t="shared" si="271"/>
        <v>475.19456768656585</v>
      </c>
      <c r="AB536" s="24">
        <f t="shared" si="272"/>
        <v>751.57528239206317</v>
      </c>
      <c r="AC536" s="24">
        <f t="shared" si="273"/>
        <v>12.370949619278299</v>
      </c>
      <c r="AD536" s="63">
        <f t="shared" si="274"/>
        <v>3.3519560993882924E-2</v>
      </c>
      <c r="AI536" s="20">
        <f t="shared" si="250"/>
        <v>266.51160258738764</v>
      </c>
      <c r="AJ536" s="18">
        <f t="shared" si="251"/>
        <v>256.92714569942842</v>
      </c>
      <c r="AM536" s="20">
        <f t="shared" si="275"/>
        <v>0.78442498035936226</v>
      </c>
      <c r="AN536" s="20">
        <f t="shared" si="252"/>
        <v>0.34607314634385095</v>
      </c>
      <c r="AO536" s="10">
        <f t="shared" si="253"/>
        <v>0.75953821947566635</v>
      </c>
      <c r="AP536" s="10">
        <f t="shared" si="277"/>
        <v>0.66129160026573786</v>
      </c>
      <c r="AQ536" s="20">
        <f t="shared" si="254"/>
        <v>2.0489699819500682E-10</v>
      </c>
      <c r="AR536" s="20">
        <f t="shared" si="255"/>
        <v>2.6226815768960874E-9</v>
      </c>
    </row>
    <row r="537" spans="3:44" ht="15" x14ac:dyDescent="0.25">
      <c r="C537" s="27" t="str">
        <f>DataBase!A534</f>
        <v>1-Octadecene</v>
      </c>
      <c r="D537" s="27">
        <f>DataBase!E534</f>
        <v>313.85000000000002</v>
      </c>
      <c r="E537" s="27">
        <f t="shared" si="260"/>
        <v>587</v>
      </c>
      <c r="F537" s="27">
        <f t="shared" si="261"/>
        <v>1056.6000000000001</v>
      </c>
      <c r="G537" s="17">
        <f>DataBase!D534/1000</f>
        <v>0.78979901123046869</v>
      </c>
      <c r="H537" s="16">
        <f t="shared" si="262"/>
        <v>12.895958189517799</v>
      </c>
      <c r="I537" s="16">
        <f>DataBase!C534</f>
        <v>252.48500061035156</v>
      </c>
      <c r="K537" s="20">
        <f t="shared" si="256"/>
        <v>2.6827877392468964E-2</v>
      </c>
      <c r="L537" s="19">
        <f t="shared" si="257"/>
        <v>3.9374476997167845E-4</v>
      </c>
      <c r="M537" s="19">
        <f t="shared" si="259"/>
        <v>0</v>
      </c>
      <c r="N537" s="20">
        <f t="shared" si="258"/>
        <v>-5.6487000000000001E-8</v>
      </c>
      <c r="O537" s="20">
        <f t="shared" si="263"/>
        <v>536.66999999999996</v>
      </c>
      <c r="P537" s="21">
        <f t="shared" si="264"/>
        <v>1.676689413238414</v>
      </c>
      <c r="Q537" s="33">
        <f>DataBase!G534+2*DataBase!H534*($O$2+273.15)+3*DataBase!I534*($O$2+273.15)^2+4*DataBase!J534*($O$2+273.15)^3+5*DataBase!K534*($O$2+273.15)^4</f>
        <v>1.6319164088156612</v>
      </c>
      <c r="R537" s="30">
        <f>DataBase!R534+273.15</f>
        <v>742.9000244140625</v>
      </c>
      <c r="S537" s="50">
        <f t="shared" si="276"/>
        <v>738.30607015888688</v>
      </c>
      <c r="T537" s="30">
        <f>DataBase!S534/100</f>
        <v>12.45</v>
      </c>
      <c r="U537" s="50">
        <f t="shared" si="265"/>
        <v>20.97047276292443</v>
      </c>
      <c r="V537" s="50">
        <f t="shared" si="266"/>
        <v>12.661902248156883</v>
      </c>
      <c r="W537" s="30">
        <f t="shared" si="267"/>
        <v>12.225936700013792</v>
      </c>
      <c r="X537" s="30">
        <f t="shared" si="268"/>
        <v>12.320659927728293</v>
      </c>
      <c r="Y537" s="30">
        <f t="shared" si="269"/>
        <v>472.63023589147258</v>
      </c>
      <c r="Z537" s="30">
        <f t="shared" si="270"/>
        <v>475.84463032977601</v>
      </c>
      <c r="AA537" s="55">
        <f t="shared" si="271"/>
        <v>470.67253223517116</v>
      </c>
      <c r="AB537" s="24">
        <f t="shared" si="272"/>
        <v>746.94551880686618</v>
      </c>
      <c r="AC537" s="24">
        <f t="shared" si="273"/>
        <v>11.735276591850328</v>
      </c>
      <c r="AD537" s="63">
        <f t="shared" si="274"/>
        <v>5.7407502662624232E-2</v>
      </c>
      <c r="AI537" s="20">
        <f t="shared" si="250"/>
        <v>270.17749566966961</v>
      </c>
      <c r="AJ537" s="18">
        <f t="shared" si="251"/>
        <v>259.00164890072267</v>
      </c>
      <c r="AM537" s="20">
        <f t="shared" si="275"/>
        <v>0.79014669633774282</v>
      </c>
      <c r="AN537" s="20">
        <f t="shared" si="252"/>
        <v>0.34757146943001666</v>
      </c>
      <c r="AO537" s="10">
        <f t="shared" si="253"/>
        <v>0.80490248338517911</v>
      </c>
      <c r="AP537" s="10">
        <f t="shared" si="277"/>
        <v>0.69960574159594424</v>
      </c>
      <c r="AQ537" s="20">
        <f t="shared" si="254"/>
        <v>1.199887723446696E-10</v>
      </c>
      <c r="AR537" s="20">
        <f t="shared" si="255"/>
        <v>1.4938602156911364E-9</v>
      </c>
    </row>
    <row r="538" spans="3:44" ht="15" x14ac:dyDescent="0.25">
      <c r="C538" s="27" t="str">
        <f>DataBase!A535</f>
        <v>1nC9Naphthal</v>
      </c>
      <c r="D538" s="27">
        <f>DataBase!E535</f>
        <v>365.85</v>
      </c>
      <c r="E538" s="27">
        <f t="shared" si="260"/>
        <v>639</v>
      </c>
      <c r="F538" s="27">
        <f t="shared" si="261"/>
        <v>1150.2</v>
      </c>
      <c r="G538" s="17">
        <f>DataBase!D535/1000</f>
        <v>0.939906005859375</v>
      </c>
      <c r="H538" s="16">
        <f t="shared" si="262"/>
        <v>11.147394300554268</v>
      </c>
      <c r="I538" s="16">
        <f>DataBase!C535</f>
        <v>254.41400146484375</v>
      </c>
      <c r="K538" s="20">
        <f t="shared" si="256"/>
        <v>-2.5139441387527141E-2</v>
      </c>
      <c r="L538" s="19">
        <f t="shared" si="257"/>
        <v>3.7455982966271586E-4</v>
      </c>
      <c r="M538" s="19">
        <f t="shared" si="259"/>
        <v>0</v>
      </c>
      <c r="N538" s="20">
        <f t="shared" si="258"/>
        <v>-5.6487000000000001E-8</v>
      </c>
      <c r="O538" s="20">
        <f t="shared" si="263"/>
        <v>536.66999999999996</v>
      </c>
      <c r="P538" s="21">
        <f t="shared" si="264"/>
        <v>1.3730288155104666</v>
      </c>
      <c r="Q538" s="33">
        <f>DataBase!G535+2*DataBase!H535*($O$2+273.15)+3*DataBase!I535*($O$2+273.15)^2+4*DataBase!J535*($O$2+273.15)^3+5*DataBase!K535*($O$2+273.15)^4</f>
        <v>1.3359617715397056</v>
      </c>
      <c r="R538" s="30">
        <f>DataBase!R535+273.15</f>
        <v>849</v>
      </c>
      <c r="S538" s="50">
        <f t="shared" si="276"/>
        <v>829.4694759110829</v>
      </c>
      <c r="T538" s="30">
        <f>DataBase!S535/100</f>
        <v>16.8</v>
      </c>
      <c r="U538" s="50">
        <f t="shared" si="265"/>
        <v>23.934596969267403</v>
      </c>
      <c r="V538" s="50">
        <f t="shared" si="266"/>
        <v>15.580406135370733</v>
      </c>
      <c r="W538" s="30">
        <f t="shared" si="267"/>
        <v>16.407356667940952</v>
      </c>
      <c r="X538" s="30">
        <f t="shared" si="268"/>
        <v>19.263945220231115</v>
      </c>
      <c r="Y538" s="30">
        <f t="shared" si="269"/>
        <v>561.44938416669754</v>
      </c>
      <c r="Z538" s="30">
        <f t="shared" si="270"/>
        <v>572.04110208177235</v>
      </c>
      <c r="AA538" s="55">
        <f t="shared" si="271"/>
        <v>547.8465439917934</v>
      </c>
      <c r="AB538" s="24">
        <f t="shared" si="272"/>
        <v>838.76064889545898</v>
      </c>
      <c r="AC538" s="24">
        <f t="shared" si="273"/>
        <v>15.97742099044625</v>
      </c>
      <c r="AD538" s="63">
        <f t="shared" si="274"/>
        <v>4.8963036282961357E-2</v>
      </c>
      <c r="AI538" s="20">
        <f t="shared" si="250"/>
        <v>294.18707111119232</v>
      </c>
      <c r="AJ538" s="18">
        <f t="shared" si="251"/>
        <v>286.70151465371589</v>
      </c>
      <c r="AM538" s="20">
        <f t="shared" si="275"/>
        <v>0.75265017667844525</v>
      </c>
      <c r="AN538" s="20">
        <f t="shared" si="252"/>
        <v>0.31470837232099091</v>
      </c>
      <c r="AO538" s="10">
        <f t="shared" si="253"/>
        <v>0.6130568177490574</v>
      </c>
      <c r="AP538" s="10">
        <f t="shared" si="277"/>
        <v>0.54324209782692656</v>
      </c>
      <c r="AQ538" s="20">
        <f t="shared" si="254"/>
        <v>5.5464743563421388E-11</v>
      </c>
      <c r="AR538" s="20">
        <f t="shared" si="255"/>
        <v>9.3180769186547939E-10</v>
      </c>
    </row>
    <row r="539" spans="3:44" ht="15" x14ac:dyDescent="0.25">
      <c r="C539" s="27" t="str">
        <f>DataBase!A536</f>
        <v>n-C18</v>
      </c>
      <c r="D539" s="27">
        <f>DataBase!E536</f>
        <v>316.70900878906252</v>
      </c>
      <c r="E539" s="27">
        <f t="shared" si="260"/>
        <v>589.8590087890625</v>
      </c>
      <c r="F539" s="27">
        <f t="shared" si="261"/>
        <v>1061.7462158203125</v>
      </c>
      <c r="G539" s="17">
        <f>DataBase!D536/1000</f>
        <v>0.784093017578125</v>
      </c>
      <c r="H539" s="16">
        <f t="shared" si="262"/>
        <v>13.010859511990246</v>
      </c>
      <c r="I539" s="16">
        <f>DataBase!C536</f>
        <v>254.47900390625</v>
      </c>
      <c r="K539" s="20">
        <f t="shared" si="256"/>
        <v>3.0242744696350087E-2</v>
      </c>
      <c r="L539" s="19">
        <f t="shared" si="257"/>
        <v>3.9441192167333211E-4</v>
      </c>
      <c r="M539" s="19">
        <f t="shared" si="259"/>
        <v>0</v>
      </c>
      <c r="N539" s="20">
        <f t="shared" si="258"/>
        <v>-5.6487000000000001E-8</v>
      </c>
      <c r="O539" s="20">
        <f t="shared" si="263"/>
        <v>536.66999999999996</v>
      </c>
      <c r="P539" s="21">
        <f t="shared" si="264"/>
        <v>1.6939774302473469</v>
      </c>
      <c r="Q539" s="33">
        <f>DataBase!G536+2*DataBase!H536*($O$2+273.15)+3*DataBase!I536*($O$2+273.15)^2+4*DataBase!J536*($O$2+273.15)^3+5*DataBase!K536*($O$2+273.15)^4</f>
        <v>1.6413659895950941</v>
      </c>
      <c r="R539" s="30">
        <f>DataBase!R536+273.15</f>
        <v>745.260009765625</v>
      </c>
      <c r="S539" s="50">
        <f t="shared" si="276"/>
        <v>738.32995539478338</v>
      </c>
      <c r="T539" s="30">
        <f>DataBase!S536/100</f>
        <v>12.134699707031251</v>
      </c>
      <c r="U539" s="50">
        <f t="shared" si="265"/>
        <v>20.540312547015603</v>
      </c>
      <c r="V539" s="50">
        <f t="shared" si="266"/>
        <v>12.311566670229935</v>
      </c>
      <c r="W539" s="30">
        <f t="shared" si="267"/>
        <v>11.802390498511738</v>
      </c>
      <c r="X539" s="30">
        <f t="shared" si="268"/>
        <v>11.852508926835908</v>
      </c>
      <c r="Y539" s="30">
        <f t="shared" si="269"/>
        <v>472.81809037343965</v>
      </c>
      <c r="Z539" s="30">
        <f t="shared" si="270"/>
        <v>475.67372157662658</v>
      </c>
      <c r="AA539" s="55">
        <f t="shared" si="271"/>
        <v>470.67805368595384</v>
      </c>
      <c r="AB539" s="24">
        <f t="shared" si="272"/>
        <v>746.87945456831369</v>
      </c>
      <c r="AC539" s="24">
        <f t="shared" si="273"/>
        <v>11.372627319302996</v>
      </c>
      <c r="AD539" s="63">
        <f t="shared" si="274"/>
        <v>6.2801091590810806E-2</v>
      </c>
      <c r="AI539" s="20">
        <f t="shared" si="250"/>
        <v>274.33058231555685</v>
      </c>
      <c r="AJ539" s="18">
        <f t="shared" si="251"/>
        <v>262.3157081049028</v>
      </c>
      <c r="AM539" s="20">
        <f t="shared" si="275"/>
        <v>0.79148082690572086</v>
      </c>
      <c r="AN539" s="20">
        <f t="shared" si="252"/>
        <v>0.34676603392898042</v>
      </c>
      <c r="AO539" s="10">
        <f t="shared" si="253"/>
        <v>0.80117337334890992</v>
      </c>
      <c r="AP539" s="10">
        <f t="shared" si="277"/>
        <v>0.69524571916288025</v>
      </c>
      <c r="AQ539" s="20">
        <f t="shared" si="254"/>
        <v>1.1547181878186412E-10</v>
      </c>
      <c r="AR539" s="20">
        <f t="shared" si="255"/>
        <v>1.4012158455426522E-9</v>
      </c>
    </row>
    <row r="540" spans="3:44" ht="15" x14ac:dyDescent="0.25">
      <c r="C540" s="27" t="str">
        <f>DataBase!A537</f>
        <v>TriPHC2=</v>
      </c>
      <c r="D540" s="27">
        <f>DataBase!E537</f>
        <v>395.85</v>
      </c>
      <c r="E540" s="27">
        <f t="shared" si="260"/>
        <v>669</v>
      </c>
      <c r="F540" s="27">
        <f t="shared" si="261"/>
        <v>1204.2</v>
      </c>
      <c r="G540" s="17">
        <f>DataBase!D537/1000</f>
        <v>1.04175</v>
      </c>
      <c r="H540" s="16">
        <f t="shared" si="262"/>
        <v>10.212593174205233</v>
      </c>
      <c r="I540" s="16">
        <f>DataBase!C537</f>
        <v>256.34600830078125</v>
      </c>
      <c r="K540" s="20">
        <f t="shared" si="256"/>
        <v>-5.2921730862620447E-2</v>
      </c>
      <c r="L540" s="19">
        <f t="shared" si="257"/>
        <v>3.5735003368627598E-4</v>
      </c>
      <c r="M540" s="19">
        <f t="shared" si="259"/>
        <v>0</v>
      </c>
      <c r="N540" s="20">
        <f t="shared" si="258"/>
        <v>-5.6487000000000001E-8</v>
      </c>
      <c r="O540" s="20">
        <f t="shared" si="263"/>
        <v>536.66999999999996</v>
      </c>
      <c r="P540" s="21">
        <f t="shared" si="264"/>
        <v>1.1794547713573234</v>
      </c>
      <c r="Q540" s="33">
        <f>DataBase!G537+2*DataBase!H537*($O$2+273.15)+3*DataBase!I537*($O$2+273.15)^2+4*DataBase!J537*($O$2+273.15)^3+5*DataBase!K537*($O$2+273.15)^4</f>
        <v>1.1007001639657741</v>
      </c>
      <c r="R540" s="30">
        <f>DataBase!R537+273.15</f>
        <v>908</v>
      </c>
      <c r="S540" s="50">
        <f t="shared" si="276"/>
        <v>889.7034919483558</v>
      </c>
      <c r="T540" s="30">
        <f>DataBase!S537/100</f>
        <v>21</v>
      </c>
      <c r="U540" s="50">
        <f t="shared" si="265"/>
        <v>25.643113995681173</v>
      </c>
      <c r="V540" s="50">
        <f t="shared" si="266"/>
        <v>17.789410435507651</v>
      </c>
      <c r="W540" s="30">
        <f t="shared" si="267"/>
        <v>20.193904863918242</v>
      </c>
      <c r="X540" s="30">
        <f t="shared" si="268"/>
        <v>28.969261212943604</v>
      </c>
      <c r="Y540" s="30">
        <f t="shared" si="269"/>
        <v>616.6046686131391</v>
      </c>
      <c r="Z540" s="30">
        <f t="shared" si="270"/>
        <v>634.64213693151294</v>
      </c>
      <c r="AA540" s="55">
        <f t="shared" si="271"/>
        <v>585.08585287555104</v>
      </c>
      <c r="AB540" s="24">
        <f t="shared" si="272"/>
        <v>904.15540656863664</v>
      </c>
      <c r="AC540" s="24">
        <f t="shared" si="273"/>
        <v>20.366488604400331</v>
      </c>
      <c r="AD540" s="63">
        <f t="shared" si="274"/>
        <v>3.0167209314269951E-2</v>
      </c>
      <c r="AI540" s="20">
        <f t="shared" si="250"/>
        <v>297.02227392786142</v>
      </c>
      <c r="AJ540" s="18">
        <f t="shared" si="251"/>
        <v>282.29303843314648</v>
      </c>
      <c r="AM540" s="20">
        <f t="shared" si="275"/>
        <v>0.736784140969163</v>
      </c>
      <c r="AN540" s="20">
        <f t="shared" si="252"/>
        <v>0.29898827413960966</v>
      </c>
      <c r="AO540" s="10">
        <f t="shared" si="253"/>
        <v>0.59551275027935635</v>
      </c>
      <c r="AP540" s="10">
        <f t="shared" si="277"/>
        <v>0.53590539179139474</v>
      </c>
      <c r="AQ540" s="20">
        <f t="shared" si="254"/>
        <v>9.4609842042451684E-12</v>
      </c>
      <c r="AR540" s="20">
        <f t="shared" si="255"/>
        <v>1.9868066828914853E-10</v>
      </c>
    </row>
    <row r="541" spans="3:44" ht="15" x14ac:dyDescent="0.25">
      <c r="C541" s="27" t="str">
        <f>DataBase!A538</f>
        <v>112TriPHC2</v>
      </c>
      <c r="D541" s="27">
        <f>DataBase!E538</f>
        <v>348.85</v>
      </c>
      <c r="E541" s="27">
        <f t="shared" si="260"/>
        <v>622</v>
      </c>
      <c r="F541" s="27">
        <f t="shared" si="261"/>
        <v>1119.6000000000001</v>
      </c>
      <c r="G541" s="17">
        <f>DataBase!D538/1000</f>
        <v>1.1201700439453126</v>
      </c>
      <c r="H541" s="16">
        <f t="shared" si="262"/>
        <v>9.2697995313298254</v>
      </c>
      <c r="I541" s="16">
        <f>DataBase!C538</f>
        <v>258.36300659179688</v>
      </c>
      <c r="K541" s="20">
        <f t="shared" si="256"/>
        <v>-8.0941557928877611E-2</v>
      </c>
      <c r="L541" s="19">
        <f t="shared" si="257"/>
        <v>3.3508614337273085E-4</v>
      </c>
      <c r="M541" s="19">
        <f t="shared" si="259"/>
        <v>0</v>
      </c>
      <c r="N541" s="20">
        <f t="shared" si="258"/>
        <v>-5.6487000000000001E-8</v>
      </c>
      <c r="O541" s="20">
        <f t="shared" si="263"/>
        <v>536.66999999999996</v>
      </c>
      <c r="P541" s="21">
        <f t="shared" si="264"/>
        <v>0.96218400502308388</v>
      </c>
      <c r="Q541" s="33">
        <f>DataBase!G538+2*DataBase!H538*($O$2+273.15)+3*DataBase!I538*($O$2+273.15)^2+4*DataBase!J538*($O$2+273.15)^3+5*DataBase!K538*($O$2+273.15)^4</f>
        <v>1.0785715542367966</v>
      </c>
      <c r="R541" s="30">
        <f>DataBase!R538+273.15</f>
        <v>840</v>
      </c>
      <c r="S541" s="50">
        <f t="shared" si="276"/>
        <v>882.15629815870727</v>
      </c>
      <c r="T541" s="30">
        <f>DataBase!S538/100</f>
        <v>20.399999999999999</v>
      </c>
      <c r="U541" s="50">
        <f t="shared" si="265"/>
        <v>29.726288007275411</v>
      </c>
      <c r="V541" s="50">
        <f t="shared" si="266"/>
        <v>24.914362154607886</v>
      </c>
      <c r="W541" s="30">
        <f t="shared" si="267"/>
        <v>28.768071517739347</v>
      </c>
      <c r="X541" s="30">
        <f t="shared" si="268"/>
        <v>48.212972250791154</v>
      </c>
      <c r="Y541" s="30">
        <f t="shared" si="269"/>
        <v>601.80966208439042</v>
      </c>
      <c r="Z541" s="30">
        <f t="shared" si="270"/>
        <v>617.44690526801401</v>
      </c>
      <c r="AA541" s="55">
        <f t="shared" si="271"/>
        <v>550.32138497835808</v>
      </c>
      <c r="AB541" s="24">
        <f t="shared" si="272"/>
        <v>885.46947077697291</v>
      </c>
      <c r="AC541" s="24">
        <f t="shared" si="273"/>
        <v>25.436005857699215</v>
      </c>
      <c r="AD541" s="63">
        <f t="shared" si="274"/>
        <v>-0.24686303224015765</v>
      </c>
      <c r="AI541" s="20">
        <f t="shared" si="250"/>
        <v>229.25790462113903</v>
      </c>
      <c r="AJ541" s="18">
        <f t="shared" si="251"/>
        <v>198.72338814549897</v>
      </c>
      <c r="AM541" s="20">
        <f t="shared" si="275"/>
        <v>0.74047619047619051</v>
      </c>
      <c r="AN541" s="20">
        <f t="shared" si="252"/>
        <v>0.3172528410366976</v>
      </c>
      <c r="AO541" s="10">
        <f t="shared" si="253"/>
        <v>0.61261966190258133</v>
      </c>
      <c r="AP541" s="10">
        <f t="shared" si="277"/>
        <v>0.55016747938473509</v>
      </c>
      <c r="AQ541" s="20">
        <f t="shared" si="254"/>
        <v>7.7287808890536638E-11</v>
      </c>
      <c r="AR541" s="20">
        <f t="shared" si="255"/>
        <v>1.5766713013669473E-9</v>
      </c>
    </row>
    <row r="542" spans="3:44" ht="15" x14ac:dyDescent="0.25">
      <c r="C542" s="27" t="str">
        <f>DataBase!A539</f>
        <v>n-TridecylBZ</v>
      </c>
      <c r="D542" s="27">
        <f>DataBase!E539</f>
        <v>341.25002441406252</v>
      </c>
      <c r="E542" s="27">
        <f t="shared" si="260"/>
        <v>614.4000244140625</v>
      </c>
      <c r="F542" s="27">
        <f t="shared" si="261"/>
        <v>1105.9200439453125</v>
      </c>
      <c r="G542" s="17">
        <f>DataBase!D539/1000</f>
        <v>0.85647601318359379</v>
      </c>
      <c r="H542" s="16">
        <f t="shared" si="262"/>
        <v>12.074227987645411</v>
      </c>
      <c r="I542" s="16">
        <f>DataBase!C539</f>
        <v>260.45001220703125</v>
      </c>
      <c r="K542" s="20">
        <f t="shared" si="256"/>
        <v>6.6236092022454694E-3</v>
      </c>
      <c r="L542" s="19">
        <f t="shared" si="257"/>
        <v>3.8255106379578058E-4</v>
      </c>
      <c r="M542" s="19">
        <f t="shared" si="259"/>
        <v>0.85647601318359379</v>
      </c>
      <c r="N542" s="20">
        <f t="shared" si="258"/>
        <v>-5.9013604238891602E-8</v>
      </c>
      <c r="O542" s="20">
        <f t="shared" si="263"/>
        <v>536.66999999999996</v>
      </c>
      <c r="P542" s="21">
        <f t="shared" si="264"/>
        <v>1.5327169671610774</v>
      </c>
      <c r="Q542" s="33">
        <f>DataBase!G539+2*DataBase!H539*($O$2+273.15)+3*DataBase!I539*($O$2+273.15)^2+4*DataBase!J539*($O$2+273.15)^3+5*DataBase!K539*($O$2+273.15)^4</f>
        <v>1.4640191042144595</v>
      </c>
      <c r="R542" s="30">
        <f>DataBase!R539+273.15</f>
        <v>784</v>
      </c>
      <c r="S542" s="50">
        <f t="shared" si="276"/>
        <v>781.34908402050303</v>
      </c>
      <c r="T542" s="30">
        <f>DataBase!S539/100</f>
        <v>15</v>
      </c>
      <c r="U542" s="50">
        <f t="shared" si="265"/>
        <v>22.193730621447536</v>
      </c>
      <c r="V542" s="50">
        <f t="shared" si="266"/>
        <v>13.751352812478405</v>
      </c>
      <c r="W542" s="30">
        <f t="shared" si="267"/>
        <v>13.725497669157914</v>
      </c>
      <c r="X542" s="30">
        <f t="shared" si="268"/>
        <v>14.449814451809116</v>
      </c>
      <c r="Y542" s="30">
        <f t="shared" si="269"/>
        <v>515.57920069772297</v>
      </c>
      <c r="Z542" s="30">
        <f t="shared" si="270"/>
        <v>521.55626506701071</v>
      </c>
      <c r="AA542" s="55">
        <f t="shared" si="271"/>
        <v>510.62293455095812</v>
      </c>
      <c r="AB542" s="24">
        <f t="shared" si="272"/>
        <v>788.72754591606918</v>
      </c>
      <c r="AC542" s="24">
        <f t="shared" si="273"/>
        <v>12.848199704347746</v>
      </c>
      <c r="AD542" s="63">
        <f t="shared" si="274"/>
        <v>0.14345335304348364</v>
      </c>
      <c r="AI542" s="20">
        <f t="shared" si="250"/>
        <v>286.93023968069156</v>
      </c>
      <c r="AJ542" s="18">
        <f t="shared" si="251"/>
        <v>280.12406321414068</v>
      </c>
      <c r="AM542" s="20">
        <f t="shared" si="275"/>
        <v>0.783673500528141</v>
      </c>
      <c r="AN542" s="20">
        <f t="shared" si="252"/>
        <v>0.33405855365842119</v>
      </c>
      <c r="AO542" s="10">
        <f t="shared" si="253"/>
        <v>0.8659417397464273</v>
      </c>
      <c r="AP542" s="10">
        <f t="shared" si="277"/>
        <v>0.76087697706035606</v>
      </c>
      <c r="AQ542" s="20">
        <f t="shared" si="254"/>
        <v>7.8103959078564443E-12</v>
      </c>
      <c r="AR542" s="20">
        <f t="shared" si="255"/>
        <v>1.1715593861784667E-10</v>
      </c>
    </row>
    <row r="543" spans="3:44" ht="15" x14ac:dyDescent="0.25">
      <c r="C543" s="27" t="str">
        <f>DataBase!A540</f>
        <v>1-Nonadecyn</v>
      </c>
      <c r="D543" s="27">
        <f>DataBase!E540</f>
        <v>327.05001220703127</v>
      </c>
      <c r="E543" s="27">
        <f t="shared" si="260"/>
        <v>600.20001220703125</v>
      </c>
      <c r="F543" s="27">
        <f t="shared" si="261"/>
        <v>1080.3600219726563</v>
      </c>
      <c r="G543" s="17">
        <f>DataBase!D540/1000</f>
        <v>0.80795001220703122</v>
      </c>
      <c r="H543" s="16">
        <f t="shared" si="262"/>
        <v>12.700037690348514</v>
      </c>
      <c r="I543" s="16">
        <f>DataBase!C540</f>
        <v>264.489013671875</v>
      </c>
      <c r="K543" s="20">
        <f t="shared" si="256"/>
        <v>2.100512015715782E-2</v>
      </c>
      <c r="L543" s="19">
        <f t="shared" si="257"/>
        <v>3.9243839178870348E-4</v>
      </c>
      <c r="M543" s="19">
        <f t="shared" si="259"/>
        <v>0</v>
      </c>
      <c r="N543" s="20">
        <f t="shared" si="258"/>
        <v>-5.6487000000000001E-8</v>
      </c>
      <c r="O543" s="20">
        <f t="shared" si="263"/>
        <v>536.66999999999996</v>
      </c>
      <c r="P543" s="21">
        <f t="shared" si="264"/>
        <v>1.6464530176005803</v>
      </c>
      <c r="Q543" s="33">
        <f>DataBase!G540+2*DataBase!H540*($O$2+273.15)+3*DataBase!I540*($O$2+273.15)^2+4*DataBase!J540*($O$2+273.15)^3+5*DataBase!K540*($O$2+273.15)^4</f>
        <v>1.6079092973552853</v>
      </c>
      <c r="R543" s="30">
        <f>DataBase!R540+273.15</f>
        <v>758.9000244140625</v>
      </c>
      <c r="S543" s="50">
        <f t="shared" si="276"/>
        <v>753.98450029615049</v>
      </c>
      <c r="T543" s="30">
        <f>DataBase!S540/100</f>
        <v>11.9</v>
      </c>
      <c r="U543" s="50">
        <f t="shared" si="265"/>
        <v>20.989848379004957</v>
      </c>
      <c r="V543" s="50">
        <f t="shared" si="266"/>
        <v>12.678258275012936</v>
      </c>
      <c r="W543" s="30">
        <f t="shared" si="267"/>
        <v>12.289515752949534</v>
      </c>
      <c r="X543" s="30">
        <f t="shared" si="268"/>
        <v>12.461190636382675</v>
      </c>
      <c r="Y543" s="30">
        <f t="shared" si="269"/>
        <v>488.65329908205774</v>
      </c>
      <c r="Z543" s="30">
        <f t="shared" si="270"/>
        <v>492.40083612348087</v>
      </c>
      <c r="AA543" s="55">
        <f t="shared" si="271"/>
        <v>485.98896754720067</v>
      </c>
      <c r="AB543" s="24">
        <f t="shared" si="272"/>
        <v>761.3793429074193</v>
      </c>
      <c r="AC543" s="24">
        <f t="shared" si="273"/>
        <v>11.388775352515207</v>
      </c>
      <c r="AD543" s="63">
        <f t="shared" si="274"/>
        <v>4.2960054410486823E-2</v>
      </c>
      <c r="AI543" s="20">
        <f t="shared" si="250"/>
        <v>281.20489526446585</v>
      </c>
      <c r="AJ543" s="18">
        <f t="shared" si="251"/>
        <v>271.49678378420549</v>
      </c>
      <c r="AM543" s="20">
        <f t="shared" si="275"/>
        <v>0.79088152971195169</v>
      </c>
      <c r="AN543" s="20">
        <f t="shared" si="252"/>
        <v>0.34218302567309933</v>
      </c>
      <c r="AO543" s="10">
        <f t="shared" si="253"/>
        <v>0.77927493851495633</v>
      </c>
      <c r="AP543" s="10">
        <f t="shared" si="277"/>
        <v>0.67535935552955606</v>
      </c>
      <c r="AQ543" s="20">
        <f t="shared" si="254"/>
        <v>9.3911217037036392E-11</v>
      </c>
      <c r="AR543" s="20">
        <f t="shared" si="255"/>
        <v>1.1175434827407331E-9</v>
      </c>
    </row>
    <row r="544" spans="3:44" ht="15" x14ac:dyDescent="0.25">
      <c r="C544" s="27" t="str">
        <f>DataBase!A541</f>
        <v>1-Nonadecene</v>
      </c>
      <c r="D544" s="27">
        <f>DataBase!E541</f>
        <v>328.55001220703127</v>
      </c>
      <c r="E544" s="27">
        <f t="shared" si="260"/>
        <v>601.70001220703125</v>
      </c>
      <c r="F544" s="27">
        <f t="shared" si="261"/>
        <v>1083.0600219726564</v>
      </c>
      <c r="G544" s="17">
        <f>DataBase!D541/1000</f>
        <v>0.78879901123046881</v>
      </c>
      <c r="H544" s="16">
        <f t="shared" si="262"/>
        <v>13.019205564198641</v>
      </c>
      <c r="I544" s="16">
        <f>DataBase!C541</f>
        <v>266.489013671875</v>
      </c>
      <c r="K544" s="20">
        <f t="shared" si="256"/>
        <v>3.049078936798361E-2</v>
      </c>
      <c r="L544" s="19">
        <f t="shared" si="257"/>
        <v>3.9445753000772821E-4</v>
      </c>
      <c r="M544" s="19">
        <f t="shared" si="259"/>
        <v>0</v>
      </c>
      <c r="N544" s="20">
        <f t="shared" si="258"/>
        <v>-5.6487000000000001E-8</v>
      </c>
      <c r="O544" s="20">
        <f t="shared" si="263"/>
        <v>536.66999999999996</v>
      </c>
      <c r="P544" s="21">
        <f t="shared" si="264"/>
        <v>1.6952203665478798</v>
      </c>
      <c r="Q544" s="33">
        <f>DataBase!G541+2*DataBase!H541*($O$2+273.15)+3*DataBase!I541*($O$2+273.15)^2+4*DataBase!J541*($O$2+273.15)^3+5*DataBase!K541*($O$2+273.15)^4</f>
        <v>1.6320714417932618</v>
      </c>
      <c r="R544" s="30">
        <f>DataBase!R541+273.15</f>
        <v>754.79901123046875</v>
      </c>
      <c r="S544" s="50">
        <f t="shared" si="276"/>
        <v>748.26394371534354</v>
      </c>
      <c r="T544" s="30">
        <f>DataBase!S541/100</f>
        <v>11.65</v>
      </c>
      <c r="U544" s="50">
        <f t="shared" si="265"/>
        <v>20.042961073659072</v>
      </c>
      <c r="V544" s="50">
        <f t="shared" si="266"/>
        <v>11.922894036318317</v>
      </c>
      <c r="W544" s="30">
        <f t="shared" si="267"/>
        <v>11.352843864499661</v>
      </c>
      <c r="X544" s="30">
        <f t="shared" si="268"/>
        <v>11.379236117647828</v>
      </c>
      <c r="Y544" s="30">
        <f t="shared" si="269"/>
        <v>483.22020424572986</v>
      </c>
      <c r="Z544" s="30">
        <f t="shared" si="270"/>
        <v>485.91553051611129</v>
      </c>
      <c r="AA544" s="55">
        <f t="shared" si="271"/>
        <v>480.50099507149321</v>
      </c>
      <c r="AB544" s="24">
        <f t="shared" si="272"/>
        <v>755.63314808833047</v>
      </c>
      <c r="AC544" s="24">
        <f t="shared" si="273"/>
        <v>10.653026409294295</v>
      </c>
      <c r="AD544" s="63">
        <f t="shared" si="274"/>
        <v>8.5577132249416765E-2</v>
      </c>
      <c r="AI544" s="20">
        <f t="shared" si="250"/>
        <v>286.60394416058494</v>
      </c>
      <c r="AJ544" s="18">
        <f t="shared" si="251"/>
        <v>274.65270855526023</v>
      </c>
      <c r="AM544" s="20">
        <f t="shared" si="275"/>
        <v>0.79716587231101899</v>
      </c>
      <c r="AN544" s="20">
        <f t="shared" si="252"/>
        <v>0.34354816838363866</v>
      </c>
      <c r="AO544" s="10">
        <f t="shared" si="253"/>
        <v>0.83806371200371943</v>
      </c>
      <c r="AP544" s="10">
        <f t="shared" si="277"/>
        <v>0.72545991447266456</v>
      </c>
      <c r="AQ544" s="20">
        <f t="shared" si="254"/>
        <v>4.3232678609203047E-11</v>
      </c>
      <c r="AR544" s="20">
        <f t="shared" si="255"/>
        <v>5.0366070579721551E-10</v>
      </c>
    </row>
    <row r="545" spans="3:44" ht="15" x14ac:dyDescent="0.25">
      <c r="C545" s="27" t="str">
        <f>DataBase!A542</f>
        <v>1C10Naphthal</v>
      </c>
      <c r="D545" s="27">
        <f>DataBase!E542</f>
        <v>378.85</v>
      </c>
      <c r="E545" s="27">
        <f t="shared" si="260"/>
        <v>652</v>
      </c>
      <c r="F545" s="27">
        <f t="shared" si="261"/>
        <v>1173.6000000000001</v>
      </c>
      <c r="G545" s="17">
        <f>DataBase!D542/1000</f>
        <v>0.9344550170898438</v>
      </c>
      <c r="H545" s="16">
        <f t="shared" si="262"/>
        <v>11.28794713589398</v>
      </c>
      <c r="I545" s="16">
        <f>DataBase!C542</f>
        <v>268.44100952148438</v>
      </c>
      <c r="K545" s="20">
        <f t="shared" si="256"/>
        <v>-2.096221112123095E-2</v>
      </c>
      <c r="L545" s="19">
        <f t="shared" si="257"/>
        <v>3.767284521836235E-4</v>
      </c>
      <c r="M545" s="19">
        <f t="shared" si="259"/>
        <v>0</v>
      </c>
      <c r="N545" s="20">
        <f t="shared" si="258"/>
        <v>-5.6487000000000001E-8</v>
      </c>
      <c r="O545" s="20">
        <f t="shared" si="263"/>
        <v>536.66999999999996</v>
      </c>
      <c r="P545" s="21">
        <f t="shared" si="264"/>
        <v>1.4002518201811496</v>
      </c>
      <c r="Q545" s="33">
        <f>DataBase!G542+2*DataBase!H542*($O$2+273.15)+3*DataBase!I542*($O$2+273.15)^2+4*DataBase!J542*($O$2+273.15)^3+5*DataBase!K542*($O$2+273.15)^4</f>
        <v>1.3504487060021211</v>
      </c>
      <c r="R545" s="30">
        <f>DataBase!R542+273.15</f>
        <v>859</v>
      </c>
      <c r="S545" s="50">
        <f t="shared" si="276"/>
        <v>836.8928913278279</v>
      </c>
      <c r="T545" s="30">
        <f>DataBase!S542/100</f>
        <v>15.8</v>
      </c>
      <c r="U545" s="50">
        <f t="shared" si="265"/>
        <v>23.087669009572323</v>
      </c>
      <c r="V545" s="50">
        <f t="shared" si="266"/>
        <v>14.672067420170185</v>
      </c>
      <c r="W545" s="30">
        <f t="shared" si="267"/>
        <v>15.327326187583946</v>
      </c>
      <c r="X545" s="30">
        <f t="shared" si="268"/>
        <v>17.842218333033085</v>
      </c>
      <c r="Y545" s="30">
        <f t="shared" si="269"/>
        <v>569.63535751392851</v>
      </c>
      <c r="Z545" s="30">
        <f t="shared" si="270"/>
        <v>580.26024671846449</v>
      </c>
      <c r="AA545" s="55">
        <f t="shared" si="271"/>
        <v>556.44337836602256</v>
      </c>
      <c r="AB545" s="24">
        <f t="shared" si="272"/>
        <v>845.31391502026133</v>
      </c>
      <c r="AC545" s="24">
        <f t="shared" si="273"/>
        <v>14.427082592039895</v>
      </c>
      <c r="AD545" s="63">
        <f t="shared" si="274"/>
        <v>8.6893506832918091E-2</v>
      </c>
      <c r="AI545" s="20">
        <f t="shared" si="250"/>
        <v>309.99897423597906</v>
      </c>
      <c r="AJ545" s="18">
        <f t="shared" si="251"/>
        <v>304.3181118817061</v>
      </c>
      <c r="AM545" s="20">
        <f t="shared" si="275"/>
        <v>0.75902211874272407</v>
      </c>
      <c r="AN545" s="20">
        <f t="shared" si="252"/>
        <v>0.31192863136510174</v>
      </c>
      <c r="AO545" s="10">
        <f t="shared" si="253"/>
        <v>0.63624480070049116</v>
      </c>
      <c r="AP545" s="10">
        <f t="shared" si="277"/>
        <v>0.56148139986622092</v>
      </c>
      <c r="AQ545" s="20">
        <f t="shared" si="254"/>
        <v>2.4702397304397622E-11</v>
      </c>
      <c r="AR545" s="20">
        <f t="shared" si="255"/>
        <v>3.9029787740948244E-10</v>
      </c>
    </row>
    <row r="546" spans="3:44" ht="15" x14ac:dyDescent="0.25">
      <c r="C546" s="27" t="str">
        <f>DataBase!A543</f>
        <v>n-C19</v>
      </c>
      <c r="D546" s="27">
        <f>DataBase!E543</f>
        <v>330.64901123046877</v>
      </c>
      <c r="E546" s="27">
        <f t="shared" si="260"/>
        <v>603.79901123046875</v>
      </c>
      <c r="F546" s="27">
        <f t="shared" si="261"/>
        <v>1086.8382202148439</v>
      </c>
      <c r="G546" s="17">
        <f>DataBase!D543/1000</f>
        <v>0.78759100341796873</v>
      </c>
      <c r="H546" s="16">
        <f t="shared" si="262"/>
        <v>13.054318996426797</v>
      </c>
      <c r="I546" s="16">
        <f>DataBase!C543</f>
        <v>268.510009765625</v>
      </c>
      <c r="K546" s="20">
        <f t="shared" si="256"/>
        <v>3.1534360573804404E-2</v>
      </c>
      <c r="L546" s="19">
        <f t="shared" si="257"/>
        <v>3.9464518285822644E-4</v>
      </c>
      <c r="M546" s="19">
        <f t="shared" si="259"/>
        <v>0</v>
      </c>
      <c r="N546" s="20">
        <f t="shared" si="258"/>
        <v>-5.6487000000000001E-8</v>
      </c>
      <c r="O546" s="20">
        <f t="shared" si="263"/>
        <v>536.66999999999996</v>
      </c>
      <c r="P546" s="21">
        <f t="shared" si="264"/>
        <v>1.7004306351189074</v>
      </c>
      <c r="Q546" s="33">
        <f>DataBase!G543+2*DataBase!H543*($O$2+273.15)+3*DataBase!I543*($O$2+273.15)^2+4*DataBase!J543*($O$2+273.15)^3+5*DataBase!K543*($O$2+273.15)^4</f>
        <v>1.6400615459762904</v>
      </c>
      <c r="R546" s="30">
        <f>DataBase!R543+273.15</f>
        <v>755.92901611328125</v>
      </c>
      <c r="S546" s="50">
        <f t="shared" si="276"/>
        <v>749.29624514789839</v>
      </c>
      <c r="T546" s="30">
        <f>DataBase!S543/100</f>
        <v>11.169499511718749</v>
      </c>
      <c r="U546" s="50">
        <f t="shared" si="265"/>
        <v>19.861075609756188</v>
      </c>
      <c r="V546" s="50">
        <f t="shared" si="266"/>
        <v>11.785283333458137</v>
      </c>
      <c r="W546" s="30">
        <f t="shared" si="267"/>
        <v>11.187472829067104</v>
      </c>
      <c r="X546" s="30">
        <f t="shared" si="268"/>
        <v>11.198028837554562</v>
      </c>
      <c r="Y546" s="30">
        <f t="shared" si="269"/>
        <v>484.35423001144738</v>
      </c>
      <c r="Z546" s="30">
        <f t="shared" si="270"/>
        <v>486.90524856452748</v>
      </c>
      <c r="AA546" s="55">
        <f t="shared" si="271"/>
        <v>481.50664947956705</v>
      </c>
      <c r="AB546" s="24">
        <f t="shared" si="272"/>
        <v>756.45354163737375</v>
      </c>
      <c r="AC546" s="24">
        <f t="shared" si="273"/>
        <v>10.471377077918058</v>
      </c>
      <c r="AD546" s="63">
        <f t="shared" si="274"/>
        <v>6.2502570779311914E-2</v>
      </c>
      <c r="AI546" s="20">
        <f t="shared" si="250"/>
        <v>289.21296250460165</v>
      </c>
      <c r="AJ546" s="18">
        <f t="shared" si="251"/>
        <v>277.00524106185776</v>
      </c>
      <c r="AM546" s="20">
        <f t="shared" si="275"/>
        <v>0.79875093872568748</v>
      </c>
      <c r="AN546" s="20">
        <f t="shared" si="252"/>
        <v>0.34317092708177921</v>
      </c>
      <c r="AO546" s="10">
        <f t="shared" si="253"/>
        <v>0.82399294259462597</v>
      </c>
      <c r="AP546" s="10">
        <f t="shared" si="277"/>
        <v>0.71139297493975895</v>
      </c>
      <c r="AQ546" s="20">
        <f t="shared" si="254"/>
        <v>5.1660892698149998E-11</v>
      </c>
      <c r="AR546" s="20">
        <f t="shared" si="255"/>
        <v>5.7702631576694113E-10</v>
      </c>
    </row>
    <row r="547" spans="3:44" ht="15" x14ac:dyDescent="0.25">
      <c r="C547" s="27" t="str">
        <f>DataBase!A544</f>
        <v>iC3Myristate</v>
      </c>
      <c r="D547" s="27">
        <f>DataBase!E544</f>
        <v>314.85000000000002</v>
      </c>
      <c r="E547" s="27">
        <f t="shared" si="260"/>
        <v>588</v>
      </c>
      <c r="F547" s="27">
        <f t="shared" si="261"/>
        <v>1058.4000000000001</v>
      </c>
      <c r="G547" s="17">
        <f>DataBase!D544/1000</f>
        <v>0.85576599121093755</v>
      </c>
      <c r="H547" s="16">
        <f t="shared" si="262"/>
        <v>11.908624107660863</v>
      </c>
      <c r="I547" s="16">
        <f>DataBase!C544</f>
        <v>270.45599365234375</v>
      </c>
      <c r="K547" s="20">
        <f t="shared" si="256"/>
        <v>1.4923912067316403E-3</v>
      </c>
      <c r="L547" s="19">
        <f t="shared" si="257"/>
        <v>3.8092032856851498E-4</v>
      </c>
      <c r="M547" s="19">
        <f t="shared" si="259"/>
        <v>0.85576599121093755</v>
      </c>
      <c r="N547" s="20">
        <f t="shared" si="258"/>
        <v>-5.9011509674072265E-8</v>
      </c>
      <c r="O547" s="20">
        <f t="shared" si="263"/>
        <v>536.66999999999996</v>
      </c>
      <c r="P547" s="21">
        <f t="shared" si="264"/>
        <v>1.503925248782519</v>
      </c>
      <c r="Q547" s="33">
        <f>DataBase!G544+2*DataBase!H544*($O$2+273.15)+3*DataBase!I544*($O$2+273.15)^2+4*DataBase!J544*($O$2+273.15)^3+5*DataBase!K544*($O$2+273.15)^4</f>
        <v>1.5096909274733603</v>
      </c>
      <c r="R547" s="30">
        <f>DataBase!R544+273.15</f>
        <v>738</v>
      </c>
      <c r="S547" s="50">
        <f t="shared" si="276"/>
        <v>761.99406258003842</v>
      </c>
      <c r="T547" s="30">
        <f>DataBase!S544/100</f>
        <v>14</v>
      </c>
      <c r="U547" s="50">
        <f t="shared" si="265"/>
        <v>23.629326601132156</v>
      </c>
      <c r="V547" s="50">
        <f t="shared" si="266"/>
        <v>15.192112160090549</v>
      </c>
      <c r="W547" s="30">
        <f t="shared" si="267"/>
        <v>15.374230466728799</v>
      </c>
      <c r="X547" s="30">
        <f t="shared" si="268"/>
        <v>16.228675120285011</v>
      </c>
      <c r="Y547" s="30">
        <f t="shared" si="269"/>
        <v>495.22599943364776</v>
      </c>
      <c r="Z547" s="30">
        <f t="shared" si="270"/>
        <v>501.16472428802331</v>
      </c>
      <c r="AA547" s="55">
        <f t="shared" si="271"/>
        <v>491.15300537883002</v>
      </c>
      <c r="AB547" s="24">
        <f t="shared" si="272"/>
        <v>768.05654693684562</v>
      </c>
      <c r="AC547" s="24">
        <f t="shared" si="273"/>
        <v>13.103762318950769</v>
      </c>
      <c r="AD547" s="63">
        <f t="shared" si="274"/>
        <v>6.4016977217802182E-2</v>
      </c>
      <c r="AI547" s="20">
        <f t="shared" si="250"/>
        <v>258.77849985430851</v>
      </c>
      <c r="AJ547" s="18">
        <f t="shared" si="251"/>
        <v>251.57536550284451</v>
      </c>
      <c r="AM547" s="20">
        <f t="shared" si="275"/>
        <v>0.7967479674796748</v>
      </c>
      <c r="AN547" s="20">
        <f t="shared" si="252"/>
        <v>0.34925579785392868</v>
      </c>
      <c r="AO547" s="10">
        <f t="shared" si="253"/>
        <v>0.97818061254786093</v>
      </c>
      <c r="AP547" s="10">
        <f t="shared" si="277"/>
        <v>0.85507706365270675</v>
      </c>
      <c r="AQ547" s="20">
        <f t="shared" si="254"/>
        <v>1.0014934889323716E-11</v>
      </c>
      <c r="AR547" s="20">
        <f t="shared" si="255"/>
        <v>1.4020908845053203E-10</v>
      </c>
    </row>
    <row r="548" spans="3:44" ht="15" x14ac:dyDescent="0.25">
      <c r="C548" s="27" t="str">
        <f>DataBase!A545</f>
        <v>n-TtrdecylBZ</v>
      </c>
      <c r="D548" s="27">
        <f>DataBase!E545</f>
        <v>354.05001220703127</v>
      </c>
      <c r="E548" s="27">
        <f t="shared" si="260"/>
        <v>627.20001220703125</v>
      </c>
      <c r="F548" s="27">
        <f t="shared" si="261"/>
        <v>1128.9600219726563</v>
      </c>
      <c r="G548" s="17">
        <f>DataBase!D545/1000</f>
        <v>0.85638702392578125</v>
      </c>
      <c r="H548" s="16">
        <f t="shared" si="262"/>
        <v>12.158764390275731</v>
      </c>
      <c r="I548" s="16">
        <f>DataBase!C545</f>
        <v>274.47000122070313</v>
      </c>
      <c r="K548" s="20">
        <f t="shared" si="256"/>
        <v>9.1097774775787035E-3</v>
      </c>
      <c r="L548" s="19">
        <f t="shared" si="257"/>
        <v>3.834609664683799E-4</v>
      </c>
      <c r="M548" s="19">
        <f t="shared" si="259"/>
        <v>0.85638702392578125</v>
      </c>
      <c r="N548" s="20">
        <f t="shared" si="258"/>
        <v>-5.9013341720581053E-8</v>
      </c>
      <c r="O548" s="20">
        <f t="shared" si="263"/>
        <v>536.66999999999996</v>
      </c>
      <c r="P548" s="21">
        <f t="shared" si="264"/>
        <v>1.5472097478673019</v>
      </c>
      <c r="Q548" s="33">
        <f>DataBase!G545+2*DataBase!H545*($O$2+273.15)+3*DataBase!I545*($O$2+273.15)^2+4*DataBase!J545*($O$2+273.15)^3+5*DataBase!K545*($O$2+273.15)^4</f>
        <v>1.4726137050940988</v>
      </c>
      <c r="R548" s="30">
        <f>DataBase!R545+273.15</f>
        <v>792.03802490234375</v>
      </c>
      <c r="S548" s="50">
        <f t="shared" si="276"/>
        <v>790.42196127276213</v>
      </c>
      <c r="T548" s="30">
        <f>DataBase!S545/100</f>
        <v>14.1</v>
      </c>
      <c r="U548" s="50">
        <f t="shared" si="265"/>
        <v>21.481075428562239</v>
      </c>
      <c r="V548" s="50">
        <f t="shared" si="266"/>
        <v>13.107886554922271</v>
      </c>
      <c r="W548" s="30">
        <f t="shared" si="267"/>
        <v>12.97612289899719</v>
      </c>
      <c r="X548" s="30">
        <f t="shared" si="268"/>
        <v>13.626879867446171</v>
      </c>
      <c r="Y548" s="30">
        <f t="shared" si="269"/>
        <v>525.17813109804683</v>
      </c>
      <c r="Z548" s="30">
        <f t="shared" si="270"/>
        <v>531.03194268732068</v>
      </c>
      <c r="AA548" s="55">
        <f t="shared" si="271"/>
        <v>519.73340703111558</v>
      </c>
      <c r="AB548" s="24">
        <f t="shared" si="272"/>
        <v>796.59572473602134</v>
      </c>
      <c r="AC548" s="24">
        <f t="shared" si="273"/>
        <v>11.759572866860035</v>
      </c>
      <c r="AD548" s="63">
        <f t="shared" si="274"/>
        <v>0.16598773993900459</v>
      </c>
      <c r="AI548" s="20">
        <f t="shared" si="250"/>
        <v>301.34899250142689</v>
      </c>
      <c r="AJ548" s="18">
        <f t="shared" si="251"/>
        <v>294.95189582948865</v>
      </c>
      <c r="AM548" s="20">
        <f t="shared" si="275"/>
        <v>0.79188118813407149</v>
      </c>
      <c r="AN548" s="20">
        <f t="shared" si="252"/>
        <v>0.33153771141238342</v>
      </c>
      <c r="AO548" s="10">
        <f t="shared" si="253"/>
        <v>0.92071557953958072</v>
      </c>
      <c r="AP548" s="10">
        <f t="shared" si="277"/>
        <v>0.80567098936703996</v>
      </c>
      <c r="AQ548" s="20">
        <f t="shared" si="254"/>
        <v>2.1467213180507853E-12</v>
      </c>
      <c r="AR548" s="20">
        <f t="shared" si="255"/>
        <v>3.0268770584516074E-11</v>
      </c>
    </row>
    <row r="549" spans="3:44" ht="15" x14ac:dyDescent="0.25">
      <c r="C549" s="27" t="str">
        <f>DataBase!A546</f>
        <v>1-Eicosyne</v>
      </c>
      <c r="D549" s="27">
        <f>DataBase!E546</f>
        <v>340.05001220703127</v>
      </c>
      <c r="E549" s="27">
        <f t="shared" si="260"/>
        <v>613.20001220703125</v>
      </c>
      <c r="F549" s="27">
        <f t="shared" si="261"/>
        <v>1103.7600219726562</v>
      </c>
      <c r="G549" s="17">
        <f>DataBase!D546/1000</f>
        <v>0.79624700927734371</v>
      </c>
      <c r="H549" s="16">
        <f t="shared" si="262"/>
        <v>12.979074915122343</v>
      </c>
      <c r="I549" s="16">
        <f>DataBase!C546</f>
        <v>278.51998901367188</v>
      </c>
      <c r="K549" s="20">
        <f t="shared" si="256"/>
        <v>2.9298106477436022E-2</v>
      </c>
      <c r="L549" s="19">
        <f t="shared" si="257"/>
        <v>3.9423469388345984E-4</v>
      </c>
      <c r="M549" s="19">
        <f t="shared" si="259"/>
        <v>0</v>
      </c>
      <c r="N549" s="20">
        <f t="shared" si="258"/>
        <v>-5.6487000000000001E-8</v>
      </c>
      <c r="O549" s="20">
        <f t="shared" si="263"/>
        <v>536.66999999999996</v>
      </c>
      <c r="P549" s="21">
        <f t="shared" si="264"/>
        <v>1.6892280248472091</v>
      </c>
      <c r="Q549" s="33">
        <f>DataBase!G546+2*DataBase!H546*($O$2+273.15)+3*DataBase!I546*($O$2+273.15)^2+4*DataBase!J546*($O$2+273.15)^3+5*DataBase!K546*($O$2+273.15)^4</f>
        <v>1.5974071991317615</v>
      </c>
      <c r="R549" s="30">
        <f>DataBase!R546+273.15</f>
        <v>769.79901123046875</v>
      </c>
      <c r="S549" s="50">
        <f t="shared" si="276"/>
        <v>758.90514896633078</v>
      </c>
      <c r="T549" s="30">
        <f>DataBase!S546/100</f>
        <v>11.2</v>
      </c>
      <c r="U549" s="50">
        <f t="shared" si="265"/>
        <v>19.698018075877318</v>
      </c>
      <c r="V549" s="50">
        <f t="shared" si="266"/>
        <v>11.663728061169536</v>
      </c>
      <c r="W549" s="30">
        <f t="shared" si="267"/>
        <v>11.062073711033502</v>
      </c>
      <c r="X549" s="30">
        <f t="shared" si="268"/>
        <v>11.087155531077617</v>
      </c>
      <c r="Y549" s="30">
        <f t="shared" si="269"/>
        <v>494.28334578782631</v>
      </c>
      <c r="Z549" s="30">
        <f t="shared" si="270"/>
        <v>496.97432676482151</v>
      </c>
      <c r="AA549" s="55">
        <f t="shared" si="271"/>
        <v>490.98439519718136</v>
      </c>
      <c r="AB549" s="24">
        <f t="shared" si="272"/>
        <v>764.91327817872514</v>
      </c>
      <c r="AC549" s="24">
        <f t="shared" si="273"/>
        <v>10.057460230113048</v>
      </c>
      <c r="AD549" s="63">
        <f t="shared" si="274"/>
        <v>0.10201247945419212</v>
      </c>
      <c r="AI549" s="20">
        <f t="shared" si="250"/>
        <v>298.2623000876668</v>
      </c>
      <c r="AJ549" s="18">
        <f t="shared" si="251"/>
        <v>286.87295350669939</v>
      </c>
      <c r="AM549" s="20">
        <f t="shared" si="275"/>
        <v>0.796571576815713</v>
      </c>
      <c r="AN549" s="20">
        <f t="shared" si="252"/>
        <v>0.33860715739435276</v>
      </c>
      <c r="AO549" s="10">
        <f t="shared" si="253"/>
        <v>0.79966595880214386</v>
      </c>
      <c r="AP549" s="10">
        <f t="shared" si="277"/>
        <v>0.69042657015166453</v>
      </c>
      <c r="AQ549" s="20">
        <f t="shared" si="254"/>
        <v>4.31413710663279E-11</v>
      </c>
      <c r="AR549" s="20">
        <f t="shared" si="255"/>
        <v>4.831833559428724E-10</v>
      </c>
    </row>
    <row r="550" spans="3:44" ht="15" x14ac:dyDescent="0.25">
      <c r="C550" s="27" t="str">
        <f>DataBase!A547</f>
        <v>1-Eicosene</v>
      </c>
      <c r="D550" s="27">
        <f>DataBase!E547</f>
        <v>342.35</v>
      </c>
      <c r="E550" s="27">
        <f t="shared" si="260"/>
        <v>615.5</v>
      </c>
      <c r="F550" s="27">
        <f t="shared" si="261"/>
        <v>1107.9000000000001</v>
      </c>
      <c r="G550" s="17">
        <f>DataBase!D547/1000</f>
        <v>0.79878900146484377</v>
      </c>
      <c r="H550" s="16">
        <f t="shared" si="262"/>
        <v>12.953926971239751</v>
      </c>
      <c r="I550" s="16">
        <f>DataBase!C547</f>
        <v>280.51901245117188</v>
      </c>
      <c r="K550" s="20">
        <f t="shared" si="256"/>
        <v>2.8550709585245387E-2</v>
      </c>
      <c r="L550" s="19">
        <f t="shared" si="257"/>
        <v>3.9409050264556801E-4</v>
      </c>
      <c r="M550" s="19">
        <f t="shared" si="259"/>
        <v>0</v>
      </c>
      <c r="N550" s="20">
        <f t="shared" si="258"/>
        <v>-5.6487000000000001E-8</v>
      </c>
      <c r="O550" s="20">
        <f t="shared" si="263"/>
        <v>536.66999999999996</v>
      </c>
      <c r="P550" s="21">
        <f t="shared" si="264"/>
        <v>1.6854524722089694</v>
      </c>
      <c r="Q550" s="33">
        <f>DataBase!G547+2*DataBase!H547*($O$2+273.15)+3*DataBase!I547*($O$2+273.15)^2+4*DataBase!J547*($O$2+273.15)^3+5*DataBase!K547*($O$2+273.15)^4</f>
        <v>1.632057181970058</v>
      </c>
      <c r="R550" s="30">
        <f>DataBase!R547+273.15</f>
        <v>767.739013671875</v>
      </c>
      <c r="S550" s="50">
        <f t="shared" si="276"/>
        <v>761.4102844807511</v>
      </c>
      <c r="T550" s="30">
        <f>DataBase!S547/100</f>
        <v>10.431800537109375</v>
      </c>
      <c r="U550" s="50">
        <f t="shared" si="265"/>
        <v>19.678001678464028</v>
      </c>
      <c r="V550" s="50">
        <f t="shared" ref="V550:V581" si="278">55302700*E550^-2.3125*G550^2.3201</f>
        <v>11.64901254977247</v>
      </c>
      <c r="W550" s="30">
        <f t="shared" si="267"/>
        <v>11.050602966585073</v>
      </c>
      <c r="X550" s="30">
        <f t="shared" si="268"/>
        <v>11.083630511844708</v>
      </c>
      <c r="Y550" s="30">
        <f t="shared" si="269"/>
        <v>496.85803602630608</v>
      </c>
      <c r="Z550" s="30">
        <f t="shared" si="270"/>
        <v>499.61297254506849</v>
      </c>
      <c r="AA550" s="55">
        <f t="shared" si="271"/>
        <v>493.44137638425138</v>
      </c>
      <c r="AB550" s="24">
        <f t="shared" si="272"/>
        <v>767.16303360375036</v>
      </c>
      <c r="AC550" s="24">
        <f t="shared" si="273"/>
        <v>9.9884815628305805</v>
      </c>
      <c r="AD550" s="63">
        <f t="shared" si="274"/>
        <v>4.2496879872440191E-2</v>
      </c>
      <c r="AI550" s="20">
        <f t="shared" si="250"/>
        <v>300.40644665035285</v>
      </c>
      <c r="AJ550" s="18">
        <f t="shared" si="251"/>
        <v>289.28348032000656</v>
      </c>
      <c r="AM550" s="20">
        <f t="shared" si="275"/>
        <v>0.80170473173720902</v>
      </c>
      <c r="AN550" s="20">
        <f t="shared" si="252"/>
        <v>0.33927728639791882</v>
      </c>
      <c r="AO550" s="10">
        <f t="shared" si="253"/>
        <v>0.80498456181999301</v>
      </c>
      <c r="AP550" s="10">
        <f t="shared" si="277"/>
        <v>0.69189167007383356</v>
      </c>
      <c r="AQ550" s="20">
        <f t="shared" si="254"/>
        <v>4.3035906101378464E-11</v>
      </c>
      <c r="AR550" s="20">
        <f t="shared" si="255"/>
        <v>4.4894198838334847E-10</v>
      </c>
    </row>
    <row r="551" spans="3:44" ht="15" x14ac:dyDescent="0.25">
      <c r="C551" s="27" t="str">
        <f>DataBase!A548</f>
        <v>n-C20</v>
      </c>
      <c r="D551" s="27">
        <f>DataBase!E548</f>
        <v>343.77901611328127</v>
      </c>
      <c r="E551" s="27">
        <f t="shared" si="260"/>
        <v>616.92901611328125</v>
      </c>
      <c r="F551" s="27">
        <f t="shared" si="261"/>
        <v>1110.4722290039063</v>
      </c>
      <c r="G551" s="17">
        <f>DataBase!D548/1000</f>
        <v>0.79066900634765624</v>
      </c>
      <c r="H551" s="16">
        <f t="shared" si="262"/>
        <v>13.097081164836959</v>
      </c>
      <c r="I551" s="16">
        <f>DataBase!C548</f>
        <v>282.54000854492188</v>
      </c>
      <c r="K551" s="20">
        <f t="shared" si="256"/>
        <v>3.2805252218954424E-2</v>
      </c>
      <c r="L551" s="19">
        <f t="shared" si="257"/>
        <v>3.9486448088840232E-4</v>
      </c>
      <c r="M551" s="19">
        <f t="shared" si="259"/>
        <v>0</v>
      </c>
      <c r="N551" s="20">
        <f t="shared" si="258"/>
        <v>-5.6487000000000001E-8</v>
      </c>
      <c r="O551" s="20">
        <f t="shared" si="263"/>
        <v>536.66999999999996</v>
      </c>
      <c r="P551" s="21">
        <f t="shared" si="264"/>
        <v>1.7067343875940222</v>
      </c>
      <c r="Q551" s="33">
        <f>DataBase!G548+2*DataBase!H548*($O$2+273.15)+3*DataBase!I548*($O$2+273.15)^2+4*DataBase!J548*($O$2+273.15)^3+5*DataBase!K548*($O$2+273.15)^4</f>
        <v>1.6392128001847177</v>
      </c>
      <c r="R551" s="30">
        <f>DataBase!R548+273.15</f>
        <v>768</v>
      </c>
      <c r="S551" s="50">
        <f t="shared" si="276"/>
        <v>759.47752242689762</v>
      </c>
      <c r="T551" s="30">
        <f>DataBase!S548/100</f>
        <v>11.6</v>
      </c>
      <c r="U551" s="50">
        <f t="shared" si="265"/>
        <v>19.216459492012209</v>
      </c>
      <c r="V551" s="50">
        <f t="shared" si="278"/>
        <v>11.315271542852852</v>
      </c>
      <c r="W551" s="30">
        <f t="shared" si="267"/>
        <v>10.635784513871167</v>
      </c>
      <c r="X551" s="30">
        <f t="shared" si="268"/>
        <v>10.609643196238741</v>
      </c>
      <c r="Y551" s="30">
        <f t="shared" si="269"/>
        <v>495.08177128927616</v>
      </c>
      <c r="Z551" s="30">
        <f t="shared" si="270"/>
        <v>497.28114436982389</v>
      </c>
      <c r="AA551" s="55">
        <f t="shared" si="271"/>
        <v>491.51530086297714</v>
      </c>
      <c r="AB551" s="24">
        <f t="shared" si="272"/>
        <v>764.97621201439085</v>
      </c>
      <c r="AC551" s="24">
        <f t="shared" si="273"/>
        <v>9.6346474145779677</v>
      </c>
      <c r="AD551" s="63">
        <f t="shared" si="274"/>
        <v>0.16942694701914068</v>
      </c>
      <c r="AI551" s="20">
        <f t="shared" si="250"/>
        <v>303.75123373402283</v>
      </c>
      <c r="AJ551" s="18">
        <f t="shared" si="251"/>
        <v>291.45404539697881</v>
      </c>
      <c r="AM551" s="20">
        <f t="shared" si="275"/>
        <v>0.80329298973083496</v>
      </c>
      <c r="AN551" s="20">
        <f t="shared" si="252"/>
        <v>0.33919223935071791</v>
      </c>
      <c r="AO551" s="10">
        <f t="shared" si="253"/>
        <v>0.91245882488462049</v>
      </c>
      <c r="AP551" s="10">
        <f t="shared" si="277"/>
        <v>0.78961131935569751</v>
      </c>
      <c r="AQ551" s="20">
        <f t="shared" si="254"/>
        <v>7.2812434076656994E-12</v>
      </c>
      <c r="AR551" s="20">
        <f t="shared" si="255"/>
        <v>8.4462423528922103E-11</v>
      </c>
    </row>
    <row r="552" spans="3:44" ht="15" x14ac:dyDescent="0.25">
      <c r="C552" s="27" t="str">
        <f>DataBase!A549</f>
        <v>n-Pentdec-BZ</v>
      </c>
      <c r="D552" s="27">
        <f>DataBase!E549</f>
        <v>366.11000976562502</v>
      </c>
      <c r="E552" s="27">
        <f t="shared" si="260"/>
        <v>639.260009765625</v>
      </c>
      <c r="F552" s="27">
        <f t="shared" si="261"/>
        <v>1150.668017578125</v>
      </c>
      <c r="G552" s="17">
        <f>DataBase!D549/1000</f>
        <v>0.85859802246093753</v>
      </c>
      <c r="H552" s="16">
        <f t="shared" si="262"/>
        <v>12.204691238756551</v>
      </c>
      <c r="I552" s="16">
        <f>DataBase!C549</f>
        <v>288.5</v>
      </c>
      <c r="K552" s="20">
        <f t="shared" si="256"/>
        <v>1.1127012202270485E-2</v>
      </c>
      <c r="L552" s="19">
        <f t="shared" si="257"/>
        <v>3.8325767663917581E-4</v>
      </c>
      <c r="M552" s="19">
        <f t="shared" si="259"/>
        <v>0.85859802246093753</v>
      </c>
      <c r="N552" s="20">
        <f t="shared" si="258"/>
        <v>-5.9019864166259768E-8</v>
      </c>
      <c r="O552" s="20">
        <f t="shared" si="263"/>
        <v>536.66999999999996</v>
      </c>
      <c r="P552" s="21">
        <f t="shared" si="264"/>
        <v>1.5547151266117023</v>
      </c>
      <c r="Q552" s="33">
        <f>DataBase!G549+2*DataBase!H549*($O$2+273.15)+3*DataBase!I549*($O$2+273.15)^2+4*DataBase!J549*($O$2+273.15)^3+5*DataBase!K549*($O$2+273.15)^4</f>
        <v>1.4803727164744478</v>
      </c>
      <c r="R552" s="30">
        <f>DataBase!R549+273.15</f>
        <v>800.37200927734375</v>
      </c>
      <c r="S552" s="50">
        <f t="shared" si="276"/>
        <v>799.72695212921985</v>
      </c>
      <c r="T552" s="30">
        <f>DataBase!S549/100</f>
        <v>13.4443994140625</v>
      </c>
      <c r="U552" s="50">
        <f t="shared" si="265"/>
        <v>20.903427226997906</v>
      </c>
      <c r="V552" s="50">
        <f t="shared" si="278"/>
        <v>12.618360769123758</v>
      </c>
      <c r="W552" s="30">
        <f t="shared" si="267"/>
        <v>12.412852439865988</v>
      </c>
      <c r="X552" s="30">
        <f t="shared" si="268"/>
        <v>13.032382488799636</v>
      </c>
      <c r="Y552" s="30">
        <f t="shared" si="269"/>
        <v>534.92508218260889</v>
      </c>
      <c r="Z552" s="30">
        <f t="shared" si="270"/>
        <v>540.73634210998989</v>
      </c>
      <c r="AA552" s="55">
        <f t="shared" si="271"/>
        <v>528.85089850386487</v>
      </c>
      <c r="AB552" s="24">
        <f t="shared" si="272"/>
        <v>804.40864778376613</v>
      </c>
      <c r="AC552" s="24">
        <f t="shared" si="273"/>
        <v>10.83372984980427</v>
      </c>
      <c r="AD552" s="63">
        <f t="shared" si="274"/>
        <v>0.19418268409428069</v>
      </c>
      <c r="AI552" s="20">
        <f t="shared" si="250"/>
        <v>314.78911683085659</v>
      </c>
      <c r="AJ552" s="18">
        <f t="shared" si="251"/>
        <v>309.03348663922117</v>
      </c>
      <c r="AM552" s="20">
        <f t="shared" si="275"/>
        <v>0.79870360576803923</v>
      </c>
      <c r="AN552" s="20">
        <f t="shared" si="252"/>
        <v>0.32896391219564075</v>
      </c>
      <c r="AO552" s="10">
        <f t="shared" si="253"/>
        <v>0.97192422588907423</v>
      </c>
      <c r="AP552" s="10">
        <f t="shared" si="277"/>
        <v>0.84779130835538452</v>
      </c>
      <c r="AQ552" s="20">
        <f t="shared" si="254"/>
        <v>6.0166738731332113E-13</v>
      </c>
      <c r="AR552" s="20">
        <f t="shared" si="255"/>
        <v>8.0890566694557302E-12</v>
      </c>
    </row>
    <row r="553" spans="3:44" ht="15" x14ac:dyDescent="0.25">
      <c r="C553" s="27" t="str">
        <f>DataBase!A550</f>
        <v>1-C21=</v>
      </c>
      <c r="D553" s="27">
        <f>DataBase!E550</f>
        <v>355.05001220703127</v>
      </c>
      <c r="E553" s="27">
        <f t="shared" si="260"/>
        <v>628.20001220703125</v>
      </c>
      <c r="F553" s="27">
        <f t="shared" si="261"/>
        <v>1130.7600219726562</v>
      </c>
      <c r="G553" s="17">
        <f>DataBase!D550/1000</f>
        <v>0.7930120239257813</v>
      </c>
      <c r="H553" s="16">
        <f t="shared" si="262"/>
        <v>13.137428827683786</v>
      </c>
      <c r="I553" s="16">
        <f>DataBase!C550</f>
        <v>294.54901123046875</v>
      </c>
      <c r="K553" s="20">
        <f t="shared" si="256"/>
        <v>3.4004384758762114E-2</v>
      </c>
      <c r="L553" s="19">
        <f t="shared" si="257"/>
        <v>3.9506210125160487E-4</v>
      </c>
      <c r="M553" s="19">
        <f t="shared" si="259"/>
        <v>0</v>
      </c>
      <c r="N553" s="20">
        <f t="shared" si="258"/>
        <v>-5.6487000000000001E-8</v>
      </c>
      <c r="O553" s="20">
        <f t="shared" si="263"/>
        <v>536.66999999999996</v>
      </c>
      <c r="P553" s="21">
        <f t="shared" si="264"/>
        <v>1.712640453696195</v>
      </c>
      <c r="Q553" s="33">
        <f>DataBase!G550+2*DataBase!H550*($O$2+273.15)+3*DataBase!I550*($O$2+273.15)^2+4*DataBase!J550*($O$2+273.15)^3+5*DataBase!K550*($O$2+273.15)^4</f>
        <v>1.6320426344066896</v>
      </c>
      <c r="R553" s="30">
        <f>DataBase!R550+273.15</f>
        <v>776.697021484375</v>
      </c>
      <c r="S553" s="50">
        <f t="shared" si="276"/>
        <v>768.05641374361107</v>
      </c>
      <c r="T553" s="30">
        <f>DataBase!S550/100</f>
        <v>10.776300048828125</v>
      </c>
      <c r="U553" s="50">
        <f t="shared" si="265"/>
        <v>18.652782766118431</v>
      </c>
      <c r="V553" s="50">
        <f t="shared" si="278"/>
        <v>10.926066697843071</v>
      </c>
      <c r="W553" s="30">
        <f t="shared" si="267"/>
        <v>10.176953337185971</v>
      </c>
      <c r="X553" s="30">
        <f t="shared" si="268"/>
        <v>10.118958805735845</v>
      </c>
      <c r="Y553" s="30">
        <f t="shared" si="269"/>
        <v>504.13706026921352</v>
      </c>
      <c r="Z553" s="30">
        <f t="shared" si="270"/>
        <v>505.973835579058</v>
      </c>
      <c r="AA553" s="55">
        <f t="shared" si="271"/>
        <v>499.91129786257204</v>
      </c>
      <c r="AB553" s="24">
        <f t="shared" si="272"/>
        <v>771.89802875104385</v>
      </c>
      <c r="AC553" s="24">
        <f t="shared" si="273"/>
        <v>8.9503340018224797</v>
      </c>
      <c r="AD553" s="63">
        <f t="shared" si="274"/>
        <v>0.16944276224047888</v>
      </c>
      <c r="AI553" s="20">
        <f t="shared" si="250"/>
        <v>316.66228796983955</v>
      </c>
      <c r="AJ553" s="18">
        <f t="shared" si="251"/>
        <v>304.35824731443824</v>
      </c>
      <c r="AM553" s="20">
        <f t="shared" si="275"/>
        <v>0.80880960635905941</v>
      </c>
      <c r="AN553" s="20">
        <f t="shared" si="252"/>
        <v>0.33638234216322527</v>
      </c>
      <c r="AO553" s="10">
        <f t="shared" si="253"/>
        <v>0.92370522089486717</v>
      </c>
      <c r="AP553" s="10">
        <f t="shared" si="277"/>
        <v>0.79589806262563245</v>
      </c>
      <c r="AQ553" s="20">
        <f t="shared" si="254"/>
        <v>4.0865725266022047E-12</v>
      </c>
      <c r="AR553" s="20">
        <f t="shared" si="255"/>
        <v>4.403813171796301E-11</v>
      </c>
    </row>
    <row r="554" spans="3:44" ht="15" x14ac:dyDescent="0.25">
      <c r="C554" s="27" t="str">
        <f>DataBase!A551</f>
        <v>n-C21</v>
      </c>
      <c r="D554" s="27">
        <f>DataBase!E551</f>
        <v>356.50002441406252</v>
      </c>
      <c r="E554" s="27">
        <f t="shared" si="260"/>
        <v>629.6500244140625</v>
      </c>
      <c r="F554" s="27">
        <f t="shared" si="261"/>
        <v>1133.3700439453125</v>
      </c>
      <c r="G554" s="17">
        <f>DataBase!D551/1000</f>
        <v>0.79430200195312495</v>
      </c>
      <c r="H554" s="16">
        <f t="shared" si="262"/>
        <v>13.126176895106267</v>
      </c>
      <c r="I554" s="16">
        <f>DataBase!C551</f>
        <v>296.5830078125</v>
      </c>
      <c r="K554" s="20">
        <f t="shared" si="256"/>
        <v>3.3669977322558282E-2</v>
      </c>
      <c r="L554" s="19">
        <f t="shared" si="257"/>
        <v>3.9500789748629346E-4</v>
      </c>
      <c r="M554" s="19">
        <f t="shared" si="259"/>
        <v>0</v>
      </c>
      <c r="N554" s="20">
        <f t="shared" si="258"/>
        <v>-5.6487000000000001E-8</v>
      </c>
      <c r="O554" s="20">
        <f t="shared" si="263"/>
        <v>536.66999999999996</v>
      </c>
      <c r="P554" s="21">
        <f t="shared" si="264"/>
        <v>1.7109974791699945</v>
      </c>
      <c r="Q554" s="33">
        <f>DataBase!G551+2*DataBase!H551*($O$2+273.15)+3*DataBase!I551*($O$2+273.15)^2+4*DataBase!J551*($O$2+273.15)^3+5*DataBase!K551*($O$2+273.15)^4</f>
        <v>1.802759245351045</v>
      </c>
      <c r="R554" s="30">
        <f>DataBase!R551+273.15</f>
        <v>778</v>
      </c>
      <c r="S554" s="50">
        <f t="shared" si="276"/>
        <v>769.51701628367425</v>
      </c>
      <c r="T554" s="30">
        <f>DataBase!S551/100</f>
        <v>11.1</v>
      </c>
      <c r="U554" s="50">
        <f t="shared" si="265"/>
        <v>18.62741288383717</v>
      </c>
      <c r="V554" s="50">
        <f t="shared" si="278"/>
        <v>10.909029130072932</v>
      </c>
      <c r="W554" s="30">
        <f t="shared" si="267"/>
        <v>10.159426100210247</v>
      </c>
      <c r="X554" s="30">
        <f t="shared" si="268"/>
        <v>10.10359902466495</v>
      </c>
      <c r="Y554" s="30">
        <f t="shared" si="269"/>
        <v>505.64743010682594</v>
      </c>
      <c r="Z554" s="30">
        <f t="shared" si="270"/>
        <v>507.50250774678955</v>
      </c>
      <c r="AA554" s="55">
        <f t="shared" si="271"/>
        <v>501.34826913515985</v>
      </c>
      <c r="AB554" s="24">
        <f t="shared" si="272"/>
        <v>773.09786777749025</v>
      </c>
      <c r="AC554" s="24">
        <f t="shared" si="273"/>
        <v>8.8739408674459668</v>
      </c>
      <c r="AD554" s="63">
        <f t="shared" si="274"/>
        <v>0.20054586779766062</v>
      </c>
      <c r="AI554" s="20">
        <f t="shared" si="250"/>
        <v>318.13186696728553</v>
      </c>
      <c r="AJ554" s="18">
        <f t="shared" si="251"/>
        <v>305.99209897796953</v>
      </c>
      <c r="AM554" s="20">
        <f t="shared" si="275"/>
        <v>0.80931879744738111</v>
      </c>
      <c r="AN554" s="20">
        <f t="shared" si="252"/>
        <v>0.33596537126004844</v>
      </c>
      <c r="AO554" s="10">
        <f t="shared" si="253"/>
        <v>0.95611972370197995</v>
      </c>
      <c r="AP554" s="10">
        <f t="shared" si="277"/>
        <v>0.8252077101892874</v>
      </c>
      <c r="AQ554" s="20">
        <f t="shared" si="254"/>
        <v>2.2387986561430658E-12</v>
      </c>
      <c r="AR554" s="20">
        <f t="shared" si="255"/>
        <v>2.4850665083188029E-11</v>
      </c>
    </row>
    <row r="555" spans="3:44" ht="15" x14ac:dyDescent="0.25">
      <c r="C555" s="27" t="str">
        <f>DataBase!A552</f>
        <v>n-HexdecylBZ</v>
      </c>
      <c r="D555" s="27">
        <f>DataBase!E552</f>
        <v>377.77700195312502</v>
      </c>
      <c r="E555" s="27">
        <f t="shared" si="260"/>
        <v>650.927001953125</v>
      </c>
      <c r="F555" s="27">
        <f t="shared" si="261"/>
        <v>1171.6686035156251</v>
      </c>
      <c r="G555" s="17">
        <f>DataBase!D552/1000</f>
        <v>0.85859802246093753</v>
      </c>
      <c r="H555" s="16">
        <f t="shared" si="262"/>
        <v>12.27849243483937</v>
      </c>
      <c r="I555" s="16">
        <f>DataBase!C552</f>
        <v>302.51901245117188</v>
      </c>
      <c r="K555" s="20">
        <f t="shared" si="256"/>
        <v>1.3320383749851849E-2</v>
      </c>
      <c r="L555" s="19">
        <f t="shared" si="257"/>
        <v>3.8397743128054212E-4</v>
      </c>
      <c r="M555" s="19">
        <f t="shared" si="259"/>
        <v>0.85859802246093753</v>
      </c>
      <c r="N555" s="20">
        <f t="shared" si="258"/>
        <v>-5.9019864166259768E-8</v>
      </c>
      <c r="O555" s="20">
        <f t="shared" si="263"/>
        <v>536.66999999999996</v>
      </c>
      <c r="P555" s="21">
        <f t="shared" si="264"/>
        <v>1.567127472493038</v>
      </c>
      <c r="Q555" s="33">
        <f>DataBase!G552+2*DataBase!H552*($O$2+273.15)+3*DataBase!I552*($O$2+273.15)^2+4*DataBase!J552*($O$2+273.15)^3+5*DataBase!K552*($O$2+273.15)^4</f>
        <v>1.487415767218355</v>
      </c>
      <c r="R555" s="30">
        <f>DataBase!R552+273.15</f>
        <v>808.1500244140625</v>
      </c>
      <c r="S555" s="50">
        <f t="shared" si="276"/>
        <v>807.87437923871198</v>
      </c>
      <c r="T555" s="30">
        <f>DataBase!S552/100</f>
        <v>12.8931005859375</v>
      </c>
      <c r="U555" s="50">
        <f t="shared" si="265"/>
        <v>20.258675189710317</v>
      </c>
      <c r="V555" s="50">
        <f t="shared" si="278"/>
        <v>12.101489543263501</v>
      </c>
      <c r="W555" s="30">
        <f t="shared" si="267"/>
        <v>11.802753965898981</v>
      </c>
      <c r="X555" s="30">
        <f t="shared" si="268"/>
        <v>12.355650591860398</v>
      </c>
      <c r="Y555" s="30">
        <f t="shared" si="269"/>
        <v>543.57166946465964</v>
      </c>
      <c r="Z555" s="30">
        <f t="shared" si="270"/>
        <v>549.15085885875817</v>
      </c>
      <c r="AA555" s="55">
        <f t="shared" si="271"/>
        <v>536.95856116864127</v>
      </c>
      <c r="AB555" s="24">
        <f t="shared" si="272"/>
        <v>810.77341398973454</v>
      </c>
      <c r="AC555" s="24">
        <f t="shared" si="273"/>
        <v>9.9093370689444704</v>
      </c>
      <c r="AD555" s="63">
        <f t="shared" si="274"/>
        <v>0.23142327147027916</v>
      </c>
      <c r="AI555" s="20">
        <f t="shared" si="250"/>
        <v>328.65400038230416</v>
      </c>
      <c r="AJ555" s="18">
        <f t="shared" si="251"/>
        <v>323.61990777407436</v>
      </c>
      <c r="AM555" s="20">
        <f t="shared" si="275"/>
        <v>0.80545317365432267</v>
      </c>
      <c r="AN555" s="20">
        <f t="shared" si="252"/>
        <v>0.32659760660910531</v>
      </c>
      <c r="AO555" s="10">
        <f t="shared" si="253"/>
        <v>1.0298538374355306</v>
      </c>
      <c r="AP555" s="10">
        <f t="shared" si="277"/>
        <v>0.89579014474248209</v>
      </c>
      <c r="AQ555" s="20">
        <f t="shared" si="254"/>
        <v>1.4957021378907209E-13</v>
      </c>
      <c r="AR555" s="20">
        <f t="shared" si="255"/>
        <v>1.9284238110426824E-12</v>
      </c>
    </row>
    <row r="556" spans="3:44" ht="15" x14ac:dyDescent="0.25">
      <c r="C556" s="27" t="str">
        <f>DataBase!A553</f>
        <v>1-C22=</v>
      </c>
      <c r="D556" s="27">
        <f>DataBase!E553</f>
        <v>367.25002441406252</v>
      </c>
      <c r="E556" s="27">
        <f t="shared" si="260"/>
        <v>640.4000244140625</v>
      </c>
      <c r="F556" s="27">
        <f t="shared" si="261"/>
        <v>1152.7200439453125</v>
      </c>
      <c r="G556" s="17">
        <f>DataBase!D553/1000</f>
        <v>0.79507202148437495</v>
      </c>
      <c r="H556" s="16">
        <f t="shared" si="262"/>
        <v>13.187672214691135</v>
      </c>
      <c r="I556" s="16">
        <f>DataBase!C553</f>
        <v>308.58999633789063</v>
      </c>
      <c r="K556" s="20">
        <f t="shared" si="256"/>
        <v>3.5497618220620551E-2</v>
      </c>
      <c r="L556" s="19">
        <f t="shared" si="257"/>
        <v>3.9529557322272329E-4</v>
      </c>
      <c r="M556" s="19">
        <f t="shared" si="259"/>
        <v>0</v>
      </c>
      <c r="N556" s="20">
        <f t="shared" si="258"/>
        <v>-5.6487000000000001E-8</v>
      </c>
      <c r="O556" s="20">
        <f t="shared" si="263"/>
        <v>536.66999999999996</v>
      </c>
      <c r="P556" s="21">
        <f t="shared" si="264"/>
        <v>1.7199383749950072</v>
      </c>
      <c r="Q556" s="33">
        <f>DataBase!G553+2*DataBase!H553*($O$2+273.15)+3*DataBase!I553*($O$2+273.15)^2+4*DataBase!J553*($O$2+273.15)^3+5*DataBase!K553*($O$2+273.15)^4</f>
        <v>1.6351058689545905</v>
      </c>
      <c r="R556" s="30">
        <f>DataBase!R553+273.15</f>
        <v>786.05401611328125</v>
      </c>
      <c r="S556" s="50">
        <f t="shared" si="276"/>
        <v>777.1135992235935</v>
      </c>
      <c r="T556" s="30">
        <f>DataBase!S553/100</f>
        <v>10.251800537109375</v>
      </c>
      <c r="U556" s="50">
        <f t="shared" si="265"/>
        <v>18.023389550776784</v>
      </c>
      <c r="V556" s="50">
        <f t="shared" si="278"/>
        <v>10.513823086376741</v>
      </c>
      <c r="W556" s="30">
        <f t="shared" si="267"/>
        <v>9.6886752495582051</v>
      </c>
      <c r="X556" s="30">
        <f t="shared" si="268"/>
        <v>9.5947966332312067</v>
      </c>
      <c r="Y556" s="30">
        <f t="shared" si="269"/>
        <v>513.71894798234393</v>
      </c>
      <c r="Z556" s="30">
        <f t="shared" si="270"/>
        <v>515.0833270351161</v>
      </c>
      <c r="AA556" s="55">
        <f t="shared" si="271"/>
        <v>508.73228104357122</v>
      </c>
      <c r="AB556" s="24">
        <f t="shared" si="272"/>
        <v>778.80197752959896</v>
      </c>
      <c r="AC556" s="24">
        <f t="shared" si="273"/>
        <v>8.2038248316880171</v>
      </c>
      <c r="AD556" s="63">
        <f t="shared" si="274"/>
        <v>0.19976741627074326</v>
      </c>
      <c r="AI556" s="20">
        <f t="shared" si="250"/>
        <v>331.12881349898993</v>
      </c>
      <c r="AJ556" s="18">
        <f t="shared" si="251"/>
        <v>318.87735524412062</v>
      </c>
      <c r="AM556" s="20">
        <f t="shared" si="275"/>
        <v>0.8147023121649849</v>
      </c>
      <c r="AN556" s="20">
        <f t="shared" si="252"/>
        <v>0.33341074488734829</v>
      </c>
      <c r="AO556" s="10">
        <f t="shared" si="253"/>
        <v>0.96104190106308629</v>
      </c>
      <c r="AP556" s="10">
        <f t="shared" si="277"/>
        <v>0.8256782380945964</v>
      </c>
      <c r="AQ556" s="20">
        <f t="shared" si="254"/>
        <v>1.4180179344341941E-12</v>
      </c>
      <c r="AR556" s="20">
        <f t="shared" si="255"/>
        <v>1.4537237021863198E-11</v>
      </c>
    </row>
    <row r="557" spans="3:44" ht="15" x14ac:dyDescent="0.25">
      <c r="C557" s="27" t="str">
        <f>DataBase!A554</f>
        <v>n-C22</v>
      </c>
      <c r="D557" s="27">
        <f>DataBase!E554</f>
        <v>368.61000976562502</v>
      </c>
      <c r="E557" s="27">
        <f t="shared" si="260"/>
        <v>641.760009765625</v>
      </c>
      <c r="F557" s="27">
        <f t="shared" si="261"/>
        <v>1155.168017578125</v>
      </c>
      <c r="G557" s="17">
        <f>DataBase!D554/1000</f>
        <v>0.79675201416015629</v>
      </c>
      <c r="H557" s="16">
        <f t="shared" si="262"/>
        <v>13.169174389925164</v>
      </c>
      <c r="I557" s="16">
        <f>DataBase!C554</f>
        <v>310.5880126953125</v>
      </c>
      <c r="K557" s="20">
        <f t="shared" si="256"/>
        <v>3.4947862868575839E-2</v>
      </c>
      <c r="L557" s="19">
        <f t="shared" si="257"/>
        <v>3.952112449468044E-4</v>
      </c>
      <c r="M557" s="19">
        <f t="shared" si="259"/>
        <v>0</v>
      </c>
      <c r="N557" s="20">
        <f t="shared" si="258"/>
        <v>-5.6487000000000001E-8</v>
      </c>
      <c r="O557" s="20">
        <f t="shared" si="263"/>
        <v>536.66999999999996</v>
      </c>
      <c r="P557" s="21">
        <f t="shared" si="264"/>
        <v>1.7172588523113412</v>
      </c>
      <c r="Q557" s="33">
        <f>DataBase!G554+2*DataBase!H554*($O$2+273.15)+3*DataBase!I554*($O$2+273.15)^2+4*DataBase!J554*($O$2+273.15)^3+5*DataBase!K554*($O$2+273.15)^4</f>
        <v>1.8095959051504198</v>
      </c>
      <c r="R557" s="30">
        <f>DataBase!R554+273.15</f>
        <v>787</v>
      </c>
      <c r="S557" s="50">
        <f t="shared" si="276"/>
        <v>778.65494323949338</v>
      </c>
      <c r="T557" s="30">
        <f>DataBase!S554/100</f>
        <v>10.6</v>
      </c>
      <c r="U557" s="50">
        <f t="shared" si="265"/>
        <v>18.023139389081571</v>
      </c>
      <c r="V557" s="50">
        <f t="shared" si="278"/>
        <v>10.513733533900622</v>
      </c>
      <c r="W557" s="30">
        <f t="shared" si="267"/>
        <v>9.6923159340817389</v>
      </c>
      <c r="X557" s="30">
        <f t="shared" si="268"/>
        <v>9.6037148319600654</v>
      </c>
      <c r="Y557" s="30">
        <f t="shared" si="269"/>
        <v>515.30012350738889</v>
      </c>
      <c r="Z557" s="30">
        <f t="shared" si="270"/>
        <v>516.71731091256243</v>
      </c>
      <c r="AA557" s="55">
        <f t="shared" si="271"/>
        <v>510.24939746791676</v>
      </c>
      <c r="AB557" s="24">
        <f t="shared" si="272"/>
        <v>780.07367147807258</v>
      </c>
      <c r="AC557" s="24">
        <f t="shared" si="273"/>
        <v>8.1455505917642039</v>
      </c>
      <c r="AD557" s="63">
        <f t="shared" si="274"/>
        <v>0.23155183096564111</v>
      </c>
      <c r="AI557" s="20">
        <f t="shared" si="250"/>
        <v>332.43121356376531</v>
      </c>
      <c r="AJ557" s="18">
        <f t="shared" si="251"/>
        <v>320.44243223215727</v>
      </c>
      <c r="AM557" s="20">
        <f t="shared" si="275"/>
        <v>0.81545109245949809</v>
      </c>
      <c r="AN557" s="20">
        <f t="shared" si="252"/>
        <v>0.33311323869263776</v>
      </c>
      <c r="AO557" s="10">
        <f t="shared" si="253"/>
        <v>1.0017278970588455</v>
      </c>
      <c r="AP557" s="10">
        <f t="shared" si="277"/>
        <v>0.86223980289193669</v>
      </c>
      <c r="AQ557" s="20">
        <f t="shared" si="254"/>
        <v>6.7861414444887577E-13</v>
      </c>
      <c r="AR557" s="20">
        <f t="shared" si="255"/>
        <v>7.1933099311580827E-12</v>
      </c>
    </row>
    <row r="558" spans="3:44" ht="15" x14ac:dyDescent="0.25">
      <c r="C558" s="27" t="str">
        <f>DataBase!A555</f>
        <v>DiC4Sebacate</v>
      </c>
      <c r="D558" s="27">
        <f>DataBase!E555</f>
        <v>349.00002441406252</v>
      </c>
      <c r="E558" s="27">
        <f t="shared" si="260"/>
        <v>622.1500244140625</v>
      </c>
      <c r="F558" s="27">
        <f t="shared" si="261"/>
        <v>1119.8700439453125</v>
      </c>
      <c r="G558" s="17">
        <f>DataBase!D555/1000</f>
        <v>0.94361102294921873</v>
      </c>
      <c r="H558" s="16">
        <f t="shared" si="262"/>
        <v>11.005156013751616</v>
      </c>
      <c r="I558" s="16">
        <f>DataBase!C555</f>
        <v>314.46600341796875</v>
      </c>
      <c r="K558" s="20">
        <f t="shared" si="256"/>
        <v>-2.9366763271301978E-2</v>
      </c>
      <c r="L558" s="19">
        <f t="shared" si="257"/>
        <v>3.7225370175259946E-4</v>
      </c>
      <c r="M558" s="19">
        <f t="shared" si="259"/>
        <v>0</v>
      </c>
      <c r="N558" s="20">
        <f t="shared" si="258"/>
        <v>-5.6487000000000001E-8</v>
      </c>
      <c r="O558" s="20">
        <f t="shared" si="263"/>
        <v>536.66999999999996</v>
      </c>
      <c r="P558" s="21">
        <f t="shared" si="264"/>
        <v>1.3449785131264484</v>
      </c>
      <c r="Q558" s="33">
        <f>DataBase!G555+2*DataBase!H555*($O$2+273.15)+3*DataBase!I555*($O$2+273.15)^2+4*DataBase!J555*($O$2+273.15)^3+5*DataBase!K555*($O$2+273.15)^4</f>
        <v>1.41005883889634</v>
      </c>
      <c r="R558" s="30">
        <f>DataBase!R555+273.15</f>
        <v>768</v>
      </c>
      <c r="S558" s="50">
        <f t="shared" si="276"/>
        <v>818.39906333972044</v>
      </c>
      <c r="T558" s="30">
        <f>DataBase!S555/100</f>
        <v>13.2</v>
      </c>
      <c r="U558" s="50">
        <f t="shared" si="265"/>
        <v>24.908994273650627</v>
      </c>
      <c r="V558" s="50">
        <f t="shared" si="278"/>
        <v>16.725577283327716</v>
      </c>
      <c r="W558" s="30">
        <f t="shared" si="267"/>
        <v>17.715969265985322</v>
      </c>
      <c r="X558" s="30">
        <f t="shared" si="268"/>
        <v>20.896452822251518</v>
      </c>
      <c r="Y558" s="30">
        <f t="shared" si="269"/>
        <v>549.59020821171748</v>
      </c>
      <c r="Z558" s="30">
        <f t="shared" si="270"/>
        <v>559.75578242136169</v>
      </c>
      <c r="AA558" s="55">
        <f t="shared" si="271"/>
        <v>535.75809795875227</v>
      </c>
      <c r="AB558" s="24">
        <f t="shared" si="272"/>
        <v>820.35526058951439</v>
      </c>
      <c r="AC558" s="24">
        <f t="shared" si="273"/>
        <v>12.923561523362304</v>
      </c>
      <c r="AD558" s="63">
        <f t="shared" si="274"/>
        <v>2.0942308836189038E-2</v>
      </c>
      <c r="AI558" s="20">
        <f t="shared" si="250"/>
        <v>275.27769001733009</v>
      </c>
      <c r="AJ558" s="18">
        <f t="shared" si="251"/>
        <v>266.0744810883707</v>
      </c>
      <c r="AM558" s="20">
        <f t="shared" si="275"/>
        <v>0.81009117762247718</v>
      </c>
      <c r="AN558" s="20">
        <f t="shared" si="252"/>
        <v>0.33919223935071791</v>
      </c>
      <c r="AO558" s="10">
        <f t="shared" si="253"/>
        <v>1.1170770788607662</v>
      </c>
      <c r="AP558" s="10">
        <f t="shared" si="277"/>
        <v>0.97195009457468484</v>
      </c>
      <c r="AQ558" s="20">
        <f t="shared" si="254"/>
        <v>2.5237710833921127E-13</v>
      </c>
      <c r="AR558" s="20">
        <f t="shared" si="255"/>
        <v>3.3313778300775887E-12</v>
      </c>
    </row>
    <row r="559" spans="3:44" ht="15" x14ac:dyDescent="0.25">
      <c r="C559" s="27" t="str">
        <f>DataBase!A556</f>
        <v>n-C7C10==BZ</v>
      </c>
      <c r="D559" s="27">
        <f>DataBase!E556</f>
        <v>389.00002441406252</v>
      </c>
      <c r="E559" s="27">
        <f t="shared" si="260"/>
        <v>662.1500244140625</v>
      </c>
      <c r="F559" s="27">
        <f t="shared" si="261"/>
        <v>1191.8700439453125</v>
      </c>
      <c r="G559" s="17">
        <f>DataBase!D556/1000</f>
        <v>0.85785601806640621</v>
      </c>
      <c r="H559" s="16">
        <f t="shared" si="262"/>
        <v>12.359338659306815</v>
      </c>
      <c r="I559" s="16">
        <f>DataBase!C556</f>
        <v>316.57101440429688</v>
      </c>
      <c r="K559" s="20">
        <f t="shared" si="256"/>
        <v>1.5504227404549674E-2</v>
      </c>
      <c r="L559" s="19">
        <f t="shared" si="257"/>
        <v>3.8495489096127032E-4</v>
      </c>
      <c r="M559" s="19">
        <f t="shared" si="259"/>
        <v>0.85785601806640621</v>
      </c>
      <c r="N559" s="20">
        <f t="shared" si="258"/>
        <v>-5.9017675253295897E-8</v>
      </c>
      <c r="O559" s="20">
        <f t="shared" si="263"/>
        <v>536.66999999999996</v>
      </c>
      <c r="P559" s="21">
        <f t="shared" si="264"/>
        <v>1.580665451761665</v>
      </c>
      <c r="Q559" s="33">
        <f>DataBase!G556+2*DataBase!H556*($O$2+273.15)+3*DataBase!I556*($O$2+273.15)^2+4*DataBase!J556*($O$2+273.15)^3+5*DataBase!K556*($O$2+273.15)^4</f>
        <v>1.5104743242826912</v>
      </c>
      <c r="R559" s="30">
        <f>DataBase!R556+273.15</f>
        <v>826</v>
      </c>
      <c r="S559" s="50">
        <f t="shared" si="276"/>
        <v>815.36540324326586</v>
      </c>
      <c r="T559" s="30">
        <f>DataBase!S556/100</f>
        <v>12.1</v>
      </c>
      <c r="U559" s="50">
        <f t="shared" si="265"/>
        <v>19.607077129120444</v>
      </c>
      <c r="V559" s="50">
        <f t="shared" si="278"/>
        <v>11.609123095362047</v>
      </c>
      <c r="W559" s="30">
        <f t="shared" si="267"/>
        <v>11.214468656950887</v>
      </c>
      <c r="X559" s="30">
        <f t="shared" si="268"/>
        <v>11.692250442257178</v>
      </c>
      <c r="Y559" s="30">
        <f t="shared" si="269"/>
        <v>551.57279181991146</v>
      </c>
      <c r="Z559" s="30">
        <f t="shared" si="270"/>
        <v>556.80881847754529</v>
      </c>
      <c r="AA559" s="55">
        <f t="shared" si="271"/>
        <v>544.43022101476197</v>
      </c>
      <c r="AB559" s="24">
        <f t="shared" si="272"/>
        <v>816.18568803340111</v>
      </c>
      <c r="AC559" s="24">
        <f t="shared" si="273"/>
        <v>9.0353785583646378</v>
      </c>
      <c r="AD559" s="63">
        <f t="shared" si="274"/>
        <v>0.2532744993087076</v>
      </c>
      <c r="AI559" s="20">
        <f t="shared" si="250"/>
        <v>342.53253021136914</v>
      </c>
      <c r="AJ559" s="18">
        <f t="shared" si="251"/>
        <v>338.32197891039186</v>
      </c>
      <c r="AM559" s="20">
        <f t="shared" si="275"/>
        <v>0.80163441212356235</v>
      </c>
      <c r="AN559" s="20">
        <f t="shared" si="252"/>
        <v>0.32129372697084108</v>
      </c>
      <c r="AO559" s="10">
        <f t="shared" si="253"/>
        <v>0.92539421531447963</v>
      </c>
      <c r="AP559" s="10">
        <f t="shared" si="277"/>
        <v>0.80272578804597039</v>
      </c>
      <c r="AQ559" s="20">
        <f t="shared" si="254"/>
        <v>4.2009522673404806E-13</v>
      </c>
      <c r="AR559" s="20">
        <f t="shared" si="255"/>
        <v>5.0831522434819815E-12</v>
      </c>
    </row>
    <row r="560" spans="3:44" ht="15" x14ac:dyDescent="0.25">
      <c r="C560" s="27" t="str">
        <f>DataBase!A557</f>
        <v>TetraPhnylC1</v>
      </c>
      <c r="D560" s="27">
        <f>DataBase!E557</f>
        <v>469.85</v>
      </c>
      <c r="E560" s="27">
        <f t="shared" si="260"/>
        <v>743</v>
      </c>
      <c r="F560" s="27">
        <f t="shared" si="261"/>
        <v>1337.4</v>
      </c>
      <c r="G560" s="17">
        <f>DataBase!D557/1000</f>
        <v>1.3488449707031249</v>
      </c>
      <c r="H560" s="16">
        <f t="shared" si="262"/>
        <v>8.1681756686090736</v>
      </c>
      <c r="I560" s="16">
        <f>DataBase!C557</f>
        <v>320.43399047851563</v>
      </c>
      <c r="K560" s="20">
        <f t="shared" si="256"/>
        <v>-0.11368181912893835</v>
      </c>
      <c r="L560" s="19">
        <f t="shared" si="257"/>
        <v>3.0282846751340716E-4</v>
      </c>
      <c r="M560" s="19">
        <f t="shared" si="259"/>
        <v>0</v>
      </c>
      <c r="N560" s="20">
        <f t="shared" si="258"/>
        <v>-5.6487000000000001E-8</v>
      </c>
      <c r="O560" s="20">
        <f t="shared" si="263"/>
        <v>536.66999999999996</v>
      </c>
      <c r="P560" s="21">
        <f t="shared" si="264"/>
        <v>0.68026685771917728</v>
      </c>
      <c r="Q560" s="33">
        <f>DataBase!G557+2*DataBase!H557*($O$2+273.15)+3*DataBase!I557*($O$2+273.15)^2+4*DataBase!J557*($O$2+273.15)^3+5*DataBase!K557*($O$2+273.15)^4</f>
        <v>1.028982015492073</v>
      </c>
      <c r="R560" s="30">
        <f>DataBase!R557+273.15</f>
        <v>983</v>
      </c>
      <c r="S560" s="50">
        <f t="shared" si="276"/>
        <v>1067.1774084326139</v>
      </c>
      <c r="T560" s="30">
        <f>DataBase!S557/100</f>
        <v>17.899999999999999</v>
      </c>
      <c r="U560" s="50">
        <f t="shared" si="265"/>
        <v>29.652934374847895</v>
      </c>
      <c r="V560" s="50">
        <f t="shared" si="278"/>
        <v>25.416141821962125</v>
      </c>
      <c r="W560" s="30">
        <f t="shared" si="267"/>
        <v>38.896111033232195</v>
      </c>
      <c r="X560" s="30">
        <f t="shared" si="268"/>
        <v>143.59537467158307</v>
      </c>
      <c r="Y560" s="30">
        <f t="shared" si="269"/>
        <v>765.40524027280628</v>
      </c>
      <c r="Z560" s="30">
        <f t="shared" si="270"/>
        <v>819.58174304953934</v>
      </c>
      <c r="AA560" s="55">
        <f t="shared" si="271"/>
        <v>639.76465687090581</v>
      </c>
      <c r="AB560" s="24">
        <f t="shared" si="272"/>
        <v>1110.5175696849544</v>
      </c>
      <c r="AC560" s="24">
        <f t="shared" si="273"/>
        <v>33.404003148475276</v>
      </c>
      <c r="AD560" s="63">
        <f t="shared" si="274"/>
        <v>-0.86614542728912169</v>
      </c>
      <c r="AI560" s="20">
        <f t="shared" si="250"/>
        <v>238.9032212949212</v>
      </c>
      <c r="AJ560" s="18">
        <f t="shared" si="251"/>
        <v>205.00464716282602</v>
      </c>
      <c r="AM560" s="20">
        <f t="shared" si="275"/>
        <v>0.75584944048830116</v>
      </c>
      <c r="AN560" s="20">
        <f t="shared" si="252"/>
        <v>0.28113680691000276</v>
      </c>
      <c r="AO560" s="10">
        <f t="shared" si="253"/>
        <v>0.68171680271858726</v>
      </c>
      <c r="AP560" s="10">
        <f t="shared" si="277"/>
        <v>0.60665461992910208</v>
      </c>
      <c r="AQ560" s="20">
        <f t="shared" si="254"/>
        <v>8.3725875434290425E-14</v>
      </c>
      <c r="AR560" s="20">
        <f t="shared" si="255"/>
        <v>1.4986931702737985E-12</v>
      </c>
    </row>
    <row r="561" spans="3:44" ht="15" x14ac:dyDescent="0.25">
      <c r="C561" s="27" t="str">
        <f>DataBase!A558</f>
        <v>1-C23=</v>
      </c>
      <c r="D561" s="27">
        <f>DataBase!E558</f>
        <v>378.85</v>
      </c>
      <c r="E561" s="27">
        <f t="shared" si="260"/>
        <v>652</v>
      </c>
      <c r="F561" s="27">
        <f t="shared" si="261"/>
        <v>1173.6000000000001</v>
      </c>
      <c r="G561" s="17">
        <f>DataBase!D558/1000</f>
        <v>0.79703601074218755</v>
      </c>
      <c r="H561" s="16">
        <f t="shared" si="262"/>
        <v>13.234130819207095</v>
      </c>
      <c r="I561" s="16">
        <f>DataBase!C558</f>
        <v>322.60000610351563</v>
      </c>
      <c r="K561" s="20">
        <f t="shared" si="256"/>
        <v>3.6878367946834884E-2</v>
      </c>
      <c r="L561" s="19">
        <f t="shared" si="257"/>
        <v>3.9549900439428789E-4</v>
      </c>
      <c r="M561" s="19">
        <f t="shared" si="259"/>
        <v>0</v>
      </c>
      <c r="N561" s="20">
        <f t="shared" si="258"/>
        <v>-5.6487000000000001E-8</v>
      </c>
      <c r="O561" s="20">
        <f t="shared" si="263"/>
        <v>536.66999999999996</v>
      </c>
      <c r="P561" s="21">
        <f t="shared" si="264"/>
        <v>1.7266306107544951</v>
      </c>
      <c r="Q561" s="33">
        <f>DataBase!G558+2*DataBase!H558*($O$2+273.15)+3*DataBase!I558*($O$2+273.15)^2+4*DataBase!J558*($O$2+273.15)^3+5*DataBase!K558*($O$2+273.15)^4</f>
        <v>1.6320695029798582</v>
      </c>
      <c r="R561" s="30">
        <f>DataBase!R558+273.15</f>
        <v>794.8900146484375</v>
      </c>
      <c r="S561" s="50">
        <f t="shared" si="276"/>
        <v>785.67513951593185</v>
      </c>
      <c r="T561" s="30">
        <f>DataBase!S558/100</f>
        <v>9.7758300781250007</v>
      </c>
      <c r="U561" s="50">
        <f t="shared" si="265"/>
        <v>17.428143221657251</v>
      </c>
      <c r="V561" s="50">
        <f t="shared" si="278"/>
        <v>10.144198688737347</v>
      </c>
      <c r="W561" s="30">
        <f t="shared" si="267"/>
        <v>9.2501088583284652</v>
      </c>
      <c r="X561" s="30">
        <f t="shared" si="268"/>
        <v>9.1237038387725935</v>
      </c>
      <c r="Y561" s="30">
        <f t="shared" si="269"/>
        <v>522.78142056548461</v>
      </c>
      <c r="Z561" s="30">
        <f t="shared" si="270"/>
        <v>523.64966537211956</v>
      </c>
      <c r="AA561" s="55">
        <f t="shared" si="271"/>
        <v>517.03241337583506</v>
      </c>
      <c r="AB561" s="24">
        <f t="shared" si="272"/>
        <v>784.98336054090294</v>
      </c>
      <c r="AC561" s="24">
        <f t="shared" si="273"/>
        <v>7.5179835807870763</v>
      </c>
      <c r="AD561" s="63">
        <f t="shared" si="274"/>
        <v>0.23096212590583184</v>
      </c>
      <c r="AI561" s="20">
        <f t="shared" si="250"/>
        <v>345.25571145104362</v>
      </c>
      <c r="AJ561" s="18">
        <f t="shared" si="251"/>
        <v>333.20450662775346</v>
      </c>
      <c r="AM561" s="20">
        <f t="shared" si="275"/>
        <v>0.82023926327514052</v>
      </c>
      <c r="AN561" s="20">
        <f t="shared" si="252"/>
        <v>0.3306524054871155</v>
      </c>
      <c r="AO561" s="10">
        <f t="shared" si="253"/>
        <v>0.99707126353890851</v>
      </c>
      <c r="AP561" s="10">
        <f t="shared" si="277"/>
        <v>0.85432712885830675</v>
      </c>
      <c r="AQ561" s="20">
        <f t="shared" si="254"/>
        <v>5.0412033628781979E-13</v>
      </c>
      <c r="AR561" s="20">
        <f t="shared" si="255"/>
        <v>4.9281947464769588E-12</v>
      </c>
    </row>
    <row r="562" spans="3:44" ht="15" x14ac:dyDescent="0.25">
      <c r="C562" s="27" t="str">
        <f>DataBase!A559</f>
        <v>n-C23</v>
      </c>
      <c r="D562" s="27">
        <f>DataBase!E559</f>
        <v>380.21901855468752</v>
      </c>
      <c r="E562" s="27">
        <f t="shared" si="260"/>
        <v>653.3690185546875</v>
      </c>
      <c r="F562" s="27">
        <f t="shared" si="261"/>
        <v>1176.0642333984376</v>
      </c>
      <c r="G562" s="17">
        <f>DataBase!D559/1000</f>
        <v>0.79990600585937499</v>
      </c>
      <c r="H562" s="16">
        <f t="shared" si="262"/>
        <v>13.195870854824509</v>
      </c>
      <c r="I562" s="16">
        <f>DataBase!C559</f>
        <v>324.6090087890625</v>
      </c>
      <c r="K562" s="20">
        <f t="shared" si="256"/>
        <v>3.5741281805384405E-2</v>
      </c>
      <c r="L562" s="19">
        <f t="shared" si="257"/>
        <v>3.9533234263658098E-4</v>
      </c>
      <c r="M562" s="19">
        <f t="shared" si="259"/>
        <v>0</v>
      </c>
      <c r="N562" s="20">
        <f t="shared" si="258"/>
        <v>-5.6487000000000001E-8</v>
      </c>
      <c r="O562" s="20">
        <f t="shared" si="263"/>
        <v>536.66999999999996</v>
      </c>
      <c r="P562" s="21">
        <f t="shared" si="264"/>
        <v>1.7211232726532182</v>
      </c>
      <c r="Q562" s="33">
        <f>DataBase!G559+2*DataBase!H559*($O$2+273.15)+3*DataBase!I559*($O$2+273.15)^2+4*DataBase!J559*($O$2+273.15)^3+5*DataBase!K559*($O$2+273.15)^4</f>
        <v>1.8153159717524698</v>
      </c>
      <c r="R562" s="30">
        <f>DataBase!R559+273.15</f>
        <v>796</v>
      </c>
      <c r="S562" s="50">
        <f t="shared" si="276"/>
        <v>787.66692563029301</v>
      </c>
      <c r="T562" s="30">
        <f>DataBase!S559/100</f>
        <v>10.199999999999999</v>
      </c>
      <c r="U562" s="50">
        <f t="shared" si="265"/>
        <v>17.486270851575064</v>
      </c>
      <c r="V562" s="50">
        <f t="shared" si="278"/>
        <v>10.179651333566465</v>
      </c>
      <c r="W562" s="30">
        <f t="shared" si="267"/>
        <v>9.2992218797707764</v>
      </c>
      <c r="X562" s="30">
        <f t="shared" si="268"/>
        <v>9.1860576297523764</v>
      </c>
      <c r="Y562" s="30">
        <f t="shared" si="269"/>
        <v>524.79518961018266</v>
      </c>
      <c r="Z562" s="30">
        <f t="shared" si="270"/>
        <v>525.81552371125497</v>
      </c>
      <c r="AA562" s="55">
        <f t="shared" si="271"/>
        <v>519.00010861469673</v>
      </c>
      <c r="AB562" s="24">
        <f t="shared" si="272"/>
        <v>786.713552928068</v>
      </c>
      <c r="AC562" s="24">
        <f t="shared" si="273"/>
        <v>7.490734714446333</v>
      </c>
      <c r="AD562" s="63">
        <f t="shared" si="274"/>
        <v>0.26561424368173203</v>
      </c>
      <c r="AI562" s="20">
        <f t="shared" si="250"/>
        <v>346.30272644192496</v>
      </c>
      <c r="AJ562" s="18">
        <f t="shared" si="251"/>
        <v>334.76628675940623</v>
      </c>
      <c r="AM562" s="20">
        <f t="shared" si="275"/>
        <v>0.8208153499430747</v>
      </c>
      <c r="AN562" s="20">
        <f t="shared" si="252"/>
        <v>0.33030912407052326</v>
      </c>
      <c r="AO562" s="10">
        <f t="shared" si="253"/>
        <v>1.0453583371439059</v>
      </c>
      <c r="AP562" s="10">
        <f t="shared" si="277"/>
        <v>0.8978099296667672</v>
      </c>
      <c r="AQ562" s="20">
        <f t="shared" si="254"/>
        <v>2.0717407588746672E-13</v>
      </c>
      <c r="AR562" s="20">
        <f t="shared" si="255"/>
        <v>2.1131755740521604E-12</v>
      </c>
    </row>
    <row r="563" spans="3:44" ht="15" x14ac:dyDescent="0.25">
      <c r="C563" s="27" t="str">
        <f>DataBase!A560</f>
        <v>n-C8C10==BZ</v>
      </c>
      <c r="D563" s="27">
        <f>DataBase!E560</f>
        <v>400.00002441406252</v>
      </c>
      <c r="E563" s="27">
        <f t="shared" si="260"/>
        <v>673.1500244140625</v>
      </c>
      <c r="F563" s="27">
        <f t="shared" si="261"/>
        <v>1211.6700439453125</v>
      </c>
      <c r="G563" s="17">
        <f>DataBase!D560/1000</f>
        <v>0.85956896972656249</v>
      </c>
      <c r="H563" s="16">
        <f t="shared" si="262"/>
        <v>12.402637805449483</v>
      </c>
      <c r="I563" s="16">
        <f>DataBase!C560</f>
        <v>330.59698486328125</v>
      </c>
      <c r="K563" s="20">
        <f t="shared" si="256"/>
        <v>1.7296433026689064E-2</v>
      </c>
      <c r="L563" s="19">
        <f t="shared" si="257"/>
        <v>3.8482739079807572E-4</v>
      </c>
      <c r="M563" s="19">
        <f t="shared" si="259"/>
        <v>0.85956896972656249</v>
      </c>
      <c r="N563" s="20">
        <f t="shared" si="258"/>
        <v>-5.9022728460693356E-8</v>
      </c>
      <c r="O563" s="20">
        <f t="shared" si="263"/>
        <v>536.66999999999996</v>
      </c>
      <c r="P563" s="21">
        <f t="shared" si="264"/>
        <v>1.5875748382286659</v>
      </c>
      <c r="Q563" s="33">
        <f>DataBase!G560+2*DataBase!H560*($O$2+273.15)+3*DataBase!I560*($O$2+273.15)^2+4*DataBase!J560*($O$2+273.15)^3+5*DataBase!K560*($O$2+273.15)^4</f>
        <v>1.5164052122125331</v>
      </c>
      <c r="R563" s="30">
        <f>DataBase!R560+273.15</f>
        <v>834</v>
      </c>
      <c r="S563" s="50">
        <f t="shared" si="276"/>
        <v>823.56871513206681</v>
      </c>
      <c r="T563" s="30">
        <f>DataBase!S560/100</f>
        <v>11.6</v>
      </c>
      <c r="U563" s="50">
        <f t="shared" si="265"/>
        <v>19.072211942460186</v>
      </c>
      <c r="V563" s="50">
        <f t="shared" si="278"/>
        <v>11.226964900961853</v>
      </c>
      <c r="W563" s="30">
        <f t="shared" si="267"/>
        <v>10.766840801608396</v>
      </c>
      <c r="X563" s="30">
        <f t="shared" si="268"/>
        <v>11.210707041194709</v>
      </c>
      <c r="Y563" s="30">
        <f t="shared" si="269"/>
        <v>560.20563585158152</v>
      </c>
      <c r="Z563" s="30">
        <f t="shared" si="270"/>
        <v>565.24285900121833</v>
      </c>
      <c r="AA563" s="55">
        <f t="shared" si="271"/>
        <v>552.3986275770344</v>
      </c>
      <c r="AB563" s="24">
        <f t="shared" si="272"/>
        <v>822.11894838612477</v>
      </c>
      <c r="AC563" s="24">
        <f t="shared" si="273"/>
        <v>8.2909334101150876</v>
      </c>
      <c r="AD563" s="63">
        <f t="shared" si="274"/>
        <v>0.28526436119697518</v>
      </c>
      <c r="AI563" s="20">
        <f t="shared" si="250"/>
        <v>355.79683531668735</v>
      </c>
      <c r="AJ563" s="18">
        <f t="shared" si="251"/>
        <v>352.74433585744458</v>
      </c>
      <c r="AM563" s="20">
        <f t="shared" si="275"/>
        <v>0.80713432183940348</v>
      </c>
      <c r="AN563" s="20">
        <f t="shared" si="252"/>
        <v>0.31897213566364085</v>
      </c>
      <c r="AO563" s="10">
        <f t="shared" si="253"/>
        <v>0.96390324602039079</v>
      </c>
      <c r="AP563" s="10">
        <f t="shared" si="277"/>
        <v>0.83398358954751539</v>
      </c>
      <c r="AQ563" s="20">
        <f t="shared" si="254"/>
        <v>1.4251836846055626E-13</v>
      </c>
      <c r="AR563" s="20">
        <f t="shared" si="255"/>
        <v>1.6532130741424525E-12</v>
      </c>
    </row>
    <row r="564" spans="3:44" ht="15" x14ac:dyDescent="0.25">
      <c r="C564" s="27" t="str">
        <f>DataBase!A561</f>
        <v>TetPhenylC2=</v>
      </c>
      <c r="D564" s="27">
        <f>DataBase!E561</f>
        <v>486.85</v>
      </c>
      <c r="E564" s="27">
        <f t="shared" si="260"/>
        <v>760</v>
      </c>
      <c r="F564" s="27">
        <f t="shared" si="261"/>
        <v>1368</v>
      </c>
      <c r="G564" s="17">
        <f>DataBase!D561/1000</f>
        <v>1.3463879394531251</v>
      </c>
      <c r="H564" s="16">
        <f t="shared" si="262"/>
        <v>8.2450220181949128</v>
      </c>
      <c r="I564" s="16">
        <f>DataBase!C561</f>
        <v>332.44500732421875</v>
      </c>
      <c r="K564" s="20">
        <f t="shared" si="256"/>
        <v>-0.11139794561924719</v>
      </c>
      <c r="L564" s="19">
        <f t="shared" si="257"/>
        <v>3.052969732930908E-4</v>
      </c>
      <c r="M564" s="19">
        <f t="shared" si="259"/>
        <v>0</v>
      </c>
      <c r="N564" s="20">
        <f t="shared" si="258"/>
        <v>-5.6487000000000001E-8</v>
      </c>
      <c r="O564" s="20">
        <f t="shared" si="263"/>
        <v>536.66999999999996</v>
      </c>
      <c r="P564" s="21">
        <f t="shared" si="264"/>
        <v>0.70091321834030684</v>
      </c>
      <c r="Q564" s="33">
        <f>DataBase!G561+2*DataBase!H561*($O$2+273.15)+3*DataBase!I561*($O$2+273.15)^2+4*DataBase!J561*($O$2+273.15)^3+5*DataBase!K561*($O$2+273.15)^4</f>
        <v>1.0943316324337413</v>
      </c>
      <c r="R564" s="30">
        <f>DataBase!R561+273.15</f>
        <v>996</v>
      </c>
      <c r="S564" s="50">
        <f t="shared" si="276"/>
        <v>1079.7383629963765</v>
      </c>
      <c r="T564" s="30">
        <f>DataBase!S561/100</f>
        <v>17.100000000000001</v>
      </c>
      <c r="U564" s="50">
        <f t="shared" si="265"/>
        <v>28.992942330775296</v>
      </c>
      <c r="V564" s="50">
        <f t="shared" si="278"/>
        <v>24.018877842385741</v>
      </c>
      <c r="W564" s="30">
        <f t="shared" si="267"/>
        <v>37.742707037850359</v>
      </c>
      <c r="X564" s="30">
        <f t="shared" si="268"/>
        <v>140.90759897737439</v>
      </c>
      <c r="Y564" s="30">
        <f t="shared" si="269"/>
        <v>778.63396884069437</v>
      </c>
      <c r="Z564" s="30">
        <f t="shared" si="270"/>
        <v>837.77385897397687</v>
      </c>
      <c r="AA564" s="55">
        <f t="shared" si="271"/>
        <v>654.79534271243631</v>
      </c>
      <c r="AB564" s="24">
        <f t="shared" si="272"/>
        <v>1128.0356428510552</v>
      </c>
      <c r="AC564" s="24">
        <f t="shared" si="273"/>
        <v>31.219354302616441</v>
      </c>
      <c r="AD564" s="63">
        <f t="shared" si="274"/>
        <v>-0.82569323407113682</v>
      </c>
      <c r="AI564" s="20">
        <f t="shared" si="250"/>
        <v>251.07589718229366</v>
      </c>
      <c r="AJ564" s="18">
        <f t="shared" si="251"/>
        <v>223.4220351046647</v>
      </c>
      <c r="AM564" s="20">
        <f t="shared" si="275"/>
        <v>0.76305220883534142</v>
      </c>
      <c r="AN564" s="20">
        <f t="shared" si="252"/>
        <v>0.27825710120947089</v>
      </c>
      <c r="AO564" s="10">
        <f t="shared" si="253"/>
        <v>0.72591521092359523</v>
      </c>
      <c r="AP564" s="10">
        <f t="shared" si="277"/>
        <v>0.64386428373701254</v>
      </c>
      <c r="AQ564" s="20">
        <f t="shared" si="254"/>
        <v>1.7483713367018299E-14</v>
      </c>
      <c r="AR564" s="20">
        <f t="shared" si="255"/>
        <v>2.9897149857601291E-13</v>
      </c>
    </row>
    <row r="565" spans="3:44" ht="15" x14ac:dyDescent="0.25">
      <c r="C565" s="27" t="str">
        <f>DataBase!A562</f>
        <v>1122-TetPhC2</v>
      </c>
      <c r="D565" s="27">
        <f>DataBase!E562</f>
        <v>360.00002441406252</v>
      </c>
      <c r="E565" s="27">
        <f t="shared" si="260"/>
        <v>633.1500244140625</v>
      </c>
      <c r="F565" s="27">
        <f t="shared" si="261"/>
        <v>1139.6700439453125</v>
      </c>
      <c r="G565" s="17">
        <f>DataBase!D562/1000</f>
        <v>1.124759033203125</v>
      </c>
      <c r="H565" s="16">
        <f t="shared" si="262"/>
        <v>9.2868170044405733</v>
      </c>
      <c r="I565" s="16">
        <f>DataBase!C562</f>
        <v>334.46099853515625</v>
      </c>
      <c r="K565" s="20">
        <f t="shared" si="256"/>
        <v>-8.0435798628026189E-2</v>
      </c>
      <c r="L565" s="19">
        <f t="shared" si="257"/>
        <v>3.3553167883964191E-4</v>
      </c>
      <c r="M565" s="19">
        <f t="shared" si="259"/>
        <v>0</v>
      </c>
      <c r="N565" s="20">
        <f t="shared" si="258"/>
        <v>-5.6487000000000001E-8</v>
      </c>
      <c r="O565" s="20">
        <f t="shared" si="263"/>
        <v>536.66999999999996</v>
      </c>
      <c r="P565" s="21">
        <f t="shared" si="264"/>
        <v>0.96630192089140432</v>
      </c>
      <c r="Q565" s="33">
        <f>DataBase!G562+2*DataBase!H562*($O$2+273.15)+3*DataBase!I562*($O$2+273.15)^2+4*DataBase!J562*($O$2+273.15)^3+5*DataBase!K562*($O$2+273.15)^4</f>
        <v>1.0519223127209187</v>
      </c>
      <c r="R565" s="30">
        <f>DataBase!R562+273.15</f>
        <v>827</v>
      </c>
      <c r="S565" s="50">
        <f t="shared" si="276"/>
        <v>892.81918920384737</v>
      </c>
      <c r="T565" s="30">
        <f>DataBase!S562/100</f>
        <v>16.7</v>
      </c>
      <c r="U565" s="50">
        <f t="shared" si="265"/>
        <v>29.354286559442762</v>
      </c>
      <c r="V565" s="50">
        <f t="shared" si="278"/>
        <v>24.139339352195723</v>
      </c>
      <c r="W565" s="30">
        <f t="shared" si="267"/>
        <v>28.190997330641473</v>
      </c>
      <c r="X565" s="30">
        <f t="shared" si="268"/>
        <v>48.14356752730091</v>
      </c>
      <c r="Y565" s="30">
        <f t="shared" si="269"/>
        <v>612.30678208714119</v>
      </c>
      <c r="Z565" s="30">
        <f t="shared" si="270"/>
        <v>629.7228099285727</v>
      </c>
      <c r="AA565" s="55">
        <f t="shared" si="271"/>
        <v>559.7769304193572</v>
      </c>
      <c r="AB565" s="24">
        <f t="shared" si="272"/>
        <v>890.70334097718546</v>
      </c>
      <c r="AC565" s="24">
        <f t="shared" si="273"/>
        <v>18.659126994423929</v>
      </c>
      <c r="AD565" s="63">
        <f t="shared" si="274"/>
        <v>-0.11731299367807961</v>
      </c>
      <c r="AI565" s="20">
        <f t="shared" si="250"/>
        <v>237.77059402412229</v>
      </c>
      <c r="AJ565" s="18">
        <f t="shared" si="251"/>
        <v>207.1355235818165</v>
      </c>
      <c r="AM565" s="20">
        <f t="shared" si="275"/>
        <v>0.76559857849342505</v>
      </c>
      <c r="AN565" s="20">
        <f t="shared" si="252"/>
        <v>0.32100168158887421</v>
      </c>
      <c r="AO565" s="10">
        <f t="shared" si="253"/>
        <v>0.73725243626363213</v>
      </c>
      <c r="AP565" s="10">
        <f t="shared" si="277"/>
        <v>0.65287798209462444</v>
      </c>
      <c r="AQ565" s="20">
        <f t="shared" si="254"/>
        <v>1.2574660855111812E-11</v>
      </c>
      <c r="AR565" s="20">
        <f t="shared" si="255"/>
        <v>2.0999683628036724E-10</v>
      </c>
    </row>
    <row r="566" spans="3:44" ht="15" x14ac:dyDescent="0.25">
      <c r="C566" s="27" t="str">
        <f>DataBase!A563</f>
        <v>1-C24=</v>
      </c>
      <c r="D566" s="27">
        <f>DataBase!E563</f>
        <v>390.05001220703127</v>
      </c>
      <c r="E566" s="27">
        <f t="shared" si="260"/>
        <v>663.20001220703125</v>
      </c>
      <c r="F566" s="27">
        <f t="shared" si="261"/>
        <v>1193.7600219726562</v>
      </c>
      <c r="G566" s="17">
        <f>DataBase!D563/1000</f>
        <v>0.79880200195312501</v>
      </c>
      <c r="H566" s="16">
        <f t="shared" si="262"/>
        <v>13.280054752283876</v>
      </c>
      <c r="I566" s="16">
        <f>DataBase!C563</f>
        <v>336.61801147460938</v>
      </c>
      <c r="K566" s="20">
        <f t="shared" si="256"/>
        <v>3.8243227237876792E-2</v>
      </c>
      <c r="L566" s="19">
        <f t="shared" si="257"/>
        <v>3.9568833396429578E-4</v>
      </c>
      <c r="M566" s="19">
        <f t="shared" si="259"/>
        <v>0</v>
      </c>
      <c r="N566" s="20">
        <f t="shared" si="258"/>
        <v>-5.6487000000000001E-8</v>
      </c>
      <c r="O566" s="20">
        <f t="shared" si="263"/>
        <v>536.66999999999996</v>
      </c>
      <c r="P566" s="21">
        <f t="shared" si="264"/>
        <v>1.7331930016653192</v>
      </c>
      <c r="Q566" s="33">
        <f>DataBase!G563+2*DataBase!H563*($O$2+273.15)+3*DataBase!I563*($O$2+273.15)^2+4*DataBase!J563*($O$2+273.15)^3+5*DataBase!K563*($O$2+273.15)^4</f>
        <v>1.6321173341163344</v>
      </c>
      <c r="R566" s="30">
        <f>DataBase!R563+273.15</f>
        <v>803.32000732421875</v>
      </c>
      <c r="S566" s="50">
        <f t="shared" si="276"/>
        <v>793.84701958999005</v>
      </c>
      <c r="T566" s="30">
        <f>DataBase!S563/100</f>
        <v>9.3327502441406249</v>
      </c>
      <c r="U566" s="50">
        <f t="shared" si="265"/>
        <v>16.849699177474712</v>
      </c>
      <c r="V566" s="50">
        <f t="shared" si="278"/>
        <v>9.8026259071382693</v>
      </c>
      <c r="W566" s="30">
        <f t="shared" si="267"/>
        <v>8.8440365262622613</v>
      </c>
      <c r="X566" s="30">
        <f t="shared" si="268"/>
        <v>8.6869529307142326</v>
      </c>
      <c r="Y566" s="30">
        <f t="shared" si="269"/>
        <v>531.43928123349053</v>
      </c>
      <c r="Z566" s="30">
        <f t="shared" si="270"/>
        <v>531.7744459941199</v>
      </c>
      <c r="AA566" s="55">
        <f t="shared" si="271"/>
        <v>524.91617126496055</v>
      </c>
      <c r="AB566" s="24">
        <f t="shared" si="272"/>
        <v>790.54210400051034</v>
      </c>
      <c r="AC566" s="24">
        <f t="shared" si="273"/>
        <v>6.8808623206538932</v>
      </c>
      <c r="AD566" s="63">
        <f t="shared" si="274"/>
        <v>0.26271869056242014</v>
      </c>
      <c r="AI566" s="20">
        <f t="shared" si="250"/>
        <v>359.26773526626539</v>
      </c>
      <c r="AJ566" s="18">
        <f t="shared" si="251"/>
        <v>347.54543793944646</v>
      </c>
      <c r="AM566" s="20">
        <f t="shared" si="275"/>
        <v>0.82557387611455901</v>
      </c>
      <c r="AN566" s="20">
        <f t="shared" si="252"/>
        <v>0.32806301856734943</v>
      </c>
      <c r="AO566" s="10">
        <f t="shared" si="253"/>
        <v>1.0327315511501478</v>
      </c>
      <c r="AP566" s="10">
        <f t="shared" si="277"/>
        <v>0.88260696046017806</v>
      </c>
      <c r="AQ566" s="20">
        <f t="shared" si="254"/>
        <v>1.8014128672604977E-13</v>
      </c>
      <c r="AR566" s="20">
        <f t="shared" si="255"/>
        <v>1.6812136376723473E-12</v>
      </c>
    </row>
    <row r="567" spans="3:44" ht="15" x14ac:dyDescent="0.25">
      <c r="C567" s="27" t="str">
        <f>DataBase!A564</f>
        <v>n-C24</v>
      </c>
      <c r="D567" s="27">
        <f>DataBase!E564</f>
        <v>391.27901611328127</v>
      </c>
      <c r="E567" s="27">
        <f t="shared" si="260"/>
        <v>664.42901611328125</v>
      </c>
      <c r="F567" s="27">
        <f t="shared" si="261"/>
        <v>1195.9722290039063</v>
      </c>
      <c r="G567" s="17">
        <f>DataBase!D564/1000</f>
        <v>0.80135900878906252</v>
      </c>
      <c r="H567" s="16">
        <f t="shared" si="262"/>
        <v>13.245852303186565</v>
      </c>
      <c r="I567" s="16">
        <f>DataBase!C564</f>
        <v>338.63900756835938</v>
      </c>
      <c r="K567" s="20">
        <f t="shared" si="256"/>
        <v>3.7226730450704681E-2</v>
      </c>
      <c r="L567" s="19">
        <f t="shared" si="257"/>
        <v>3.9554843959806863E-4</v>
      </c>
      <c r="M567" s="19">
        <f t="shared" si="259"/>
        <v>0</v>
      </c>
      <c r="N567" s="20">
        <f t="shared" si="258"/>
        <v>-5.6487000000000001E-8</v>
      </c>
      <c r="O567" s="20">
        <f t="shared" si="263"/>
        <v>536.66999999999996</v>
      </c>
      <c r="P567" s="21">
        <f t="shared" si="264"/>
        <v>1.7283105672042951</v>
      </c>
      <c r="Q567" s="33">
        <f>DataBase!G564+2*DataBase!H564*($O$2+273.15)+3*DataBase!I564*($O$2+273.15)^2+4*DataBase!J564*($O$2+273.15)^3+5*DataBase!K564*($O$2+273.15)^4</f>
        <v>1.8226738186187197</v>
      </c>
      <c r="R567" s="30">
        <f>DataBase!R564+273.15</f>
        <v>804</v>
      </c>
      <c r="S567" s="50">
        <f t="shared" si="276"/>
        <v>795.63214838491183</v>
      </c>
      <c r="T567" s="30">
        <f>DataBase!S564/100</f>
        <v>9.8000000000000007</v>
      </c>
      <c r="U567" s="50">
        <f t="shared" si="265"/>
        <v>16.902623536692023</v>
      </c>
      <c r="V567" s="50">
        <f t="shared" si="278"/>
        <v>9.8333903566813845</v>
      </c>
      <c r="W567" s="30">
        <f t="shared" si="267"/>
        <v>8.886933368641829</v>
      </c>
      <c r="X567" s="30">
        <f t="shared" si="268"/>
        <v>8.7417026862893472</v>
      </c>
      <c r="Y567" s="30">
        <f t="shared" si="269"/>
        <v>533.24260376458653</v>
      </c>
      <c r="Z567" s="30">
        <f t="shared" si="270"/>
        <v>533.72216577136066</v>
      </c>
      <c r="AA567" s="55">
        <f t="shared" si="271"/>
        <v>526.67957031242986</v>
      </c>
      <c r="AB567" s="24">
        <f t="shared" si="272"/>
        <v>792.05618207491568</v>
      </c>
      <c r="AC567" s="24">
        <f t="shared" si="273"/>
        <v>6.8512041625769484</v>
      </c>
      <c r="AD567" s="63">
        <f t="shared" si="274"/>
        <v>0.30089753443092371</v>
      </c>
      <c r="AI567" s="20">
        <f t="shared" si="250"/>
        <v>360.21834869153446</v>
      </c>
      <c r="AJ567" s="18">
        <f t="shared" si="251"/>
        <v>349.00580039824769</v>
      </c>
      <c r="AM567" s="20">
        <f t="shared" si="275"/>
        <v>0.82640424889711595</v>
      </c>
      <c r="AN567" s="20">
        <f t="shared" si="252"/>
        <v>0.32785591607482706</v>
      </c>
      <c r="AO567" s="10">
        <f t="shared" si="253"/>
        <v>1.0932057881866346</v>
      </c>
      <c r="AP567" s="10">
        <f t="shared" si="277"/>
        <v>0.93680093003677101</v>
      </c>
      <c r="AQ567" s="20">
        <f t="shared" si="254"/>
        <v>6.0202584838182218E-14</v>
      </c>
      <c r="AR567" s="20">
        <f t="shared" si="255"/>
        <v>5.8998533141418578E-13</v>
      </c>
    </row>
    <row r="568" spans="3:44" ht="15" x14ac:dyDescent="0.25">
      <c r="C568" s="27" t="str">
        <f>DataBase!A565</f>
        <v>n-C4Stearate</v>
      </c>
      <c r="D568" s="27">
        <f>DataBase!E565</f>
        <v>350.00002441406252</v>
      </c>
      <c r="E568" s="27">
        <f t="shared" si="260"/>
        <v>623.1500244140625</v>
      </c>
      <c r="F568" s="27">
        <f t="shared" si="261"/>
        <v>1121.6700439453125</v>
      </c>
      <c r="G568" s="17">
        <f>DataBase!D565/1000</f>
        <v>0.861739013671875</v>
      </c>
      <c r="H568" s="16">
        <f t="shared" si="262"/>
        <v>12.057185757681196</v>
      </c>
      <c r="I568" s="16">
        <f>DataBase!C565</f>
        <v>340.58999633789063</v>
      </c>
      <c r="K568" s="20">
        <f t="shared" si="256"/>
        <v>7.6698045317616986E-3</v>
      </c>
      <c r="L568" s="19">
        <f t="shared" si="257"/>
        <v>3.8078186589865959E-4</v>
      </c>
      <c r="M568" s="19">
        <f t="shared" si="259"/>
        <v>0.861739013671875</v>
      </c>
      <c r="N568" s="20">
        <f t="shared" si="258"/>
        <v>-5.9029130090332034E-8</v>
      </c>
      <c r="O568" s="20">
        <f t="shared" si="263"/>
        <v>536.66999999999996</v>
      </c>
      <c r="P568" s="21">
        <f t="shared" si="264"/>
        <v>1.5290920433624673</v>
      </c>
      <c r="Q568" s="33">
        <f>DataBase!G565+2*DataBase!H565*($O$2+273.15)+3*DataBase!I565*($O$2+273.15)^2+4*DataBase!J565*($O$2+273.15)^3+5*DataBase!K565*($O$2+273.15)^4</f>
        <v>1.5275156439502589</v>
      </c>
      <c r="R568" s="30">
        <f>DataBase!R565+273.15</f>
        <v>764</v>
      </c>
      <c r="S568" s="50">
        <f t="shared" si="276"/>
        <v>789.49010667878918</v>
      </c>
      <c r="T568" s="30">
        <f>DataBase!S565/100</f>
        <v>11.1</v>
      </c>
      <c r="U568" s="50">
        <f t="shared" si="265"/>
        <v>21.918276245838371</v>
      </c>
      <c r="V568" s="50">
        <f t="shared" si="278"/>
        <v>13.499453881116146</v>
      </c>
      <c r="W568" s="30">
        <f t="shared" si="267"/>
        <v>13.459406612351911</v>
      </c>
      <c r="X568" s="30">
        <f t="shared" si="268"/>
        <v>14.227572369598885</v>
      </c>
      <c r="Y568" s="30">
        <f t="shared" si="269"/>
        <v>523.92417857687042</v>
      </c>
      <c r="Z568" s="30">
        <f t="shared" si="270"/>
        <v>530.11993151419676</v>
      </c>
      <c r="AA568" s="55">
        <f t="shared" si="271"/>
        <v>518.33248805651669</v>
      </c>
      <c r="AB568" s="24">
        <f t="shared" si="272"/>
        <v>790.46041441815623</v>
      </c>
      <c r="AC568" s="24">
        <f t="shared" si="273"/>
        <v>9.3737241746963456</v>
      </c>
      <c r="AD568" s="63">
        <f t="shared" si="274"/>
        <v>0.15552034462195083</v>
      </c>
      <c r="AI568" s="20">
        <f t="shared" si="250"/>
        <v>295.53636607210836</v>
      </c>
      <c r="AJ568" s="18">
        <f t="shared" si="251"/>
        <v>289.13406098340374</v>
      </c>
      <c r="AM568" s="20">
        <f t="shared" si="275"/>
        <v>0.8156413932121237</v>
      </c>
      <c r="AN568" s="20">
        <f t="shared" si="252"/>
        <v>0.34050040977679213</v>
      </c>
      <c r="AO568" s="10">
        <f t="shared" si="253"/>
        <v>1.0460755546544522</v>
      </c>
      <c r="AP568" s="10">
        <f t="shared" si="277"/>
        <v>0.90255136060097829</v>
      </c>
      <c r="AQ568" s="20">
        <f t="shared" si="254"/>
        <v>9.8565685630263731E-13</v>
      </c>
      <c r="AR568" s="20">
        <f t="shared" si="255"/>
        <v>1.0940791104959273E-11</v>
      </c>
    </row>
    <row r="569" spans="3:44" ht="15" x14ac:dyDescent="0.25">
      <c r="C569" s="27" t="str">
        <f>DataBase!A566</f>
        <v>1-C25=</v>
      </c>
      <c r="D569" s="27">
        <f>DataBase!E566</f>
        <v>401.14901123046877</v>
      </c>
      <c r="E569" s="27">
        <f t="shared" si="260"/>
        <v>674.29901123046875</v>
      </c>
      <c r="F569" s="27">
        <f t="shared" si="261"/>
        <v>1213.7382202148438</v>
      </c>
      <c r="G569" s="17">
        <f>DataBase!D566/1000</f>
        <v>0.80037200927734375</v>
      </c>
      <c r="H569" s="16">
        <f t="shared" si="262"/>
        <v>13.327533534424783</v>
      </c>
      <c r="I569" s="16">
        <f>DataBase!C566</f>
        <v>350.64801025390625</v>
      </c>
      <c r="K569" s="20">
        <f t="shared" si="256"/>
        <v>3.9654296643104547E-2</v>
      </c>
      <c r="L569" s="19">
        <f t="shared" si="257"/>
        <v>3.9587178083375785E-4</v>
      </c>
      <c r="M569" s="19">
        <f t="shared" si="259"/>
        <v>0</v>
      </c>
      <c r="N569" s="20">
        <f t="shared" si="258"/>
        <v>-5.6487000000000001E-8</v>
      </c>
      <c r="O569" s="20">
        <f t="shared" si="263"/>
        <v>536.66999999999996</v>
      </c>
      <c r="P569" s="21">
        <f t="shared" si="264"/>
        <v>1.7399223572373013</v>
      </c>
      <c r="Q569" s="33">
        <f>DataBase!G566+2*DataBase!H566*($O$2+273.15)+3*DataBase!I566*($O$2+273.15)^2+4*DataBase!J566*($O$2+273.15)^3+5*DataBase!K566*($O$2+273.15)^4</f>
        <v>1.6321166655245525</v>
      </c>
      <c r="R569" s="30">
        <f>DataBase!R566+273.15</f>
        <v>811.55902099609375</v>
      </c>
      <c r="S569" s="50">
        <f t="shared" si="276"/>
        <v>801.83417487767679</v>
      </c>
      <c r="T569" s="30">
        <f>DataBase!S566/100</f>
        <v>8.9083001708984373</v>
      </c>
      <c r="U569" s="50">
        <f t="shared" si="265"/>
        <v>16.269939324492157</v>
      </c>
      <c r="V569" s="50">
        <f t="shared" si="278"/>
        <v>9.4765966149697451</v>
      </c>
      <c r="W569" s="30">
        <f t="shared" si="267"/>
        <v>8.4557362687288187</v>
      </c>
      <c r="X569" s="30">
        <f t="shared" si="268"/>
        <v>8.2686962764553726</v>
      </c>
      <c r="Y569" s="30">
        <f t="shared" si="269"/>
        <v>539.91010697599643</v>
      </c>
      <c r="Z569" s="30">
        <f t="shared" si="270"/>
        <v>539.65822702022558</v>
      </c>
      <c r="AA569" s="55">
        <f t="shared" si="271"/>
        <v>532.58152112719279</v>
      </c>
      <c r="AB569" s="24">
        <f t="shared" si="272"/>
        <v>795.65448335401095</v>
      </c>
      <c r="AC569" s="24">
        <f t="shared" si="273"/>
        <v>6.2835760141761812</v>
      </c>
      <c r="AD569" s="63">
        <f t="shared" si="274"/>
        <v>0.29463804613327732</v>
      </c>
      <c r="AI569" s="20">
        <f t="shared" si="250"/>
        <v>373.52753117909526</v>
      </c>
      <c r="AJ569" s="18">
        <f t="shared" si="251"/>
        <v>362.26832541183228</v>
      </c>
      <c r="AM569" s="20">
        <f t="shared" si="275"/>
        <v>0.83086872770244802</v>
      </c>
      <c r="AN569" s="20">
        <f t="shared" si="252"/>
        <v>0.32557118375921729</v>
      </c>
      <c r="AO569" s="10">
        <f t="shared" si="253"/>
        <v>1.0691661641348651</v>
      </c>
      <c r="AP569" s="10">
        <f t="shared" si="277"/>
        <v>0.91143637994475868</v>
      </c>
      <c r="AQ569" s="20">
        <f t="shared" si="254"/>
        <v>6.2825398240474785E-14</v>
      </c>
      <c r="AR569" s="20">
        <f t="shared" si="255"/>
        <v>5.596675058823839E-13</v>
      </c>
    </row>
    <row r="570" spans="3:44" ht="15" x14ac:dyDescent="0.25">
      <c r="C570" s="27" t="str">
        <f>DataBase!A567</f>
        <v>n-C25</v>
      </c>
      <c r="D570" s="27">
        <f>DataBase!E567</f>
        <v>401.88900146484377</v>
      </c>
      <c r="E570" s="27">
        <f t="shared" si="260"/>
        <v>675.03900146484375</v>
      </c>
      <c r="F570" s="27">
        <f t="shared" si="261"/>
        <v>1215.0702026367187</v>
      </c>
      <c r="G570" s="17">
        <f>DataBase!D567/1000</f>
        <v>0.80341400146484376</v>
      </c>
      <c r="H570" s="16">
        <f t="shared" si="262"/>
        <v>13.281926139158625</v>
      </c>
      <c r="I570" s="16">
        <f>DataBase!C567</f>
        <v>352.67001342773438</v>
      </c>
      <c r="K570" s="20">
        <f t="shared" si="256"/>
        <v>3.8298844855794302E-2</v>
      </c>
      <c r="L570" s="19">
        <f t="shared" si="257"/>
        <v>3.9569580115155997E-4</v>
      </c>
      <c r="M570" s="19">
        <f t="shared" si="259"/>
        <v>0</v>
      </c>
      <c r="N570" s="20">
        <f t="shared" si="258"/>
        <v>-5.6487000000000001E-8</v>
      </c>
      <c r="O570" s="20">
        <f t="shared" si="263"/>
        <v>536.66999999999996</v>
      </c>
      <c r="P570" s="21">
        <f t="shared" si="264"/>
        <v>1.7334593034631103</v>
      </c>
      <c r="Q570" s="33">
        <f>DataBase!G567+2*DataBase!H567*($O$2+273.15)+3*DataBase!I567*($O$2+273.15)^2+4*DataBase!J567*($O$2+273.15)^3+5*DataBase!K567*($O$2+273.15)^4</f>
        <v>1.8281497097304622</v>
      </c>
      <c r="R570" s="30">
        <f>DataBase!R567+273.15</f>
        <v>812</v>
      </c>
      <c r="S570" s="50">
        <f t="shared" si="276"/>
        <v>803.48339731297858</v>
      </c>
      <c r="T570" s="30">
        <f>DataBase!S567/100</f>
        <v>9.5</v>
      </c>
      <c r="U570" s="50">
        <f t="shared" si="265"/>
        <v>16.37743469003053</v>
      </c>
      <c r="V570" s="50">
        <f t="shared" si="278"/>
        <v>9.5361533480417258</v>
      </c>
      <c r="W570" s="30">
        <f t="shared" si="267"/>
        <v>8.5345244184796023</v>
      </c>
      <c r="X570" s="30">
        <f t="shared" si="268"/>
        <v>8.3642751774641866</v>
      </c>
      <c r="Y570" s="30">
        <f t="shared" si="269"/>
        <v>541.5456800817592</v>
      </c>
      <c r="Z570" s="30">
        <f t="shared" si="270"/>
        <v>541.52553359385536</v>
      </c>
      <c r="AA570" s="55">
        <f t="shared" si="271"/>
        <v>534.22675260632968</v>
      </c>
      <c r="AB570" s="24">
        <f t="shared" si="272"/>
        <v>797.10565117020349</v>
      </c>
      <c r="AC570" s="24">
        <f t="shared" si="273"/>
        <v>6.2760086526025862</v>
      </c>
      <c r="AD570" s="63">
        <f t="shared" si="274"/>
        <v>0.33936751025235934</v>
      </c>
      <c r="AI570" s="20">
        <f t="shared" si="250"/>
        <v>373.69677234788645</v>
      </c>
      <c r="AJ570" s="18">
        <f t="shared" si="251"/>
        <v>363.09088484069088</v>
      </c>
      <c r="AM570" s="20">
        <f t="shared" si="275"/>
        <v>0.83132881953798488</v>
      </c>
      <c r="AN570" s="20">
        <f t="shared" si="252"/>
        <v>0.32543887941759198</v>
      </c>
      <c r="AO570" s="10">
        <f t="shared" si="253"/>
        <v>1.1417280735140927</v>
      </c>
      <c r="AP570" s="10">
        <f t="shared" si="277"/>
        <v>0.97670549761892267</v>
      </c>
      <c r="AQ570" s="20">
        <f t="shared" si="254"/>
        <v>1.6852918772688415E-14</v>
      </c>
      <c r="AR570" s="20">
        <f t="shared" si="255"/>
        <v>1.6010272834053993E-13</v>
      </c>
    </row>
    <row r="571" spans="3:44" ht="15" x14ac:dyDescent="0.25">
      <c r="C571" s="27" t="str">
        <f>DataBase!A568</f>
        <v>1-C26=</v>
      </c>
      <c r="D571" s="27">
        <f>DataBase!E568</f>
        <v>411.14901123046877</v>
      </c>
      <c r="E571" s="27">
        <f t="shared" si="260"/>
        <v>684.29901123046875</v>
      </c>
      <c r="F571" s="27">
        <f t="shared" si="261"/>
        <v>1231.7382202148438</v>
      </c>
      <c r="G571" s="17">
        <f>DataBase!D568/1000</f>
        <v>0.80184301757812504</v>
      </c>
      <c r="H571" s="16">
        <f t="shared" si="262"/>
        <v>13.368523817122965</v>
      </c>
      <c r="I571" s="16">
        <f>DataBase!C568</f>
        <v>364.67800903320313</v>
      </c>
      <c r="K571" s="20">
        <f t="shared" si="256"/>
        <v>4.087252784489448E-2</v>
      </c>
      <c r="L571" s="19">
        <f t="shared" si="257"/>
        <v>3.9602010536130103E-4</v>
      </c>
      <c r="M571" s="19">
        <f t="shared" si="259"/>
        <v>0</v>
      </c>
      <c r="N571" s="20">
        <f t="shared" si="258"/>
        <v>-5.6487000000000001E-8</v>
      </c>
      <c r="O571" s="20">
        <f t="shared" si="263"/>
        <v>536.66999999999996</v>
      </c>
      <c r="P571" s="21">
        <f t="shared" si="264"/>
        <v>1.7456869179003178</v>
      </c>
      <c r="Q571" s="33">
        <f>DataBase!G568+2*DataBase!H568*($O$2+273.15)+3*DataBase!I568*($O$2+273.15)^2+4*DataBase!J568*($O$2+273.15)^3+5*DataBase!K568*($O$2+273.15)^4</f>
        <v>1.6320995850808782</v>
      </c>
      <c r="R571" s="30">
        <f>DataBase!R568+273.15</f>
        <v>818.96002197265625</v>
      </c>
      <c r="S571" s="50">
        <f t="shared" si="276"/>
        <v>809.01662463268201</v>
      </c>
      <c r="T571" s="30">
        <f>DataBase!S568/100</f>
        <v>8.5421801757812492</v>
      </c>
      <c r="U571" s="50">
        <f t="shared" si="265"/>
        <v>15.75232376247704</v>
      </c>
      <c r="V571" s="50">
        <f t="shared" si="278"/>
        <v>9.1985181033803052</v>
      </c>
      <c r="W571" s="30">
        <f t="shared" si="267"/>
        <v>8.1246427293181895</v>
      </c>
      <c r="X571" s="30">
        <f t="shared" si="268"/>
        <v>7.9123487647202113</v>
      </c>
      <c r="Y571" s="30">
        <f t="shared" si="269"/>
        <v>547.52612892185198</v>
      </c>
      <c r="Z571" s="30">
        <f t="shared" si="270"/>
        <v>546.71379455667216</v>
      </c>
      <c r="AA571" s="55">
        <f t="shared" si="271"/>
        <v>539.44393900426769</v>
      </c>
      <c r="AB571" s="24">
        <f t="shared" si="272"/>
        <v>799.858433065339</v>
      </c>
      <c r="AC571" s="24">
        <f t="shared" si="273"/>
        <v>5.7471065463553872</v>
      </c>
      <c r="AD571" s="63">
        <f t="shared" si="274"/>
        <v>0.32720846106131574</v>
      </c>
      <c r="AI571" s="20">
        <f t="shared" si="250"/>
        <v>386.63627417959134</v>
      </c>
      <c r="AJ571" s="18">
        <f t="shared" si="251"/>
        <v>375.97082525860202</v>
      </c>
      <c r="AM571" s="20">
        <f t="shared" si="275"/>
        <v>0.83557071513964132</v>
      </c>
      <c r="AN571" s="20">
        <f t="shared" si="252"/>
        <v>0.32336485600792514</v>
      </c>
      <c r="AO571" s="10">
        <f t="shared" si="253"/>
        <v>1.1022369120423277</v>
      </c>
      <c r="AP571" s="10">
        <f t="shared" si="277"/>
        <v>0.93752813219539965</v>
      </c>
      <c r="AQ571" s="20">
        <f t="shared" si="254"/>
        <v>2.3826433277799639E-14</v>
      </c>
      <c r="AR571" s="20">
        <f t="shared" si="255"/>
        <v>2.0352968600519473E-13</v>
      </c>
    </row>
    <row r="572" spans="3:44" ht="15" x14ac:dyDescent="0.25">
      <c r="C572" s="27" t="str">
        <f>DataBase!A569</f>
        <v>n-C26</v>
      </c>
      <c r="D572" s="27">
        <f>DataBase!E569</f>
        <v>412.21901855468752</v>
      </c>
      <c r="E572" s="27">
        <f t="shared" si="260"/>
        <v>685.3690185546875</v>
      </c>
      <c r="F572" s="27">
        <f t="shared" si="261"/>
        <v>1233.6642333984375</v>
      </c>
      <c r="G572" s="17">
        <f>DataBase!D569/1000</f>
        <v>0.80536901855468745</v>
      </c>
      <c r="H572" s="16">
        <f t="shared" si="262"/>
        <v>13.316928635023107</v>
      </c>
      <c r="I572" s="16">
        <f>DataBase!C569</f>
        <v>366.69000244140625</v>
      </c>
      <c r="K572" s="20">
        <f t="shared" si="256"/>
        <v>3.9339119032886741E-2</v>
      </c>
      <c r="L572" s="19">
        <f t="shared" si="257"/>
        <v>3.9583188996522654E-4</v>
      </c>
      <c r="M572" s="19">
        <f t="shared" si="259"/>
        <v>0</v>
      </c>
      <c r="N572" s="20">
        <f t="shared" si="258"/>
        <v>-5.6487000000000001E-8</v>
      </c>
      <c r="O572" s="20">
        <f t="shared" si="263"/>
        <v>536.66999999999996</v>
      </c>
      <c r="P572" s="21">
        <f t="shared" si="264"/>
        <v>1.7384241520332286</v>
      </c>
      <c r="Q572" s="33">
        <f>DataBase!G569+2*DataBase!H569*($O$2+273.15)+3*DataBase!I569*($O$2+273.15)^2+4*DataBase!J569*($O$2+273.15)^3+5*DataBase!K569*($O$2+273.15)^4</f>
        <v>1.8342738829164451</v>
      </c>
      <c r="R572" s="30">
        <f>DataBase!R569+273.15</f>
        <v>819</v>
      </c>
      <c r="S572" s="50">
        <f t="shared" si="276"/>
        <v>811.07729620081261</v>
      </c>
      <c r="T572" s="30">
        <f>DataBase!S569/100</f>
        <v>9.1</v>
      </c>
      <c r="U572" s="50">
        <f t="shared" si="265"/>
        <v>15.866307536317969</v>
      </c>
      <c r="V572" s="50">
        <f t="shared" si="278"/>
        <v>9.2591221286200671</v>
      </c>
      <c r="W572" s="30">
        <f t="shared" si="267"/>
        <v>8.2059746080529941</v>
      </c>
      <c r="X572" s="30">
        <f t="shared" si="268"/>
        <v>8.0124108498748594</v>
      </c>
      <c r="Y572" s="30">
        <f t="shared" si="269"/>
        <v>549.5781553274162</v>
      </c>
      <c r="Z572" s="30">
        <f t="shared" si="270"/>
        <v>549.03545841600726</v>
      </c>
      <c r="AA572" s="55">
        <f t="shared" si="271"/>
        <v>541.49451970676239</v>
      </c>
      <c r="AB572" s="24">
        <f t="shared" si="272"/>
        <v>801.6923428844334</v>
      </c>
      <c r="AC572" s="24">
        <f t="shared" si="273"/>
        <v>5.7426733041517704</v>
      </c>
      <c r="AD572" s="63">
        <f t="shared" si="274"/>
        <v>0.36893699954376147</v>
      </c>
      <c r="AI572" s="20">
        <f t="shared" si="250"/>
        <v>387.09968962831022</v>
      </c>
      <c r="AJ572" s="18">
        <f t="shared" si="251"/>
        <v>377.26145325015113</v>
      </c>
      <c r="AM572" s="20">
        <f t="shared" si="275"/>
        <v>0.83683640849168195</v>
      </c>
      <c r="AN572" s="20">
        <f t="shared" si="252"/>
        <v>0.32335301927390919</v>
      </c>
      <c r="AO572" s="10">
        <f t="shared" si="253"/>
        <v>1.1902612926329603</v>
      </c>
      <c r="AP572" s="10">
        <f t="shared" si="277"/>
        <v>1.0159023029400029</v>
      </c>
      <c r="AQ572" s="20">
        <f t="shared" si="254"/>
        <v>4.8533328583796408E-15</v>
      </c>
      <c r="AR572" s="20">
        <f t="shared" si="255"/>
        <v>4.4165329011254727E-14</v>
      </c>
    </row>
    <row r="573" spans="3:44" ht="15" x14ac:dyDescent="0.25">
      <c r="C573" s="27" t="str">
        <f>DataBase!A570</f>
        <v>Di2C2C6Adipa</v>
      </c>
      <c r="D573" s="27">
        <f>DataBase!E570</f>
        <v>417.00002441406252</v>
      </c>
      <c r="E573" s="27">
        <f t="shared" si="260"/>
        <v>690.1500244140625</v>
      </c>
      <c r="F573" s="27">
        <f t="shared" si="261"/>
        <v>1242.2700439453126</v>
      </c>
      <c r="G573" s="17">
        <f>DataBase!D570/1000</f>
        <v>0.92815698242187505</v>
      </c>
      <c r="H573" s="16">
        <f t="shared" si="262"/>
        <v>11.582009089422026</v>
      </c>
      <c r="I573" s="16">
        <f>DataBase!C570</f>
        <v>370.572998046875</v>
      </c>
      <c r="K573" s="20">
        <f t="shared" si="256"/>
        <v>-1.2222689862377366E-2</v>
      </c>
      <c r="L573" s="19">
        <f t="shared" si="257"/>
        <v>3.8091133095539406E-4</v>
      </c>
      <c r="M573" s="19">
        <f t="shared" si="259"/>
        <v>0</v>
      </c>
      <c r="N573" s="20">
        <f t="shared" si="258"/>
        <v>-5.6487000000000001E-8</v>
      </c>
      <c r="O573" s="20">
        <f t="shared" si="263"/>
        <v>536.66999999999996</v>
      </c>
      <c r="P573" s="21">
        <f t="shared" si="264"/>
        <v>1.4556159065066858</v>
      </c>
      <c r="Q573" s="33">
        <f>DataBase!G570+2*DataBase!H570*($O$2+273.15)+3*DataBase!I570*($O$2+273.15)^2+4*DataBase!J570*($O$2+273.15)^3+5*DataBase!K570*($O$2+273.15)^4</f>
        <v>1.4360855841533742</v>
      </c>
      <c r="R573" s="30">
        <f>DataBase!R570+273.15</f>
        <v>845</v>
      </c>
      <c r="S573" s="50">
        <f t="shared" si="276"/>
        <v>861.59513785376487</v>
      </c>
      <c r="T573" s="30">
        <f>DataBase!S570/100</f>
        <v>11.2</v>
      </c>
      <c r="U573" s="50">
        <f t="shared" si="265"/>
        <v>20.911621707757067</v>
      </c>
      <c r="V573" s="50">
        <f t="shared" si="278"/>
        <v>12.663914436912011</v>
      </c>
      <c r="W573" s="30">
        <f t="shared" si="267"/>
        <v>12.938447821178274</v>
      </c>
      <c r="X573" s="30">
        <f t="shared" si="268"/>
        <v>14.863454458827139</v>
      </c>
      <c r="Y573" s="30">
        <f t="shared" si="269"/>
        <v>596.19848103606444</v>
      </c>
      <c r="Z573" s="30">
        <f t="shared" si="270"/>
        <v>606.81769693930858</v>
      </c>
      <c r="AA573" s="55">
        <f t="shared" si="271"/>
        <v>582.54346225302197</v>
      </c>
      <c r="AB573" s="24">
        <f t="shared" si="272"/>
        <v>856.69911198127386</v>
      </c>
      <c r="AC573" s="24">
        <f t="shared" si="273"/>
        <v>8.1971176043313427</v>
      </c>
      <c r="AD573" s="63">
        <f t="shared" si="274"/>
        <v>0.26811449961327294</v>
      </c>
      <c r="AI573" s="20">
        <f t="shared" si="250"/>
        <v>356.45045832800258</v>
      </c>
      <c r="AJ573" s="18">
        <f t="shared" si="251"/>
        <v>357.21246889838267</v>
      </c>
      <c r="AM573" s="20">
        <f t="shared" si="275"/>
        <v>0.81674559102255917</v>
      </c>
      <c r="AN573" s="20">
        <f t="shared" si="252"/>
        <v>0.31583419040379196</v>
      </c>
      <c r="AO573" s="10">
        <f t="shared" si="253"/>
        <v>1.0706109458851809</v>
      </c>
      <c r="AP573" s="10">
        <f t="shared" si="277"/>
        <v>0.92404623389665841</v>
      </c>
      <c r="AQ573" s="20">
        <f t="shared" si="254"/>
        <v>1.1289565805501673E-14</v>
      </c>
      <c r="AR573" s="20">
        <f t="shared" si="255"/>
        <v>1.2644313702161873E-13</v>
      </c>
    </row>
    <row r="574" spans="3:44" ht="15" x14ac:dyDescent="0.25">
      <c r="C574" s="27" t="str">
        <f>DataBase!A571</f>
        <v>1-C27=</v>
      </c>
      <c r="D574" s="27">
        <f>DataBase!E571</f>
        <v>421.14901123046877</v>
      </c>
      <c r="E574" s="27">
        <f t="shared" si="260"/>
        <v>694.29901123046875</v>
      </c>
      <c r="F574" s="27">
        <f t="shared" si="261"/>
        <v>1249.7382202148438</v>
      </c>
      <c r="G574" s="17">
        <f>DataBase!D571/1000</f>
        <v>0.80321600341796873</v>
      </c>
      <c r="H574" s="16">
        <f t="shared" si="262"/>
        <v>13.410367035212989</v>
      </c>
      <c r="I574" s="16">
        <f>DataBase!C571</f>
        <v>378.70001220703125</v>
      </c>
      <c r="K574" s="20">
        <f t="shared" si="256"/>
        <v>4.2116108286529993E-2</v>
      </c>
      <c r="L574" s="19">
        <f t="shared" si="257"/>
        <v>3.9616190845221159E-4</v>
      </c>
      <c r="M574" s="19">
        <f t="shared" si="259"/>
        <v>0</v>
      </c>
      <c r="N574" s="20">
        <f t="shared" si="258"/>
        <v>-5.6487000000000001E-8</v>
      </c>
      <c r="O574" s="20">
        <f t="shared" si="263"/>
        <v>536.66999999999996</v>
      </c>
      <c r="P574" s="21">
        <f t="shared" si="264"/>
        <v>1.7515282713089297</v>
      </c>
      <c r="Q574" s="33">
        <f>DataBase!G571+2*DataBase!H571*($O$2+273.15)+3*DataBase!I571*($O$2+273.15)^2+4*DataBase!J571*($O$2+273.15)^3+5*DataBase!K571*($O$2+273.15)^4</f>
        <v>1.6321249531108761</v>
      </c>
      <c r="R574" s="30">
        <f>DataBase!R571+273.15</f>
        <v>826.291015625</v>
      </c>
      <c r="S574" s="50">
        <f t="shared" si="276"/>
        <v>816.12950511381518</v>
      </c>
      <c r="T574" s="30">
        <f>DataBase!S571/100</f>
        <v>8.1880102539062491</v>
      </c>
      <c r="U574" s="50">
        <f t="shared" si="265"/>
        <v>15.231556578629299</v>
      </c>
      <c r="V574" s="50">
        <f t="shared" si="278"/>
        <v>8.9304118391235399</v>
      </c>
      <c r="W574" s="30">
        <f t="shared" si="267"/>
        <v>7.8052629239526707</v>
      </c>
      <c r="X574" s="30">
        <f t="shared" si="268"/>
        <v>7.5684555971880423</v>
      </c>
      <c r="Y574" s="30">
        <f t="shared" si="269"/>
        <v>555.07203674078426</v>
      </c>
      <c r="Z574" s="30">
        <f t="shared" si="270"/>
        <v>553.65519720942996</v>
      </c>
      <c r="AA574" s="55">
        <f t="shared" si="271"/>
        <v>546.2063982026441</v>
      </c>
      <c r="AB574" s="24">
        <f t="shared" si="272"/>
        <v>803.7541250487933</v>
      </c>
      <c r="AC574" s="24">
        <f t="shared" si="273"/>
        <v>5.2455282585276191</v>
      </c>
      <c r="AD574" s="63">
        <f t="shared" si="274"/>
        <v>0.35936471793924074</v>
      </c>
      <c r="AI574" s="20">
        <f t="shared" si="250"/>
        <v>400.02999890611426</v>
      </c>
      <c r="AJ574" s="18">
        <f t="shared" si="251"/>
        <v>390.1092056945044</v>
      </c>
      <c r="AM574" s="20">
        <f t="shared" si="275"/>
        <v>0.84025966409099395</v>
      </c>
      <c r="AN574" s="20">
        <f t="shared" si="252"/>
        <v>0.3212086823950665</v>
      </c>
      <c r="AO574" s="10">
        <f t="shared" si="253"/>
        <v>1.1360351514571678</v>
      </c>
      <c r="AP574" s="10">
        <f t="shared" si="277"/>
        <v>0.96413506451232545</v>
      </c>
      <c r="AQ574" s="20">
        <f t="shared" si="254"/>
        <v>8.8036318670166451E-15</v>
      </c>
      <c r="AR574" s="20">
        <f t="shared" si="255"/>
        <v>7.2084227998748112E-14</v>
      </c>
    </row>
    <row r="575" spans="3:44" ht="15" x14ac:dyDescent="0.25">
      <c r="C575" s="27" t="str">
        <f>DataBase!A572</f>
        <v>n-C27</v>
      </c>
      <c r="D575" s="27">
        <f>DataBase!E572</f>
        <v>422.11000976562502</v>
      </c>
      <c r="E575" s="27">
        <f t="shared" si="260"/>
        <v>695.260009765625</v>
      </c>
      <c r="F575" s="27">
        <f t="shared" si="261"/>
        <v>1251.468017578125</v>
      </c>
      <c r="G575" s="17">
        <f>DataBase!D572/1000</f>
        <v>0.8071270141601562</v>
      </c>
      <c r="H575" s="16">
        <f t="shared" si="262"/>
        <v>13.351540226841584</v>
      </c>
      <c r="I575" s="16">
        <f>DataBase!C572</f>
        <v>380.72000122070313</v>
      </c>
      <c r="K575" s="20">
        <f t="shared" si="256"/>
        <v>4.0367775541731876E-2</v>
      </c>
      <c r="L575" s="19">
        <f t="shared" si="257"/>
        <v>3.9595977994634176E-4</v>
      </c>
      <c r="M575" s="19">
        <f t="shared" si="259"/>
        <v>0</v>
      </c>
      <c r="N575" s="20">
        <f t="shared" si="258"/>
        <v>-5.6487000000000001E-8</v>
      </c>
      <c r="O575" s="20">
        <f t="shared" si="263"/>
        <v>536.66999999999996</v>
      </c>
      <c r="P575" s="21">
        <f t="shared" si="264"/>
        <v>1.7433035520970477</v>
      </c>
      <c r="Q575" s="33">
        <f>DataBase!G572+2*DataBase!H572*($O$2+273.15)+3*DataBase!I572*($O$2+273.15)^2+4*DataBase!J572*($O$2+273.15)^3+5*DataBase!K572*($O$2+273.15)^4</f>
        <v>1.8395356632656377</v>
      </c>
      <c r="R575" s="30">
        <f>DataBase!R572+273.15</f>
        <v>826</v>
      </c>
      <c r="S575" s="50">
        <f t="shared" si="276"/>
        <v>818.27541884880998</v>
      </c>
      <c r="T575" s="30">
        <f>DataBase!S572/100</f>
        <v>8.83</v>
      </c>
      <c r="U575" s="50">
        <f t="shared" si="265"/>
        <v>15.373395440796433</v>
      </c>
      <c r="V575" s="50">
        <f t="shared" si="278"/>
        <v>9.0027809264641458</v>
      </c>
      <c r="W575" s="30">
        <f t="shared" si="267"/>
        <v>7.9017727705334249</v>
      </c>
      <c r="X575" s="30">
        <f t="shared" si="268"/>
        <v>7.6863933281258703</v>
      </c>
      <c r="Y575" s="30">
        <f t="shared" si="269"/>
        <v>557.19556576308798</v>
      </c>
      <c r="Z575" s="30">
        <f t="shared" si="270"/>
        <v>556.11177746624878</v>
      </c>
      <c r="AA575" s="55">
        <f t="shared" si="271"/>
        <v>548.35168500113639</v>
      </c>
      <c r="AB575" s="24">
        <f t="shared" si="272"/>
        <v>805.706916198562</v>
      </c>
      <c r="AC575" s="24">
        <f t="shared" si="273"/>
        <v>5.2497938896160026</v>
      </c>
      <c r="AD575" s="63">
        <f t="shared" si="274"/>
        <v>0.40545935564937685</v>
      </c>
      <c r="AI575" s="20">
        <f t="shared" si="250"/>
        <v>400.20932148621921</v>
      </c>
      <c r="AJ575" s="18">
        <f t="shared" si="251"/>
        <v>391.27017904410513</v>
      </c>
      <c r="AM575" s="20">
        <f t="shared" si="275"/>
        <v>0.84171914015208837</v>
      </c>
      <c r="AN575" s="20">
        <f t="shared" si="252"/>
        <v>0.32129372697084108</v>
      </c>
      <c r="AO575" s="10">
        <f t="shared" si="253"/>
        <v>1.2443487492862999</v>
      </c>
      <c r="AP575" s="10">
        <f t="shared" si="277"/>
        <v>1.060402955333084</v>
      </c>
      <c r="AQ575" s="20">
        <f t="shared" si="254"/>
        <v>1.2346358655533883E-15</v>
      </c>
      <c r="AR575" s="20">
        <f t="shared" si="255"/>
        <v>1.0901834692836419E-14</v>
      </c>
    </row>
    <row r="576" spans="3:44" ht="15" x14ac:dyDescent="0.25">
      <c r="C576" s="27" t="str">
        <f>DataBase!A573</f>
        <v>1-C28=</v>
      </c>
      <c r="D576" s="27">
        <f>DataBase!E573</f>
        <v>430.05001220703127</v>
      </c>
      <c r="E576" s="27">
        <f t="shared" si="260"/>
        <v>703.20001220703125</v>
      </c>
      <c r="F576" s="27">
        <f t="shared" si="261"/>
        <v>1265.7600219726562</v>
      </c>
      <c r="G576" s="17">
        <f>DataBase!D573/1000</f>
        <v>0.80459301757812496</v>
      </c>
      <c r="H576" s="16">
        <f t="shared" si="262"/>
        <v>13.444382675195126</v>
      </c>
      <c r="I576" s="16">
        <f>DataBase!C573</f>
        <v>392.73001098632813</v>
      </c>
      <c r="K576" s="20">
        <f t="shared" si="256"/>
        <v>4.312705310679911E-2</v>
      </c>
      <c r="L576" s="19">
        <f t="shared" si="257"/>
        <v>3.9627003171528101E-4</v>
      </c>
      <c r="M576" s="19">
        <f t="shared" si="259"/>
        <v>0</v>
      </c>
      <c r="N576" s="20">
        <f t="shared" si="258"/>
        <v>-5.6487000000000001E-8</v>
      </c>
      <c r="O576" s="20">
        <f t="shared" si="263"/>
        <v>536.66999999999996</v>
      </c>
      <c r="P576" s="21">
        <f t="shared" si="264"/>
        <v>1.7562447572837767</v>
      </c>
      <c r="Q576" s="33">
        <f>DataBase!G573+2*DataBase!H573*($O$2+273.15)+3*DataBase!I573*($O$2+273.15)^2+4*DataBase!J573*($O$2+273.15)^3+5*DataBase!K573*($O$2+273.15)^4</f>
        <v>1.6321122835469168</v>
      </c>
      <c r="R576" s="30">
        <f>DataBase!R573+273.15</f>
        <v>832.8330078125</v>
      </c>
      <c r="S576" s="50">
        <f t="shared" si="276"/>
        <v>822.49516978517738</v>
      </c>
      <c r="T576" s="30">
        <f>DataBase!S573/100</f>
        <v>7.886710205078125</v>
      </c>
      <c r="U576" s="50">
        <f t="shared" si="265"/>
        <v>14.777441091262958</v>
      </c>
      <c r="V576" s="50">
        <f t="shared" si="278"/>
        <v>8.7057046344682831</v>
      </c>
      <c r="W576" s="30">
        <f t="shared" si="267"/>
        <v>7.5381627051056785</v>
      </c>
      <c r="X576" s="30">
        <f t="shared" si="268"/>
        <v>7.2816075758959053</v>
      </c>
      <c r="Y576" s="30">
        <f t="shared" si="269"/>
        <v>561.81823128309088</v>
      </c>
      <c r="Z576" s="30">
        <f t="shared" si="270"/>
        <v>559.85121260359108</v>
      </c>
      <c r="AA576" s="55">
        <f t="shared" si="271"/>
        <v>552.23705758678886</v>
      </c>
      <c r="AB576" s="24">
        <f t="shared" si="272"/>
        <v>806.87132818279542</v>
      </c>
      <c r="AC576" s="24">
        <f t="shared" si="273"/>
        <v>4.7986202163563219</v>
      </c>
      <c r="AD576" s="63">
        <f t="shared" si="274"/>
        <v>0.39155616326988052</v>
      </c>
      <c r="AI576" s="20">
        <f t="shared" ref="AI576:AI584" si="279">-12272.6+9486.4*G576+(8.3741-5.9917*G576)*E576+(1-0.77084*G576-0.02058*G576^2)*(0.7465-222.4666/E576)*10^7/E576+(1-0.80882*G576+0.02226*G576^2)*(0.3228-17.335/E576)*10^12/E576^3</f>
        <v>412.11779321153858</v>
      </c>
      <c r="AJ576" s="18">
        <f t="shared" ref="AJ576:AJ584" si="280">20.486 * (EXP(1.165 / 10000 * F576 - 7.78712 * G576 + 1.1582
                / 1000 *  F576 * G576)) *  F576^(1.26007) * G576^(4.98308)</f>
        <v>403.05819922203472</v>
      </c>
      <c r="AM576" s="20">
        <f t="shared" si="275"/>
        <v>0.84434695264305171</v>
      </c>
      <c r="AN576" s="20">
        <f t="shared" si="252"/>
        <v>0.31930870321279864</v>
      </c>
      <c r="AO576" s="10">
        <f t="shared" si="253"/>
        <v>1.166010224539912</v>
      </c>
      <c r="AP576" s="10">
        <f t="shared" si="277"/>
        <v>0.98766265786387053</v>
      </c>
      <c r="AQ576" s="20">
        <f t="shared" si="254"/>
        <v>3.5824280708785485E-15</v>
      </c>
      <c r="AR576" s="20">
        <f t="shared" si="255"/>
        <v>2.825357202555619E-14</v>
      </c>
    </row>
    <row r="577" spans="3:44" ht="15" x14ac:dyDescent="0.25">
      <c r="C577" s="27" t="str">
        <f>DataBase!A574</f>
        <v>n-C28</v>
      </c>
      <c r="D577" s="27">
        <f>DataBase!E574</f>
        <v>431.61000976562502</v>
      </c>
      <c r="E577" s="27">
        <f t="shared" si="260"/>
        <v>704.760009765625</v>
      </c>
      <c r="F577" s="27">
        <f t="shared" si="261"/>
        <v>1268.5680175781251</v>
      </c>
      <c r="G577" s="17">
        <f>DataBase!D574/1000</f>
        <v>0.80835900878906253</v>
      </c>
      <c r="H577" s="16">
        <f t="shared" si="262"/>
        <v>13.391636014127501</v>
      </c>
      <c r="I577" s="16">
        <f>DataBase!C574</f>
        <v>394.739013671875</v>
      </c>
      <c r="K577" s="20">
        <f t="shared" si="256"/>
        <v>4.155942233986934E-2</v>
      </c>
      <c r="L577" s="19">
        <f t="shared" si="257"/>
        <v>3.9609963066269846E-4</v>
      </c>
      <c r="M577" s="19">
        <f t="shared" si="259"/>
        <v>0</v>
      </c>
      <c r="N577" s="20">
        <f t="shared" si="258"/>
        <v>-5.6487000000000001E-8</v>
      </c>
      <c r="O577" s="20">
        <f t="shared" si="263"/>
        <v>536.66999999999996</v>
      </c>
      <c r="P577" s="21">
        <f t="shared" si="264"/>
        <v>1.7489187932818906</v>
      </c>
      <c r="Q577" s="33">
        <f>DataBase!G574+2*DataBase!H574*($O$2+273.15)+3*DataBase!I574*($O$2+273.15)^2+4*DataBase!J574*($O$2+273.15)^3+5*DataBase!K574*($O$2+273.15)^4</f>
        <v>1.8437088694516199</v>
      </c>
      <c r="R577" s="30">
        <f>DataBase!R574+273.15</f>
        <v>832</v>
      </c>
      <c r="S577" s="50">
        <f t="shared" si="276"/>
        <v>824.98474200023327</v>
      </c>
      <c r="T577" s="30">
        <f>DataBase!S574/100</f>
        <v>8.5</v>
      </c>
      <c r="U577" s="50">
        <f t="shared" si="265"/>
        <v>14.878646722633492</v>
      </c>
      <c r="V577" s="50">
        <f t="shared" si="278"/>
        <v>8.7555540618358663</v>
      </c>
      <c r="W577" s="30">
        <f t="shared" si="267"/>
        <v>7.6072638801562347</v>
      </c>
      <c r="X577" s="30">
        <f t="shared" si="268"/>
        <v>7.3691567209930016</v>
      </c>
      <c r="Y577" s="30">
        <f t="shared" si="269"/>
        <v>564.31289165847897</v>
      </c>
      <c r="Z577" s="30">
        <f t="shared" si="270"/>
        <v>562.63235860606073</v>
      </c>
      <c r="AA577" s="55">
        <f t="shared" si="271"/>
        <v>554.70368339120398</v>
      </c>
      <c r="AB577" s="24">
        <f t="shared" si="272"/>
        <v>809.04578756743194</v>
      </c>
      <c r="AC577" s="24">
        <f t="shared" si="273"/>
        <v>4.7893970029155035</v>
      </c>
      <c r="AD577" s="63">
        <f t="shared" si="274"/>
        <v>0.43654152906876431</v>
      </c>
      <c r="AI577" s="20">
        <f t="shared" si="279"/>
        <v>413.163559719315</v>
      </c>
      <c r="AJ577" s="18">
        <f t="shared" si="280"/>
        <v>405.16465355027373</v>
      </c>
      <c r="AM577" s="20">
        <f t="shared" si="275"/>
        <v>0.84706731942983771</v>
      </c>
      <c r="AN577" s="20">
        <f t="shared" ref="AN577:AN584" si="281">($AL$2+273.15)/(R577+273.15)</f>
        <v>0.31954938243677322</v>
      </c>
      <c r="AO577" s="10">
        <f t="shared" ref="AO577:AO584" si="282">(-LN(T577/1.01325)-5.92714+6.09648/AM577+1.28862*LN(AM577)-0.16934*AM577^6)/(15.2518-15.6875/AM577-13.4721*LN(AM577)+0.43577*AM577^6)</f>
        <v>1.3012136527528086</v>
      </c>
      <c r="AP577" s="10">
        <f t="shared" si="277"/>
        <v>1.1067397018108043</v>
      </c>
      <c r="AQ577" s="20">
        <f t="shared" ref="AQ577:AQ584" si="283">EXP(5.92714-6.09648/AN577-1.28862*LN(AN577)+0.169347*AN577^6+AO577*(15.2518-15.6875/AN577-13.4721*LN(AN577)+0.43577*AN577^6))</f>
        <v>3.0834243433413504E-16</v>
      </c>
      <c r="AR577" s="20">
        <f t="shared" ref="AR577:AR584" si="284">AQ577*T577</f>
        <v>2.6209106918401479E-15</v>
      </c>
    </row>
    <row r="578" spans="3:44" ht="15" x14ac:dyDescent="0.25">
      <c r="C578" s="27" t="str">
        <f>DataBase!A575</f>
        <v>1-C29=</v>
      </c>
      <c r="D578" s="27">
        <f>DataBase!E575</f>
        <v>440.05001220703127</v>
      </c>
      <c r="E578" s="27">
        <f t="shared" si="260"/>
        <v>713.20001220703125</v>
      </c>
      <c r="F578" s="27">
        <f t="shared" si="261"/>
        <v>1283.7600219726562</v>
      </c>
      <c r="G578" s="17">
        <f>DataBase!D575/1000</f>
        <v>0.80576800537109372</v>
      </c>
      <c r="H578" s="16">
        <f t="shared" si="262"/>
        <v>13.488115104985548</v>
      </c>
      <c r="I578" s="16">
        <f>DataBase!C575</f>
        <v>406.75</v>
      </c>
      <c r="K578" s="20">
        <f t="shared" si="256"/>
        <v>4.4426780920170474E-2</v>
      </c>
      <c r="L578" s="19">
        <f t="shared" si="257"/>
        <v>3.9639961598441779E-4</v>
      </c>
      <c r="M578" s="19">
        <f t="shared" si="259"/>
        <v>0</v>
      </c>
      <c r="N578" s="20">
        <f t="shared" si="258"/>
        <v>-5.6487000000000001E-8</v>
      </c>
      <c r="O578" s="20">
        <f t="shared" si="263"/>
        <v>536.66999999999996</v>
      </c>
      <c r="P578" s="21">
        <f t="shared" si="264"/>
        <v>1.7622662013766723</v>
      </c>
      <c r="Q578" s="33">
        <f>DataBase!G575+2*DataBase!H575*($O$2+273.15)+3*DataBase!I575*($O$2+273.15)^2+4*DataBase!J575*($O$2+273.15)^3+5*DataBase!K575*($O$2+273.15)^4</f>
        <v>1.6321388457824106</v>
      </c>
      <c r="R578" s="30">
        <f>DataBase!R575+273.15</f>
        <v>840.030029296875</v>
      </c>
      <c r="S578" s="50">
        <f t="shared" si="276"/>
        <v>829.47375353150528</v>
      </c>
      <c r="T578" s="30">
        <f>DataBase!S575/100</f>
        <v>7.5538800048828127</v>
      </c>
      <c r="U578" s="50">
        <f t="shared" si="265"/>
        <v>14.249727775819254</v>
      </c>
      <c r="V578" s="50">
        <f t="shared" si="278"/>
        <v>8.4545981757210917</v>
      </c>
      <c r="W578" s="30">
        <f t="shared" si="267"/>
        <v>7.2389865840395196</v>
      </c>
      <c r="X578" s="30">
        <f t="shared" si="268"/>
        <v>6.9593154547459717</v>
      </c>
      <c r="Y578" s="30">
        <f t="shared" si="269"/>
        <v>569.22736578085164</v>
      </c>
      <c r="Z578" s="30">
        <f t="shared" si="270"/>
        <v>566.56955725789487</v>
      </c>
      <c r="AA578" s="55">
        <f t="shared" si="271"/>
        <v>558.80578177499672</v>
      </c>
      <c r="AB578" s="24">
        <f t="shared" si="272"/>
        <v>810.16170060777597</v>
      </c>
      <c r="AC578" s="24">
        <f t="shared" si="273"/>
        <v>4.3610859773131434</v>
      </c>
      <c r="AD578" s="63">
        <f t="shared" si="274"/>
        <v>0.4226694130044234</v>
      </c>
      <c r="AI578" s="20">
        <f t="shared" si="279"/>
        <v>426.04854040323096</v>
      </c>
      <c r="AJ578" s="18">
        <f t="shared" si="280"/>
        <v>418.05527618191934</v>
      </c>
      <c r="AM578" s="20">
        <f t="shared" si="275"/>
        <v>0.84901728192264336</v>
      </c>
      <c r="AN578" s="20">
        <f t="shared" si="281"/>
        <v>0.31724428278062294</v>
      </c>
      <c r="AO578" s="10">
        <f t="shared" si="282"/>
        <v>1.2013272043661001</v>
      </c>
      <c r="AP578" s="10">
        <f t="shared" si="277"/>
        <v>1.0153524934605604</v>
      </c>
      <c r="AQ578" s="20">
        <f t="shared" si="283"/>
        <v>1.2557793552979159E-15</v>
      </c>
      <c r="AR578" s="20">
        <f t="shared" si="284"/>
        <v>9.4860065625295554E-15</v>
      </c>
    </row>
    <row r="579" spans="3:44" ht="15" x14ac:dyDescent="0.25">
      <c r="C579" s="27" t="str">
        <f>DataBase!A576</f>
        <v>n-C29</v>
      </c>
      <c r="D579" s="27">
        <f>DataBase!E576</f>
        <v>440.77901611328127</v>
      </c>
      <c r="E579" s="27">
        <f t="shared" si="260"/>
        <v>713.92901611328125</v>
      </c>
      <c r="F579" s="27">
        <f t="shared" si="261"/>
        <v>1285.0722290039064</v>
      </c>
      <c r="G579" s="17">
        <f>DataBase!D576/1000</f>
        <v>0.81034100341796877</v>
      </c>
      <c r="H579" s="16">
        <f t="shared" si="262"/>
        <v>13.416565789827347</v>
      </c>
      <c r="I579" s="16">
        <f>DataBase!C576</f>
        <v>408.76901245117188</v>
      </c>
      <c r="K579" s="20">
        <f t="shared" si="256"/>
        <v>4.2300335273668735E-2</v>
      </c>
      <c r="L579" s="19">
        <f t="shared" si="257"/>
        <v>3.9618208999925276E-4</v>
      </c>
      <c r="M579" s="19">
        <f t="shared" si="259"/>
        <v>0</v>
      </c>
      <c r="N579" s="20">
        <f t="shared" si="258"/>
        <v>-5.6487000000000001E-8</v>
      </c>
      <c r="O579" s="20">
        <f t="shared" si="263"/>
        <v>536.66999999999996</v>
      </c>
      <c r="P579" s="21">
        <f t="shared" si="264"/>
        <v>1.7523899153043248</v>
      </c>
      <c r="Q579" s="33">
        <f>DataBase!G576+2*DataBase!H576*($O$2+273.15)+3*DataBase!I576*($O$2+273.15)^2+4*DataBase!J576*($O$2+273.15)^3+5*DataBase!K576*($O$2+273.15)^4</f>
        <v>1.8496019809499697</v>
      </c>
      <c r="R579" s="30">
        <f>DataBase!R576+273.15</f>
        <v>838</v>
      </c>
      <c r="S579" s="50">
        <f t="shared" si="276"/>
        <v>831.74655466484876</v>
      </c>
      <c r="T579" s="30">
        <f>DataBase!S576/100</f>
        <v>8.26</v>
      </c>
      <c r="U579" s="50">
        <f t="shared" si="265"/>
        <v>14.443322191579604</v>
      </c>
      <c r="V579" s="50">
        <f t="shared" si="278"/>
        <v>8.5461255325471761</v>
      </c>
      <c r="W579" s="30">
        <f t="shared" si="267"/>
        <v>7.3602331037620354</v>
      </c>
      <c r="X579" s="30">
        <f t="shared" si="268"/>
        <v>7.1063610821812961</v>
      </c>
      <c r="Y579" s="30">
        <f t="shared" si="269"/>
        <v>571.45104805613801</v>
      </c>
      <c r="Z579" s="30">
        <f t="shared" si="270"/>
        <v>569.25581835470052</v>
      </c>
      <c r="AA579" s="55">
        <f t="shared" si="271"/>
        <v>561.10235476210005</v>
      </c>
      <c r="AB579" s="24">
        <f t="shared" si="272"/>
        <v>812.33003414738141</v>
      </c>
      <c r="AC579" s="24">
        <f t="shared" si="273"/>
        <v>4.3781434930813274</v>
      </c>
      <c r="AD579" s="63">
        <f t="shared" si="274"/>
        <v>0.46995841488119522</v>
      </c>
      <c r="AI579" s="20">
        <f t="shared" si="279"/>
        <v>425.62246472768499</v>
      </c>
      <c r="AJ579" s="18">
        <f t="shared" si="280"/>
        <v>418.91790629401748</v>
      </c>
      <c r="AM579" s="20">
        <f t="shared" si="275"/>
        <v>0.85194393330940488</v>
      </c>
      <c r="AN579" s="20">
        <f t="shared" si="281"/>
        <v>0.31782387616433422</v>
      </c>
      <c r="AO579" s="10">
        <f t="shared" si="282"/>
        <v>1.3633647843420624</v>
      </c>
      <c r="AP579" s="10">
        <f t="shared" si="277"/>
        <v>1.1579834611420301</v>
      </c>
      <c r="AQ579" s="20">
        <f t="shared" si="283"/>
        <v>6.8215868716324175E-17</v>
      </c>
      <c r="AR579" s="20">
        <f t="shared" si="284"/>
        <v>5.6346307559683769E-16</v>
      </c>
    </row>
    <row r="580" spans="3:44" ht="15" x14ac:dyDescent="0.25">
      <c r="C580" s="27" t="str">
        <f>DataBase!A577</f>
        <v>1-C30=</v>
      </c>
      <c r="D580" s="27">
        <f>DataBase!E577</f>
        <v>447.75002441406252</v>
      </c>
      <c r="E580" s="27">
        <f t="shared" si="260"/>
        <v>720.9000244140625</v>
      </c>
      <c r="F580" s="27">
        <f t="shared" si="261"/>
        <v>1297.6200439453125</v>
      </c>
      <c r="G580" s="17">
        <f>DataBase!D577/1000</f>
        <v>0.80684802246093745</v>
      </c>
      <c r="H580" s="16">
        <f t="shared" si="262"/>
        <v>13.518363169330559</v>
      </c>
      <c r="I580" s="16">
        <f>DataBase!C577</f>
        <v>420.77801513671875</v>
      </c>
      <c r="K580" s="20">
        <f t="shared" si="256"/>
        <v>4.5325753392504227E-2</v>
      </c>
      <c r="L580" s="19">
        <f t="shared" ref="L580:L643" si="285">((-$AG$23 + ($AG$24 - $AG$25 *H580) *H580 - M580 * ($AG$26 - $AG$27 / G580)) / 1000000)</f>
        <v>3.9648304142306338E-4</v>
      </c>
      <c r="M580" s="19">
        <f t="shared" si="259"/>
        <v>0</v>
      </c>
      <c r="N580" s="20">
        <f t="shared" ref="N580:N643" si="286">(-$AG$28 - $AG$29 * M580) / 1000000000</f>
        <v>-5.6487000000000001E-8</v>
      </c>
      <c r="O580" s="20">
        <f t="shared" si="263"/>
        <v>536.66999999999996</v>
      </c>
      <c r="P580" s="21">
        <f t="shared" si="264"/>
        <v>1.7664031422288111</v>
      </c>
      <c r="Q580" s="33">
        <f>DataBase!G577+2*DataBase!H577*($O$2+273.15)+3*DataBase!I577*($O$2+273.15)^2+4*DataBase!J577*($O$2+273.15)^3+5*DataBase!K577*($O$2+273.15)^4</f>
        <v>1.6321354129979551</v>
      </c>
      <c r="R580" s="30">
        <f>DataBase!R577+273.15</f>
        <v>845.60302734375</v>
      </c>
      <c r="S580" s="50">
        <f t="shared" si="276"/>
        <v>834.89651223589578</v>
      </c>
      <c r="T580" s="30">
        <f>DataBase!S577/100</f>
        <v>7.3091900634765627</v>
      </c>
      <c r="U580" s="50">
        <f t="shared" si="265"/>
        <v>13.853588461695859</v>
      </c>
      <c r="V580" s="50">
        <f t="shared" si="278"/>
        <v>8.2729008226797909</v>
      </c>
      <c r="W580" s="30">
        <f t="shared" si="267"/>
        <v>7.0232195237021688</v>
      </c>
      <c r="X580" s="30">
        <f t="shared" si="268"/>
        <v>6.7277173726550892</v>
      </c>
      <c r="Y580" s="30">
        <f t="shared" si="269"/>
        <v>574.97598381301862</v>
      </c>
      <c r="Z580" s="30">
        <f t="shared" si="270"/>
        <v>571.7828340459663</v>
      </c>
      <c r="AA580" s="55">
        <f t="shared" si="271"/>
        <v>563.8946696901827</v>
      </c>
      <c r="AB580" s="24">
        <f t="shared" si="272"/>
        <v>812.15563576628244</v>
      </c>
      <c r="AC580" s="24">
        <f t="shared" si="273"/>
        <v>3.9910045031184942</v>
      </c>
      <c r="AD580" s="63">
        <f t="shared" si="274"/>
        <v>0.45397445292040989</v>
      </c>
      <c r="AI580" s="20">
        <f t="shared" si="279"/>
        <v>436.88745369307998</v>
      </c>
      <c r="AJ580" s="18">
        <f t="shared" si="280"/>
        <v>429.91263111668331</v>
      </c>
      <c r="AM580" s="20">
        <f t="shared" si="275"/>
        <v>0.85252772412439115</v>
      </c>
      <c r="AN580" s="20">
        <f t="shared" si="281"/>
        <v>0.31566395028086075</v>
      </c>
      <c r="AO580" s="10">
        <f t="shared" si="282"/>
        <v>1.2282883495214816</v>
      </c>
      <c r="AP580" s="10">
        <f t="shared" si="277"/>
        <v>1.0364264457741319</v>
      </c>
      <c r="AQ580" s="20">
        <f t="shared" si="283"/>
        <v>5.5518277879568232E-16</v>
      </c>
      <c r="AR580" s="20">
        <f t="shared" si="284"/>
        <v>4.0579364501867081E-15</v>
      </c>
    </row>
    <row r="581" spans="3:44" ht="15" x14ac:dyDescent="0.25">
      <c r="C581" s="27" t="str">
        <f>DataBase!A578</f>
        <v>n-C30</v>
      </c>
      <c r="D581" s="27">
        <f>DataBase!E578</f>
        <v>449.71901855468752</v>
      </c>
      <c r="E581" s="27">
        <f t="shared" si="260"/>
        <v>722.8690185546875</v>
      </c>
      <c r="F581" s="27">
        <f t="shared" si="261"/>
        <v>1301.1642333984375</v>
      </c>
      <c r="G581" s="17">
        <f>DataBase!D578/1000</f>
        <v>0.81189801025390629</v>
      </c>
      <c r="H581" s="16">
        <f t="shared" si="262"/>
        <v>13.446499143688383</v>
      </c>
      <c r="I581" s="16">
        <f>DataBase!C578</f>
        <v>422.79901123046875</v>
      </c>
      <c r="K581" s="20">
        <f t="shared" si="256"/>
        <v>4.3189954550418748E-2</v>
      </c>
      <c r="L581" s="19">
        <f t="shared" si="285"/>
        <v>3.9627654721189151E-4</v>
      </c>
      <c r="M581" s="19">
        <f t="shared" si="259"/>
        <v>0</v>
      </c>
      <c r="N581" s="20">
        <f t="shared" si="286"/>
        <v>-5.6487000000000001E-8</v>
      </c>
      <c r="O581" s="20">
        <f t="shared" si="263"/>
        <v>536.66999999999996</v>
      </c>
      <c r="P581" s="21">
        <f t="shared" si="264"/>
        <v>1.7565372669663319</v>
      </c>
      <c r="Q581" s="33">
        <f>DataBase!G578+2*DataBase!H578*($O$2+273.15)+3*DataBase!I578*($O$2+273.15)^2+4*DataBase!J578*($O$2+273.15)^3+5*DataBase!K578*($O$2+273.15)^4</f>
        <v>1.8548014592509949</v>
      </c>
      <c r="R581" s="30">
        <f>DataBase!R578+273.15</f>
        <v>863</v>
      </c>
      <c r="S581" s="50">
        <f t="shared" si="276"/>
        <v>838.17184859966437</v>
      </c>
      <c r="T581" s="30">
        <f>DataBase!S578/100</f>
        <v>8.68</v>
      </c>
      <c r="U581" s="50">
        <f t="shared" si="265"/>
        <v>14.001392001659488</v>
      </c>
      <c r="V581" s="50">
        <f t="shared" si="278"/>
        <v>8.3407549116169069</v>
      </c>
      <c r="W581" s="30">
        <f t="shared" si="267"/>
        <v>7.1171871040306103</v>
      </c>
      <c r="X581" s="30">
        <f t="shared" si="268"/>
        <v>6.8465407883652762</v>
      </c>
      <c r="Y581" s="30">
        <f t="shared" si="269"/>
        <v>578.24655242617382</v>
      </c>
      <c r="Z581" s="30">
        <f t="shared" si="270"/>
        <v>575.48523808222569</v>
      </c>
      <c r="AA581" s="55">
        <f t="shared" si="271"/>
        <v>567.14719203978837</v>
      </c>
      <c r="AB581" s="24">
        <f t="shared" si="272"/>
        <v>815.09146381477228</v>
      </c>
      <c r="AC581" s="24">
        <f t="shared" si="273"/>
        <v>3.99324000336855</v>
      </c>
      <c r="AD581" s="63">
        <f t="shared" si="274"/>
        <v>0.53994930836767852</v>
      </c>
      <c r="AI581" s="20">
        <f t="shared" si="279"/>
        <v>438.07320181178255</v>
      </c>
      <c r="AJ581" s="18">
        <f t="shared" si="280"/>
        <v>432.73295713515614</v>
      </c>
      <c r="AM581" s="20">
        <f t="shared" si="275"/>
        <v>0.83762342822095881</v>
      </c>
      <c r="AN581" s="20">
        <f t="shared" si="281"/>
        <v>0.31083043612199091</v>
      </c>
      <c r="AO581" s="10">
        <f t="shared" si="282"/>
        <v>1.1536435164507681</v>
      </c>
      <c r="AP581" s="10">
        <f t="shared" si="277"/>
        <v>0.98220900555710022</v>
      </c>
      <c r="AQ581" s="20">
        <f t="shared" si="283"/>
        <v>8.9662090347796861E-16</v>
      </c>
      <c r="AR581" s="20">
        <f t="shared" si="284"/>
        <v>7.7826694421887672E-15</v>
      </c>
    </row>
    <row r="582" spans="3:44" ht="15" x14ac:dyDescent="0.25">
      <c r="C582" s="27" t="str">
        <f>DataBase!A579</f>
        <v>SQUALANE</v>
      </c>
      <c r="D582" s="27">
        <f>DataBase!E579</f>
        <v>446.85</v>
      </c>
      <c r="E582" s="27">
        <f t="shared" ref="E582:E584" si="287">(D582+273.15)</f>
        <v>720</v>
      </c>
      <c r="F582" s="27">
        <f t="shared" ref="F582:F584" si="288">E582*1.8</f>
        <v>1296</v>
      </c>
      <c r="G582" s="17">
        <f>DataBase!D579/1000</f>
        <v>0.80986999511718749</v>
      </c>
      <c r="H582" s="16">
        <f t="shared" ref="H582:H584" si="289">((D582+273.15)*9/5)^(1/3)/(G582)</f>
        <v>13.462313238824487</v>
      </c>
      <c r="I582" s="16">
        <f>DataBase!C579</f>
        <v>422.82199096679688</v>
      </c>
      <c r="K582" s="20">
        <f t="shared" si="256"/>
        <v>4.3659949457863771E-2</v>
      </c>
      <c r="L582" s="19">
        <f t="shared" si="285"/>
        <v>3.9632444450164191E-4</v>
      </c>
      <c r="M582" s="19">
        <f t="shared" si="259"/>
        <v>0</v>
      </c>
      <c r="N582" s="20">
        <f t="shared" si="286"/>
        <v>-5.6487000000000001E-8</v>
      </c>
      <c r="O582" s="20">
        <f t="shared" ref="O582:O584" si="290">($O$2+273.15)*1.8</f>
        <v>536.66999999999996</v>
      </c>
      <c r="P582" s="21">
        <f t="shared" ref="P582:P584" si="291">4.185*(K582+2*L582*O582+3*N582*O582^2)</f>
        <v>1.7587193468261535</v>
      </c>
      <c r="Q582" s="33">
        <f>DataBase!G579+2*DataBase!H579*($O$2+273.15)+3*DataBase!I579*($O$2+273.15)^2+4*DataBase!J579*($O$2+273.15)^3+5*DataBase!K579*($O$2+273.15)^4</f>
        <v>1.6092211696936394</v>
      </c>
      <c r="R582" s="30">
        <f>DataBase!R579+273.15</f>
        <v>863</v>
      </c>
      <c r="S582" s="50">
        <f t="shared" si="276"/>
        <v>835.50793045769581</v>
      </c>
      <c r="T582" s="30">
        <f>DataBase!S579/100</f>
        <v>8.68</v>
      </c>
      <c r="U582" s="50">
        <f t="shared" ref="U582:U584" si="292">(5.689 - 0.0566 / G582 - (0.43639 + 4.1216 / G582 + 0.21343 / G582^2) * 0.001 *E582 + (0.47579 + 1.182 / G582 + 0.15302 / G582^2)* 0.000001 * G582^2 - (2.4505 + 9.9099 / G582 ^2) * 10^-10 * G582^3)*10</f>
        <v>14.063883711325238</v>
      </c>
      <c r="V582" s="50">
        <f t="shared" ref="V582:V584" si="293">55302700*E582^-2.3125*G582^2.3201</f>
        <v>8.3691103770720492</v>
      </c>
      <c r="W582" s="30">
        <f t="shared" ref="W582:W584" si="294">319580*(EXP(-0.008505*E582-4.8014*G582+0.005749*E582*G582))*E582^-0.4844*G582^4.0846</f>
        <v>7.146164288362816</v>
      </c>
      <c r="X582" s="30">
        <f t="shared" ref="X582:X584" si="295">6.9575*(EXP(-0.0135*E582-0.3129*G582+0.009174*E582*G582))*E582^0.6791*G582^-0.6807</f>
        <v>6.8712534302197597</v>
      </c>
      <c r="Y582" s="30">
        <f t="shared" ref="Y582:Y584" si="296">19.06232*E582^0.58848*G582^0.3596-273.15</f>
        <v>575.49279507270501</v>
      </c>
      <c r="Z582" s="30">
        <f t="shared" ref="Z582:Z584" si="297">9.5233*(EXP(-0.0009314*E582-0.544442*G582+0.00064791*E582*G582))*E582^0.81067*G582^0.53691-273.15</f>
        <v>572.73534386993549</v>
      </c>
      <c r="AA582" s="55">
        <f t="shared" ref="AA582:AA584" si="298">35.9413*EXP(-0.00069*E582-1.4442*G582+0.000491*E582*G582)*E582^0.7293*G582^1.2771-273.15</f>
        <v>564.59112677974178</v>
      </c>
      <c r="AB582" s="24">
        <f t="shared" ref="AB582:AB584" si="299">EXP($AF$7+$AF$8*$I582+$AF$9*$E582+$AF$10*$G582+$AF$11*$E582*$G582)*$I582^$AF$12*$E582^($AF$13+$AF$14*$I582)*$G582^$AF$15</f>
        <v>812.91010507305509</v>
      </c>
      <c r="AC582" s="24">
        <f t="shared" ref="AC582:AC584" si="300">EXP($AG$7+$AG$8*$I582+$AG$9*$E582+$AG$10*$G582+$AG$11*$E582*$G582)*$I582^$AG$12*$E582^($AG$13+$AG$14*$I582)*$G582^$AG$15*10</f>
        <v>4.0112240552308656</v>
      </c>
      <c r="AD582" s="63">
        <f t="shared" ref="AD582:AD584" si="301">(T582-AC582)/T582</f>
        <v>0.53787741299183578</v>
      </c>
      <c r="AI582" s="20">
        <f t="shared" si="279"/>
        <v>434.56657414893806</v>
      </c>
      <c r="AJ582" s="18">
        <f t="shared" si="280"/>
        <v>428.34870440853877</v>
      </c>
      <c r="AM582" s="20">
        <f t="shared" ref="AM582:AM584" si="302">E582/R582</f>
        <v>0.83429895712630364</v>
      </c>
      <c r="AN582" s="20">
        <f t="shared" si="281"/>
        <v>0.31083043612199091</v>
      </c>
      <c r="AO582" s="10">
        <f t="shared" si="282"/>
        <v>1.097991562618966</v>
      </c>
      <c r="AP582" s="10">
        <f t="shared" si="277"/>
        <v>0.93473040075466862</v>
      </c>
      <c r="AQ582" s="20">
        <f t="shared" si="283"/>
        <v>2.6503995999802374E-15</v>
      </c>
      <c r="AR582" s="20">
        <f t="shared" si="284"/>
        <v>2.300546852782846E-14</v>
      </c>
    </row>
    <row r="583" spans="3:44" ht="15" x14ac:dyDescent="0.25">
      <c r="C583" s="27" t="str">
        <f>DataBase!A580</f>
        <v>n-DotriC32</v>
      </c>
      <c r="D583" s="27">
        <f>DataBase!E580</f>
        <v>465.69997558593752</v>
      </c>
      <c r="E583" s="27">
        <f t="shared" si="287"/>
        <v>738.8499755859375</v>
      </c>
      <c r="F583" s="27">
        <f t="shared" si="288"/>
        <v>1329.9299560546876</v>
      </c>
      <c r="G583" s="17">
        <f>DataBase!D580/1000</f>
        <v>0.81590600585937501</v>
      </c>
      <c r="H583" s="16">
        <f t="shared" si="289"/>
        <v>13.478331267649617</v>
      </c>
      <c r="I583" s="16">
        <f>DataBase!C580</f>
        <v>450.87600708007813</v>
      </c>
      <c r="K583" s="20">
        <f t="shared" si="256"/>
        <v>4.4136005274546621E-2</v>
      </c>
      <c r="L583" s="19">
        <f t="shared" si="285"/>
        <v>3.9637154605085369E-4</v>
      </c>
      <c r="M583" s="19">
        <f t="shared" si="259"/>
        <v>0</v>
      </c>
      <c r="N583" s="20">
        <f t="shared" si="286"/>
        <v>-5.6487000000000001E-8</v>
      </c>
      <c r="O583" s="20">
        <f t="shared" si="290"/>
        <v>536.66999999999996</v>
      </c>
      <c r="P583" s="21">
        <f t="shared" si="291"/>
        <v>1.7609232171820088</v>
      </c>
      <c r="Q583" s="33">
        <f>DataBase!G580+2*DataBase!H580*($O$2+273.15)+3*DataBase!I580*($O$2+273.15)^2+4*DataBase!J580*($O$2+273.15)^3+5*DataBase!K580*($O$2+273.15)^4</f>
        <v>1.6264852065645181</v>
      </c>
      <c r="R583" s="30">
        <f>DataBase!R580+273.15</f>
        <v>855</v>
      </c>
      <c r="S583" s="50">
        <f t="shared" ref="S583:S584" si="303">189.8 + 450.6 * G583 + (0.4244 + 0.1174 * G583) *  E583  + (0.1441 - 1.0069 * G583) * 100000 / (E583)</f>
        <v>850.09980470646497</v>
      </c>
      <c r="T583" s="30">
        <f>DataBase!S580/100</f>
        <v>7.5</v>
      </c>
      <c r="U583" s="50">
        <f t="shared" si="292"/>
        <v>13.279756158709166</v>
      </c>
      <c r="V583" s="50">
        <f t="shared" si="293"/>
        <v>8.0205886191251103</v>
      </c>
      <c r="W583" s="30">
        <f t="shared" si="294"/>
        <v>6.742898471860757</v>
      </c>
      <c r="X583" s="30">
        <f t="shared" si="295"/>
        <v>6.4523413116962756</v>
      </c>
      <c r="Y583" s="30">
        <f t="shared" si="296"/>
        <v>590.80184487909742</v>
      </c>
      <c r="Z583" s="30">
        <f t="shared" si="297"/>
        <v>587.13065500783807</v>
      </c>
      <c r="AA583" s="55">
        <f t="shared" si="298"/>
        <v>578.35177577394256</v>
      </c>
      <c r="AB583" s="24">
        <f t="shared" si="299"/>
        <v>819.62971738215276</v>
      </c>
      <c r="AC583" s="24">
        <f t="shared" si="300"/>
        <v>3.3420077568495321</v>
      </c>
      <c r="AD583" s="63">
        <f t="shared" si="301"/>
        <v>0.55439896575339576</v>
      </c>
      <c r="AI583" s="20">
        <f t="shared" si="279"/>
        <v>460.33036502139703</v>
      </c>
      <c r="AJ583" s="18">
        <f t="shared" si="280"/>
        <v>458.32431605585407</v>
      </c>
      <c r="AM583" s="20">
        <f t="shared" si="302"/>
        <v>0.86415201822916665</v>
      </c>
      <c r="AN583" s="20">
        <f t="shared" si="281"/>
        <v>0.31303461419137524</v>
      </c>
      <c r="AO583" s="10">
        <f t="shared" si="282"/>
        <v>1.5035136728155547</v>
      </c>
      <c r="AP583" s="10">
        <f t="shared" si="277"/>
        <v>1.271334847249332</v>
      </c>
      <c r="AQ583" s="20">
        <f t="shared" si="283"/>
        <v>1.6570754285967068E-18</v>
      </c>
      <c r="AR583" s="20">
        <f t="shared" si="284"/>
        <v>1.2428065714475301E-17</v>
      </c>
    </row>
    <row r="584" spans="3:44" ht="15" x14ac:dyDescent="0.25">
      <c r="C584" s="27" t="str">
        <f>DataBase!A581</f>
        <v>n-HexatriC30</v>
      </c>
      <c r="D584" s="27">
        <f>DataBase!E581</f>
        <v>497.00002441406252</v>
      </c>
      <c r="E584" s="27">
        <f t="shared" si="287"/>
        <v>770.1500244140625</v>
      </c>
      <c r="F584" s="27">
        <f t="shared" si="288"/>
        <v>1386.2700439453126</v>
      </c>
      <c r="G584" s="17">
        <f>DataBase!D581/1000</f>
        <v>0.81747198486328121</v>
      </c>
      <c r="H584" s="16">
        <f t="shared" si="289"/>
        <v>13.639854410426922</v>
      </c>
      <c r="I584" s="16">
        <f>DataBase!C581</f>
        <v>506.9840087890625</v>
      </c>
      <c r="K584" s="20">
        <f t="shared" si="256"/>
        <v>4.8936473077888135E-2</v>
      </c>
      <c r="L584" s="19">
        <f t="shared" si="285"/>
        <v>3.9676701758539193E-4</v>
      </c>
      <c r="M584" s="19">
        <f t="shared" si="259"/>
        <v>0</v>
      </c>
      <c r="N584" s="20">
        <f t="shared" si="286"/>
        <v>-5.6487000000000001E-8</v>
      </c>
      <c r="O584" s="20">
        <f t="shared" si="290"/>
        <v>536.66999999999996</v>
      </c>
      <c r="P584" s="21">
        <f t="shared" si="291"/>
        <v>1.7827896045586411</v>
      </c>
      <c r="Q584" s="33">
        <f>DataBase!G581+2*DataBase!H581*($O$2+273.15)+3*DataBase!I581*($O$2+273.15)^2+4*DataBase!J581*($O$2+273.15)^3+5*DataBase!K581*($O$2+273.15)^4</f>
        <v>1.6257375151948215</v>
      </c>
      <c r="R584" s="30">
        <f>DataBase!R581+273.15</f>
        <v>874</v>
      </c>
      <c r="S584" s="50">
        <f t="shared" si="303"/>
        <v>870.75050834004219</v>
      </c>
      <c r="T584" s="30">
        <f>DataBase!S581/100</f>
        <v>6.8</v>
      </c>
      <c r="U584" s="50">
        <f t="shared" si="292"/>
        <v>11.546980753197243</v>
      </c>
      <c r="V584" s="50">
        <f t="shared" si="293"/>
        <v>7.3192941453647871</v>
      </c>
      <c r="W584" s="30">
        <f t="shared" si="294"/>
        <v>5.9076557777602572</v>
      </c>
      <c r="X584" s="30">
        <f t="shared" si="295"/>
        <v>5.5490248774249578</v>
      </c>
      <c r="Y584" s="30">
        <f t="shared" si="296"/>
        <v>612.76663184901406</v>
      </c>
      <c r="Z584" s="30">
        <f t="shared" si="297"/>
        <v>606.25492791350962</v>
      </c>
      <c r="AA584" s="55">
        <f t="shared" si="298"/>
        <v>597.27536976400881</v>
      </c>
      <c r="AB584" s="24">
        <f t="shared" si="299"/>
        <v>823.00152242116496</v>
      </c>
      <c r="AC584" s="24">
        <f t="shared" si="300"/>
        <v>2.2520807776175338</v>
      </c>
      <c r="AD584" s="63">
        <f t="shared" si="301"/>
        <v>0.66881165035036272</v>
      </c>
      <c r="AI584" s="20">
        <f t="shared" si="279"/>
        <v>507.91602692379996</v>
      </c>
      <c r="AJ584" s="18">
        <f t="shared" si="280"/>
        <v>512.62094621776589</v>
      </c>
      <c r="AM584" s="20">
        <f t="shared" si="302"/>
        <v>0.88117851763622712</v>
      </c>
      <c r="AN584" s="20">
        <f t="shared" si="281"/>
        <v>0.30784988885498843</v>
      </c>
      <c r="AO584" s="10">
        <f t="shared" si="282"/>
        <v>1.7959567445665867</v>
      </c>
      <c r="AP584" s="10">
        <f t="shared" si="277"/>
        <v>1.5127272065751494</v>
      </c>
      <c r="AQ584" s="20">
        <f t="shared" si="283"/>
        <v>1.4553446823461156E-21</v>
      </c>
      <c r="AR584" s="20">
        <f t="shared" si="284"/>
        <v>9.896343839953585E-21</v>
      </c>
    </row>
  </sheetData>
  <mergeCells count="1">
    <mergeCell ref="AB1:A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C1:I583"/>
  <sheetViews>
    <sheetView topLeftCell="A88" zoomScale="80" zoomScaleNormal="80" workbookViewId="0">
      <selection activeCell="I110" sqref="I110"/>
    </sheetView>
  </sheetViews>
  <sheetFormatPr defaultRowHeight="12.75" x14ac:dyDescent="0.2"/>
  <cols>
    <col min="3" max="3" width="14.28515625" bestFit="1" customWidth="1"/>
    <col min="4" max="5" width="8.85546875" style="30"/>
  </cols>
  <sheetData>
    <row r="1" spans="3:9" x14ac:dyDescent="0.2">
      <c r="E1" s="55" t="s">
        <v>1336</v>
      </c>
      <c r="F1" s="35" t="s">
        <v>1337</v>
      </c>
      <c r="H1" s="55" t="s">
        <v>1336</v>
      </c>
      <c r="I1" s="35" t="s">
        <v>1337</v>
      </c>
    </row>
    <row r="2" spans="3:9" x14ac:dyDescent="0.2">
      <c r="E2" s="24">
        <f>SUMX2PY2($D$4:$D$583,$E$4:$E$583)</f>
        <v>244.41730917633555</v>
      </c>
      <c r="F2" s="24">
        <f>SUMX2PY2($D$4:$D$583,$F$4:$F$583)</f>
        <v>217.78983201178301</v>
      </c>
    </row>
    <row r="3" spans="3:9" ht="24" customHeight="1" x14ac:dyDescent="0.2">
      <c r="D3" s="30" t="str">
        <f>DataBase!U1</f>
        <v>OMEGA</v>
      </c>
      <c r="E3" s="30" t="str">
        <f>TestLeeKesler!AO2</f>
        <v>Omega</v>
      </c>
      <c r="H3" s="64">
        <f>SUM(H4:H583)</f>
        <v>18.448634480795089</v>
      </c>
      <c r="I3" s="64">
        <f>SUM(I4:I583)</f>
        <v>62.320981787636399</v>
      </c>
    </row>
    <row r="4" spans="3:9" x14ac:dyDescent="0.2">
      <c r="C4" t="str">
        <f>DataBase!A2</f>
        <v>Hydrogen</v>
      </c>
      <c r="D4" s="30">
        <f>DataBase!U2</f>
        <v>-0.12009000033140182</v>
      </c>
      <c r="E4" s="30">
        <f>TestLeeKesler!AO5</f>
        <v>-0.21440948128391843</v>
      </c>
      <c r="F4" s="24">
        <f>TestLeeKesler!AP5</f>
        <v>-0.26356950721942685</v>
      </c>
      <c r="H4" s="63">
        <f>ABS((E4-$D4)/$D4)</f>
        <v>0.78540661747215768</v>
      </c>
      <c r="I4" s="63">
        <f>ABS((F4-$D4)/$D4)</f>
        <v>1.1947664792412127</v>
      </c>
    </row>
    <row r="5" spans="3:9" x14ac:dyDescent="0.2">
      <c r="C5" t="str">
        <f>DataBase!A3</f>
        <v>Refrig-50</v>
      </c>
      <c r="D5" s="30">
        <f>DataBase!U3</f>
        <v>-1.5007900074124336E-2</v>
      </c>
      <c r="E5" s="30">
        <f>TestLeeKesler!AO6</f>
        <v>7.3477900213927373E-3</v>
      </c>
      <c r="F5" s="24">
        <f>TestLeeKesler!AP6</f>
        <v>-1.7535340313654779E-2</v>
      </c>
      <c r="H5" s="63">
        <f t="shared" ref="H5:H68" si="0">ABS((E5-$D5)/$D5)</f>
        <v>1.4895948124055896</v>
      </c>
      <c r="I5" s="63">
        <f t="shared" ref="I5:I68" si="1">ABS((F5-$D5)/$D5)</f>
        <v>0.16840732061430061</v>
      </c>
    </row>
    <row r="6" spans="3:9" x14ac:dyDescent="0.2">
      <c r="C6" t="str">
        <f>DataBase!A4</f>
        <v>Methane</v>
      </c>
      <c r="D6" s="30">
        <f>DataBase!U4</f>
        <v>1.1498400010168552E-2</v>
      </c>
      <c r="E6" s="30">
        <f>TestLeeKesler!AO7</f>
        <v>7.6905362028459739E-3</v>
      </c>
      <c r="F6" s="24">
        <f>TestLeeKesler!AP7</f>
        <v>-1.7086998535524978E-2</v>
      </c>
      <c r="H6" s="63">
        <f t="shared" si="0"/>
        <v>0.3311646667323378</v>
      </c>
      <c r="I6" s="63">
        <f t="shared" si="1"/>
        <v>2.4860327106740221</v>
      </c>
    </row>
    <row r="7" spans="3:9" x14ac:dyDescent="0.2">
      <c r="C7" t="str">
        <f>DataBase!A5</f>
        <v>Acetylene</v>
      </c>
      <c r="D7" s="30">
        <f>DataBase!U5</f>
        <v>0.18727000057697296</v>
      </c>
      <c r="E7" s="30">
        <f>TestLeeKesler!AO8</f>
        <v>0.20040519238804444</v>
      </c>
      <c r="F7" s="24">
        <f>TestLeeKesler!AP8</f>
        <v>0.19108395441295323</v>
      </c>
      <c r="H7" s="63">
        <f t="shared" si="0"/>
        <v>7.0140394994405761E-2</v>
      </c>
      <c r="I7" s="63">
        <f t="shared" si="1"/>
        <v>2.0366069441072221E-2</v>
      </c>
    </row>
    <row r="8" spans="3:9" x14ac:dyDescent="0.2">
      <c r="C8" t="str">
        <f>DataBase!A6</f>
        <v>Refrig-1150</v>
      </c>
      <c r="D8" s="30">
        <f>DataBase!U6</f>
        <v>8.615729957818985E-2</v>
      </c>
      <c r="E8" s="30">
        <f>TestLeeKesler!AO9</f>
        <v>8.5325985577643537E-2</v>
      </c>
      <c r="F8" s="24">
        <f>TestLeeKesler!AP9</f>
        <v>6.7814334951091571E-2</v>
      </c>
      <c r="H8" s="63">
        <f t="shared" si="0"/>
        <v>9.6487935974812547E-3</v>
      </c>
      <c r="I8" s="63">
        <f t="shared" si="1"/>
        <v>0.21290087684853204</v>
      </c>
    </row>
    <row r="9" spans="3:9" x14ac:dyDescent="0.2">
      <c r="C9" t="str">
        <f>DataBase!A7</f>
        <v>Ethylene</v>
      </c>
      <c r="D9" s="30">
        <f>DataBase!U7</f>
        <v>8.5000000894069672E-2</v>
      </c>
      <c r="E9" s="30">
        <f>TestLeeKesler!AO10</f>
        <v>8.4355385139553582E-2</v>
      </c>
      <c r="F9" s="24">
        <f>TestLeeKesler!AP10</f>
        <v>6.6760553572279724E-2</v>
      </c>
      <c r="H9" s="63">
        <f t="shared" si="0"/>
        <v>7.5837146792437689E-3</v>
      </c>
      <c r="I9" s="63">
        <f t="shared" si="1"/>
        <v>0.21458173094045799</v>
      </c>
    </row>
    <row r="10" spans="3:9" x14ac:dyDescent="0.2">
      <c r="C10" t="str">
        <f>DataBase!A8</f>
        <v>Refrig-170</v>
      </c>
      <c r="D10" s="30">
        <f>DataBase!U8</f>
        <v>9.8349601030349731E-2</v>
      </c>
      <c r="E10" s="30">
        <f>TestLeeKesler!AO11</f>
        <v>9.5174780035792161E-2</v>
      </c>
      <c r="F10" s="24">
        <f>TestLeeKesler!AP11</f>
        <v>7.7822454533059693E-2</v>
      </c>
      <c r="H10" s="63">
        <f t="shared" si="0"/>
        <v>3.2280974821421504E-2</v>
      </c>
      <c r="I10" s="63">
        <f t="shared" si="1"/>
        <v>0.20871611356059858</v>
      </c>
    </row>
    <row r="11" spans="3:9" x14ac:dyDescent="0.2">
      <c r="C11" t="str">
        <f>DataBase!A9</f>
        <v>Ethane</v>
      </c>
      <c r="D11" s="30">
        <f>DataBase!U9</f>
        <v>9.8600000143051147E-2</v>
      </c>
      <c r="E11" s="30">
        <f>TestLeeKesler!AO12</f>
        <v>9.4898081124086681E-2</v>
      </c>
      <c r="F11" s="24">
        <f>TestLeeKesler!AP12</f>
        <v>7.7564292810541335E-2</v>
      </c>
      <c r="H11" s="63">
        <f t="shared" si="0"/>
        <v>3.7544817582085575E-2</v>
      </c>
      <c r="I11" s="63">
        <f t="shared" si="1"/>
        <v>0.213343887444125</v>
      </c>
    </row>
    <row r="12" spans="3:9" x14ac:dyDescent="0.2">
      <c r="C12" t="str">
        <f>DataBase!A10</f>
        <v>Propadiene</v>
      </c>
      <c r="D12" s="30">
        <f>DataBase!U10</f>
        <v>0.15960000455379486</v>
      </c>
      <c r="E12" s="30">
        <f>TestLeeKesler!AO13</f>
        <v>0.13701739329575702</v>
      </c>
      <c r="F12" s="24">
        <f>TestLeeKesler!AP13</f>
        <v>0.12347717240574263</v>
      </c>
      <c r="H12" s="63">
        <f t="shared" si="0"/>
        <v>0.14149505397054132</v>
      </c>
      <c r="I12" s="63">
        <f t="shared" si="1"/>
        <v>0.22633352830435949</v>
      </c>
    </row>
    <row r="13" spans="3:9" x14ac:dyDescent="0.2">
      <c r="C13" t="str">
        <f>DataBase!A11</f>
        <v>M-Acetylene</v>
      </c>
      <c r="D13" s="30">
        <f>DataBase!U11</f>
        <v>0.21610000729560852</v>
      </c>
      <c r="E13" s="30">
        <f>TestLeeKesler!AO14</f>
        <v>0.21118180041137405</v>
      </c>
      <c r="F13" s="24">
        <f>TestLeeKesler!AP14</f>
        <v>0.20039187985032858</v>
      </c>
      <c r="H13" s="63">
        <f t="shared" si="0"/>
        <v>2.2758939001361233E-2</v>
      </c>
      <c r="I13" s="63">
        <f t="shared" si="1"/>
        <v>7.2689157403832971E-2</v>
      </c>
    </row>
    <row r="14" spans="3:9" x14ac:dyDescent="0.2">
      <c r="C14" t="str">
        <f>DataBase!A12</f>
        <v>Refrig-1270</v>
      </c>
      <c r="D14" s="30">
        <f>DataBase!U12</f>
        <v>0.13883300125598907</v>
      </c>
      <c r="E14" s="30">
        <f>TestLeeKesler!AO15</f>
        <v>0.13773636086990701</v>
      </c>
      <c r="F14" s="24">
        <f>TestLeeKesler!AP15</f>
        <v>0.12170125582125779</v>
      </c>
      <c r="H14" s="63">
        <f t="shared" si="0"/>
        <v>7.898989261638234E-3</v>
      </c>
      <c r="I14" s="63">
        <f t="shared" si="1"/>
        <v>0.12339822145847504</v>
      </c>
    </row>
    <row r="15" spans="3:9" x14ac:dyDescent="0.2">
      <c r="C15" t="str">
        <f>DataBase!A13</f>
        <v>Cyclopropane</v>
      </c>
      <c r="D15" s="30">
        <f>DataBase!U13</f>
        <v>0.12996000051498413</v>
      </c>
      <c r="E15" s="30">
        <f>TestLeeKesler!AO16</f>
        <v>0.12511530074455471</v>
      </c>
      <c r="F15" s="24">
        <f>TestLeeKesler!AP16</f>
        <v>0.1110736710616449</v>
      </c>
      <c r="H15" s="63">
        <f t="shared" si="0"/>
        <v>3.7278391437608825E-2</v>
      </c>
      <c r="I15" s="63">
        <f t="shared" si="1"/>
        <v>0.14532417188750071</v>
      </c>
    </row>
    <row r="16" spans="3:9" x14ac:dyDescent="0.2">
      <c r="C16" t="str">
        <f>DataBase!A14</f>
        <v>Propene</v>
      </c>
      <c r="D16" s="30">
        <f>DataBase!U14</f>
        <v>0.14800000190734863</v>
      </c>
      <c r="E16" s="30">
        <f>TestLeeKesler!AO17</f>
        <v>0.13904424262415108</v>
      </c>
      <c r="F16" s="24">
        <f>TestLeeKesler!AP17</f>
        <v>0.12290320554063872</v>
      </c>
      <c r="H16" s="63">
        <f t="shared" si="0"/>
        <v>6.0511886268785765E-2</v>
      </c>
      <c r="I16" s="63">
        <f t="shared" si="1"/>
        <v>0.16957294623834587</v>
      </c>
    </row>
    <row r="17" spans="3:9" x14ac:dyDescent="0.2">
      <c r="C17" t="str">
        <f>DataBase!A15</f>
        <v>Refrig-290</v>
      </c>
      <c r="D17" s="30">
        <f>DataBase!U15</f>
        <v>0.1488180011510849</v>
      </c>
      <c r="E17" s="30">
        <f>TestLeeKesler!AO18</f>
        <v>0.14905780509612385</v>
      </c>
      <c r="F17" s="24">
        <f>TestLeeKesler!AP18</f>
        <v>0.1318128078484393</v>
      </c>
      <c r="H17" s="63">
        <f t="shared" si="0"/>
        <v>1.6113907133821119E-3</v>
      </c>
      <c r="I17" s="63">
        <f t="shared" si="1"/>
        <v>0.11426838938242005</v>
      </c>
    </row>
    <row r="18" spans="3:9" x14ac:dyDescent="0.2">
      <c r="C18" t="str">
        <f>DataBase!A16</f>
        <v>Propane</v>
      </c>
      <c r="D18" s="30">
        <f>DataBase!U16</f>
        <v>0.15240000188350677</v>
      </c>
      <c r="E18" s="30">
        <f>TestLeeKesler!AO19</f>
        <v>0.1490635531925881</v>
      </c>
      <c r="F18" s="24">
        <f>TestLeeKesler!AP19</f>
        <v>0.13187497659523228</v>
      </c>
      <c r="H18" s="63">
        <f t="shared" si="0"/>
        <v>2.1892707675089319E-2</v>
      </c>
      <c r="I18" s="63">
        <f t="shared" si="1"/>
        <v>0.13467864195935927</v>
      </c>
    </row>
    <row r="19" spans="3:9" x14ac:dyDescent="0.2">
      <c r="C19" t="str">
        <f>DataBase!A17</f>
        <v>Biacetylene</v>
      </c>
      <c r="D19" s="30">
        <f>DataBase!U17</f>
        <v>0.10000000149011612</v>
      </c>
      <c r="E19" s="30">
        <f>TestLeeKesler!AO20</f>
        <v>9.8473872621140976E-2</v>
      </c>
      <c r="F19" s="24">
        <f>TestLeeKesler!AP20</f>
        <v>8.3772964491503732E-2</v>
      </c>
      <c r="H19" s="63">
        <f t="shared" si="0"/>
        <v>1.5261288462340514E-2</v>
      </c>
      <c r="I19" s="63">
        <f t="shared" si="1"/>
        <v>0.16227036756810698</v>
      </c>
    </row>
    <row r="20" spans="3:9" x14ac:dyDescent="0.2">
      <c r="C20" t="str">
        <f>DataBase!A18</f>
        <v>VnylAcetlen</v>
      </c>
      <c r="D20" s="30">
        <f>DataBase!U18</f>
        <v>0.11817000061273575</v>
      </c>
      <c r="E20" s="30">
        <f>TestLeeKesler!AO21</f>
        <v>0.14399182687898254</v>
      </c>
      <c r="F20" s="24">
        <f>TestLeeKesler!AP21</f>
        <v>0.12883583110364372</v>
      </c>
      <c r="H20" s="63">
        <f t="shared" si="0"/>
        <v>0.21851422638872231</v>
      </c>
      <c r="I20" s="63">
        <f t="shared" si="1"/>
        <v>9.0258360291135181E-2</v>
      </c>
    </row>
    <row r="21" spans="3:9" x14ac:dyDescent="0.2">
      <c r="C21" t="str">
        <f>DataBase!A19</f>
        <v>Cyclobutene</v>
      </c>
      <c r="D21" s="30">
        <f>DataBase!U19</f>
        <v>0.18899700045585632</v>
      </c>
      <c r="E21" s="30">
        <f>TestLeeKesler!AO22</f>
        <v>0.17734710229424269</v>
      </c>
      <c r="F21" s="24">
        <f>TestLeeKesler!AP22</f>
        <v>0.1645917361276259</v>
      </c>
      <c r="H21" s="63">
        <f t="shared" si="0"/>
        <v>6.1640651087130224E-2</v>
      </c>
      <c r="I21" s="63">
        <f t="shared" si="1"/>
        <v>0.12913043206699312</v>
      </c>
    </row>
    <row r="22" spans="3:9" x14ac:dyDescent="0.2">
      <c r="C22" t="str">
        <f>DataBase!A20</f>
        <v>DMAcetylene</v>
      </c>
      <c r="D22" s="30">
        <f>DataBase!U20</f>
        <v>0.23854200541973114</v>
      </c>
      <c r="E22" s="30">
        <f>TestLeeKesler!AO23</f>
        <v>0.2365839935166863</v>
      </c>
      <c r="F22" s="24">
        <f>TestLeeKesler!AP23</f>
        <v>0.2230343360113789</v>
      </c>
      <c r="H22" s="63">
        <f t="shared" si="0"/>
        <v>8.2082478496799151E-3</v>
      </c>
      <c r="I22" s="63">
        <f t="shared" si="1"/>
        <v>6.5010224849352746E-2</v>
      </c>
    </row>
    <row r="23" spans="3:9" x14ac:dyDescent="0.2">
      <c r="C23" t="str">
        <f>DataBase!A21</f>
        <v>12-Butadiene</v>
      </c>
      <c r="D23" s="30">
        <f>DataBase!U21</f>
        <v>0.25499001145362854</v>
      </c>
      <c r="E23" s="30">
        <f>TestLeeKesler!AO24</f>
        <v>0.23125553041891569</v>
      </c>
      <c r="F23" s="24">
        <f>TestLeeKesler!AP24</f>
        <v>0.21602254677080035</v>
      </c>
      <c r="H23" s="63">
        <f t="shared" si="0"/>
        <v>9.3080042231493854E-2</v>
      </c>
      <c r="I23" s="63">
        <f t="shared" si="1"/>
        <v>0.15281957305184346</v>
      </c>
    </row>
    <row r="24" spans="3:9" x14ac:dyDescent="0.2">
      <c r="C24" t="str">
        <f>DataBase!A22</f>
        <v>13-Butadiene</v>
      </c>
      <c r="D24" s="30">
        <f>DataBase!U22</f>
        <v>0.1949400007724762</v>
      </c>
      <c r="E24" s="30">
        <f>TestLeeKesler!AO25</f>
        <v>0.19075903639043387</v>
      </c>
      <c r="F24" s="24">
        <f>TestLeeKesler!AP25</f>
        <v>0.17457886484964713</v>
      </c>
      <c r="H24" s="63">
        <f t="shared" si="0"/>
        <v>2.1447442112827973E-2</v>
      </c>
      <c r="I24" s="63">
        <f t="shared" si="1"/>
        <v>0.10444821915535704</v>
      </c>
    </row>
    <row r="25" spans="3:9" x14ac:dyDescent="0.2">
      <c r="C25" t="str">
        <f>DataBase!A23</f>
        <v>EAcetylene</v>
      </c>
      <c r="D25" s="30">
        <f>DataBase!U23</f>
        <v>0.24690000712871552</v>
      </c>
      <c r="E25" s="30">
        <f>TestLeeKesler!AO26</f>
        <v>0.24289971766116966</v>
      </c>
      <c r="F25" s="24">
        <f>TestLeeKesler!AP26</f>
        <v>0.22970040811925885</v>
      </c>
      <c r="H25" s="63">
        <f t="shared" si="0"/>
        <v>1.6202062989250528E-2</v>
      </c>
      <c r="I25" s="63">
        <f t="shared" si="1"/>
        <v>6.9662205398358129E-2</v>
      </c>
    </row>
    <row r="26" spans="3:9" x14ac:dyDescent="0.2">
      <c r="C26" t="str">
        <f>DataBase!A24</f>
        <v>Cyclobutane</v>
      </c>
      <c r="D26" s="30">
        <f>DataBase!U24</f>
        <v>0.18095000088214874</v>
      </c>
      <c r="E26" s="30">
        <f>TestLeeKesler!AO27</f>
        <v>0.17696961992650317</v>
      </c>
      <c r="F26" s="24">
        <f>TestLeeKesler!AP27</f>
        <v>0.16319816291933886</v>
      </c>
      <c r="H26" s="63">
        <f t="shared" si="0"/>
        <v>2.1997131452007882E-2</v>
      </c>
      <c r="I26" s="63">
        <f t="shared" si="1"/>
        <v>9.8103552784017431E-2</v>
      </c>
    </row>
    <row r="27" spans="3:9" x14ac:dyDescent="0.2">
      <c r="C27" t="str">
        <f>DataBase!A25</f>
        <v>1-Butene</v>
      </c>
      <c r="D27" s="30">
        <f>DataBase!U25</f>
        <v>0.18700000643730164</v>
      </c>
      <c r="E27" s="30">
        <f>TestLeeKesler!AO28</f>
        <v>0.18808404161532311</v>
      </c>
      <c r="F27" s="24">
        <f>TestLeeKesler!AP28</f>
        <v>0.17049417455143012</v>
      </c>
      <c r="H27" s="63">
        <f t="shared" si="0"/>
        <v>5.7969793620564966E-3</v>
      </c>
      <c r="I27" s="63">
        <f t="shared" si="1"/>
        <v>8.8266477634618035E-2</v>
      </c>
    </row>
    <row r="28" spans="3:9" x14ac:dyDescent="0.2">
      <c r="C28" t="str">
        <f>DataBase!A26</f>
        <v>cis2-Butene</v>
      </c>
      <c r="D28" s="30">
        <f>DataBase!U26</f>
        <v>0.20295000076293945</v>
      </c>
      <c r="E28" s="30">
        <f>TestLeeKesler!AO29</f>
        <v>0.19936225564431218</v>
      </c>
      <c r="F28" s="24">
        <f>TestLeeKesler!AP29</f>
        <v>0.18270017477237621</v>
      </c>
      <c r="H28" s="63">
        <f t="shared" si="0"/>
        <v>1.7677975388716693E-2</v>
      </c>
      <c r="I28" s="63">
        <f t="shared" si="1"/>
        <v>9.9777412734363718E-2</v>
      </c>
    </row>
    <row r="29" spans="3:9" x14ac:dyDescent="0.2">
      <c r="C29" t="str">
        <f>DataBase!A27</f>
        <v>tr2-Butene</v>
      </c>
      <c r="D29" s="30">
        <f>DataBase!U27</f>
        <v>0.21818000078201294</v>
      </c>
      <c r="E29" s="30">
        <f>TestLeeKesler!AO30</f>
        <v>0.21060853270642457</v>
      </c>
      <c r="F29" s="24">
        <f>TestLeeKesler!AP30</f>
        <v>0.19348143102480608</v>
      </c>
      <c r="H29" s="63">
        <f t="shared" si="0"/>
        <v>3.4702851079156147E-2</v>
      </c>
      <c r="I29" s="63">
        <f t="shared" si="1"/>
        <v>0.11320272100412899</v>
      </c>
    </row>
    <row r="30" spans="3:9" x14ac:dyDescent="0.2">
      <c r="C30" t="str">
        <f>DataBase!A28</f>
        <v>i-Butene</v>
      </c>
      <c r="D30" s="30">
        <f>DataBase!U28</f>
        <v>0.18998000025749207</v>
      </c>
      <c r="E30" s="30">
        <f>TestLeeKesler!AO31</f>
        <v>0.19237389481304482</v>
      </c>
      <c r="F30" s="24">
        <f>TestLeeKesler!AP31</f>
        <v>0.17471267355235764</v>
      </c>
      <c r="H30" s="63">
        <f t="shared" si="0"/>
        <v>1.2600771409138602E-2</v>
      </c>
      <c r="I30" s="63">
        <f t="shared" si="1"/>
        <v>8.0362810213925856E-2</v>
      </c>
    </row>
    <row r="31" spans="3:9" x14ac:dyDescent="0.2">
      <c r="C31" t="str">
        <f>DataBase!A29</f>
        <v>Refrig-600</v>
      </c>
      <c r="D31" s="30">
        <f>DataBase!U29</f>
        <v>0.19989900290966034</v>
      </c>
      <c r="E31" s="30">
        <f>TestLeeKesler!AO32</f>
        <v>0.19657025638953488</v>
      </c>
      <c r="F31" s="24">
        <f>TestLeeKesler!AP32</f>
        <v>0.17789466093558848</v>
      </c>
      <c r="H31" s="63">
        <f t="shared" si="0"/>
        <v>1.6652141689920349E-2</v>
      </c>
      <c r="I31" s="63">
        <f t="shared" si="1"/>
        <v>0.11007729730406013</v>
      </c>
    </row>
    <row r="32" spans="3:9" x14ac:dyDescent="0.2">
      <c r="C32" t="str">
        <f>DataBase!A30</f>
        <v>Refrig-600a</v>
      </c>
      <c r="D32" s="30">
        <f>DataBase!U30</f>
        <v>0.18123500049114227</v>
      </c>
      <c r="E32" s="30">
        <f>TestLeeKesler!AO33</f>
        <v>0.18137409800248425</v>
      </c>
      <c r="F32" s="24">
        <f>TestLeeKesler!AP33</f>
        <v>0.16193798054177022</v>
      </c>
      <c r="H32" s="63">
        <f t="shared" si="0"/>
        <v>7.674980603361531E-4</v>
      </c>
      <c r="I32" s="63">
        <f t="shared" si="1"/>
        <v>0.1064751284082965</v>
      </c>
    </row>
    <row r="33" spans="3:9" x14ac:dyDescent="0.2">
      <c r="C33" t="str">
        <f>DataBase!A31</f>
        <v>n-Butane</v>
      </c>
      <c r="D33" s="30">
        <f>DataBase!U31</f>
        <v>0.20100000500679016</v>
      </c>
      <c r="E33" s="30">
        <f>TestLeeKesler!AO34</f>
        <v>0.19633525790548059</v>
      </c>
      <c r="F33" s="24">
        <f>TestLeeKesler!AP34</f>
        <v>0.17766140755316684</v>
      </c>
      <c r="H33" s="63">
        <f t="shared" si="0"/>
        <v>2.3207696443350759E-2</v>
      </c>
      <c r="I33" s="63">
        <f t="shared" si="1"/>
        <v>0.11611242225011338</v>
      </c>
    </row>
    <row r="34" spans="3:9" x14ac:dyDescent="0.2">
      <c r="C34" t="str">
        <f>DataBase!A32</f>
        <v>i-Butane</v>
      </c>
      <c r="D34" s="30">
        <f>DataBase!U32</f>
        <v>0.1847900003194809</v>
      </c>
      <c r="E34" s="30">
        <f>TestLeeKesler!AO35</f>
        <v>0.18058686719061881</v>
      </c>
      <c r="F34" s="24">
        <f>TestLeeKesler!AP35</f>
        <v>0.16111030460175257</v>
      </c>
      <c r="H34" s="63">
        <f t="shared" si="0"/>
        <v>2.2745457663268284E-2</v>
      </c>
      <c r="I34" s="63">
        <f t="shared" si="1"/>
        <v>0.12814381555705839</v>
      </c>
    </row>
    <row r="35" spans="3:9" x14ac:dyDescent="0.2">
      <c r="C35" t="str">
        <f>DataBase!A33</f>
        <v>13-CC5==</v>
      </c>
      <c r="D35" s="30">
        <f>DataBase!U33</f>
        <v>0.18330000340938568</v>
      </c>
      <c r="E35" s="30">
        <f>TestLeeKesler!AO36</f>
        <v>0.18370725145909395</v>
      </c>
      <c r="F35" s="24">
        <f>TestLeeKesler!AP36</f>
        <v>0.17068383439802526</v>
      </c>
      <c r="H35" s="63">
        <f t="shared" si="0"/>
        <v>2.2217569128938244E-3</v>
      </c>
      <c r="I35" s="63">
        <f t="shared" si="1"/>
        <v>6.8827980232947589E-2</v>
      </c>
    </row>
    <row r="36" spans="3:9" x14ac:dyDescent="0.2">
      <c r="C36" t="str">
        <f>DataBase!A34</f>
        <v>2M1Buten3yne</v>
      </c>
      <c r="D36" s="30">
        <f>DataBase!U34</f>
        <v>0.13704200088977814</v>
      </c>
      <c r="E36" s="30">
        <f>TestLeeKesler!AO37</f>
        <v>0.13895030380400442</v>
      </c>
      <c r="F36" s="24">
        <f>TestLeeKesler!AP37</f>
        <v>0.12194949170117853</v>
      </c>
      <c r="H36" s="63">
        <f t="shared" si="0"/>
        <v>1.392494929901901E-2</v>
      </c>
      <c r="I36" s="63">
        <f t="shared" si="1"/>
        <v>0.11013053728497736</v>
      </c>
    </row>
    <row r="37" spans="3:9" x14ac:dyDescent="0.2">
      <c r="C37" t="str">
        <f>DataBase!A35</f>
        <v>1Pentene3yne</v>
      </c>
      <c r="D37" s="30">
        <f>DataBase!U35</f>
        <v>0.25230801105499268</v>
      </c>
      <c r="E37" s="30">
        <f>TestLeeKesler!AO38</f>
        <v>0.23183914848625581</v>
      </c>
      <c r="F37" s="24">
        <f>TestLeeKesler!AP38</f>
        <v>0.21613339633137052</v>
      </c>
      <c r="H37" s="63">
        <f t="shared" si="0"/>
        <v>8.1126486959922584E-2</v>
      </c>
      <c r="I37" s="63">
        <f t="shared" si="1"/>
        <v>0.14337481625083079</v>
      </c>
    </row>
    <row r="38" spans="3:9" x14ac:dyDescent="0.2">
      <c r="C38" t="str">
        <f>DataBase!A36</f>
        <v>1Pentene4yne</v>
      </c>
      <c r="D38" s="30">
        <f>DataBase!U36</f>
        <v>0.17863500118255615</v>
      </c>
      <c r="E38" s="30">
        <f>TestLeeKesler!AO39</f>
        <v>0.17250964788252759</v>
      </c>
      <c r="F38" s="24">
        <f>TestLeeKesler!AP39</f>
        <v>0.15639175334764088</v>
      </c>
      <c r="H38" s="63">
        <f t="shared" si="0"/>
        <v>3.428977109457261E-2</v>
      </c>
      <c r="I38" s="63">
        <f t="shared" si="1"/>
        <v>0.1245178586932343</v>
      </c>
    </row>
    <row r="39" spans="3:9" x14ac:dyDescent="0.2">
      <c r="C39" t="str">
        <f>DataBase!A37</f>
        <v>Cyclopentene</v>
      </c>
      <c r="D39" s="30">
        <f>DataBase!U37</f>
        <v>0.19585900008678436</v>
      </c>
      <c r="E39" s="30">
        <f>TestLeeKesler!AO40</f>
        <v>0.19027197027570972</v>
      </c>
      <c r="F39" s="24">
        <f>TestLeeKesler!AP40</f>
        <v>0.17606573489797039</v>
      </c>
      <c r="H39" s="63">
        <f t="shared" si="0"/>
        <v>2.8525775218902649E-2</v>
      </c>
      <c r="I39" s="63">
        <f t="shared" si="1"/>
        <v>0.10105874726228384</v>
      </c>
    </row>
    <row r="40" spans="3:9" x14ac:dyDescent="0.2">
      <c r="C40" t="str">
        <f>DataBase!A38</f>
        <v>12Pentadiene</v>
      </c>
      <c r="D40" s="30">
        <f>DataBase!U38</f>
        <v>0.17294000089168549</v>
      </c>
      <c r="E40" s="30">
        <f>TestLeeKesler!AO41</f>
        <v>0.17167250239508475</v>
      </c>
      <c r="F40" s="24">
        <f>TestLeeKesler!AP41</f>
        <v>0.15414941536109983</v>
      </c>
      <c r="H40" s="63">
        <f t="shared" si="0"/>
        <v>7.3291227597170475E-3</v>
      </c>
      <c r="I40" s="63">
        <f t="shared" si="1"/>
        <v>0.10865378416618859</v>
      </c>
    </row>
    <row r="41" spans="3:9" x14ac:dyDescent="0.2">
      <c r="C41" t="str">
        <f>DataBase!A39</f>
        <v>1-ci3-C5==</v>
      </c>
      <c r="D41" s="30">
        <f>DataBase!U39</f>
        <v>0.18690000474452972</v>
      </c>
      <c r="E41" s="30">
        <f>TestLeeKesler!AO42</f>
        <v>0.18722511790814611</v>
      </c>
      <c r="F41" s="24">
        <f>TestLeeKesler!AP42</f>
        <v>0.16958215352993489</v>
      </c>
      <c r="H41" s="63">
        <f t="shared" si="0"/>
        <v>1.7395032389687607E-3</v>
      </c>
      <c r="I41" s="63">
        <f t="shared" si="1"/>
        <v>9.2658377608209788E-2</v>
      </c>
    </row>
    <row r="42" spans="3:9" x14ac:dyDescent="0.2">
      <c r="C42" t="str">
        <f>DataBase!A40</f>
        <v>1-tr3-C5==</v>
      </c>
      <c r="D42" s="30">
        <f>DataBase!U40</f>
        <v>0.17497000098228455</v>
      </c>
      <c r="E42" s="30">
        <f>TestLeeKesler!AO43</f>
        <v>0.17942171912395768</v>
      </c>
      <c r="F42" s="24">
        <f>TestLeeKesler!AP43</f>
        <v>0.16161826267963608</v>
      </c>
      <c r="H42" s="63">
        <f t="shared" si="0"/>
        <v>2.5442750852609691E-2</v>
      </c>
      <c r="I42" s="63">
        <f t="shared" si="1"/>
        <v>7.6308728511696747E-2</v>
      </c>
    </row>
    <row r="43" spans="3:9" x14ac:dyDescent="0.2">
      <c r="C43" t="str">
        <f>DataBase!A41</f>
        <v>14Pentadiene</v>
      </c>
      <c r="D43" s="30">
        <f>DataBase!U41</f>
        <v>0.10400000214576721</v>
      </c>
      <c r="E43" s="30">
        <f>TestLeeKesler!AO44</f>
        <v>0.12337581904123684</v>
      </c>
      <c r="F43" s="24">
        <f>TestLeeKesler!AP44</f>
        <v>0.10364720199166522</v>
      </c>
      <c r="H43" s="63">
        <f t="shared" si="0"/>
        <v>0.18630592784327385</v>
      </c>
      <c r="I43" s="63">
        <f t="shared" si="1"/>
        <v>3.3923091040662474E-3</v>
      </c>
    </row>
    <row r="44" spans="3:9" x14ac:dyDescent="0.2">
      <c r="C44" t="str">
        <f>DataBase!A42</f>
        <v>3M-12-C4==</v>
      </c>
      <c r="D44" s="30">
        <f>DataBase!U42</f>
        <v>0.1534000039100647</v>
      </c>
      <c r="E44" s="30">
        <f>TestLeeKesler!AO45</f>
        <v>0.16758791748962418</v>
      </c>
      <c r="F44" s="24">
        <f>TestLeeKesler!AP45</f>
        <v>0.14964678275483734</v>
      </c>
      <c r="H44" s="63">
        <f t="shared" si="0"/>
        <v>9.248965591863717E-2</v>
      </c>
      <c r="I44" s="63">
        <f t="shared" si="1"/>
        <v>2.446689087066645E-2</v>
      </c>
    </row>
    <row r="45" spans="3:9" x14ac:dyDescent="0.2">
      <c r="C45" t="str">
        <f>DataBase!A43</f>
        <v>2M-13-C4==</v>
      </c>
      <c r="D45" s="30">
        <f>DataBase!U43</f>
        <v>0.15860000252723694</v>
      </c>
      <c r="E45" s="30">
        <f>TestLeeKesler!AO46</f>
        <v>0.16638466645857533</v>
      </c>
      <c r="F45" s="24">
        <f>TestLeeKesler!AP46</f>
        <v>0.14778124841442919</v>
      </c>
      <c r="H45" s="63">
        <f t="shared" si="0"/>
        <v>4.9083630563003959E-2</v>
      </c>
      <c r="I45" s="63">
        <f t="shared" si="1"/>
        <v>6.8214085374619121E-2</v>
      </c>
    </row>
    <row r="46" spans="3:9" x14ac:dyDescent="0.2">
      <c r="C46" t="str">
        <f>DataBase!A44</f>
        <v>Spiro-C5</v>
      </c>
      <c r="D46" s="30">
        <f>DataBase!U44</f>
        <v>0.22100000083446503</v>
      </c>
      <c r="E46" s="30">
        <f>TestLeeKesler!AO47</f>
        <v>0.20759577834541246</v>
      </c>
      <c r="F46" s="24">
        <f>TestLeeKesler!AP47</f>
        <v>0.19522454685711588</v>
      </c>
      <c r="H46" s="63">
        <f t="shared" si="0"/>
        <v>6.0652590219185995E-2</v>
      </c>
      <c r="I46" s="63">
        <f t="shared" si="1"/>
        <v>0.11663101303178573</v>
      </c>
    </row>
    <row r="47" spans="3:9" x14ac:dyDescent="0.2">
      <c r="C47" t="str">
        <f>DataBase!A45</f>
        <v>23Pentadiene</v>
      </c>
      <c r="D47" s="30">
        <f>DataBase!U45</f>
        <v>0.20399700105190277</v>
      </c>
      <c r="E47" s="30">
        <f>TestLeeKesler!AO48</f>
        <v>0.19354301102353924</v>
      </c>
      <c r="F47" s="24">
        <f>TestLeeKesler!AP48</f>
        <v>0.17654026363820607</v>
      </c>
      <c r="H47" s="63">
        <f t="shared" si="0"/>
        <v>5.1245802509144393E-2</v>
      </c>
      <c r="I47" s="63">
        <f t="shared" si="1"/>
        <v>0.13459382869413314</v>
      </c>
    </row>
    <row r="48" spans="3:9" x14ac:dyDescent="0.2">
      <c r="C48" t="str">
        <f>DataBase!A46</f>
        <v>3-M-1-Butyne</v>
      </c>
      <c r="D48" s="30">
        <f>DataBase!U46</f>
        <v>0.1759990006685257</v>
      </c>
      <c r="E48" s="30">
        <f>TestLeeKesler!AO49</f>
        <v>0.16774458091160005</v>
      </c>
      <c r="F48" s="24">
        <f>TestLeeKesler!AP49</f>
        <v>0.15075385539804342</v>
      </c>
      <c r="H48" s="63">
        <f t="shared" si="0"/>
        <v>4.690037855653463E-2</v>
      </c>
      <c r="I48" s="63">
        <f t="shared" si="1"/>
        <v>0.14343913985073506</v>
      </c>
    </row>
    <row r="49" spans="3:9" x14ac:dyDescent="0.2">
      <c r="C49" t="str">
        <f>DataBase!A47</f>
        <v>1-Pentyne</v>
      </c>
      <c r="D49" s="30">
        <f>DataBase!U47</f>
        <v>0.164000004529953</v>
      </c>
      <c r="E49" s="30">
        <f>TestLeeKesler!AO50</f>
        <v>0.18402396305181826</v>
      </c>
      <c r="F49" s="24">
        <f>TestLeeKesler!AP50</f>
        <v>0.16653107932244837</v>
      </c>
      <c r="H49" s="63">
        <f t="shared" si="0"/>
        <v>0.12209730468762318</v>
      </c>
      <c r="I49" s="63">
        <f t="shared" si="1"/>
        <v>1.543338245477361E-2</v>
      </c>
    </row>
    <row r="50" spans="3:9" x14ac:dyDescent="0.2">
      <c r="C50" t="str">
        <f>DataBase!A48</f>
        <v>2-Pentyne</v>
      </c>
      <c r="D50" s="30">
        <f>DataBase!U48</f>
        <v>0.18600000441074371</v>
      </c>
      <c r="E50" s="30">
        <f>TestLeeKesler!AO51</f>
        <v>0.17621343488381566</v>
      </c>
      <c r="F50" s="24">
        <f>TestLeeKesler!AP51</f>
        <v>0.15943846939755857</v>
      </c>
      <c r="H50" s="63">
        <f t="shared" si="0"/>
        <v>5.2615963950819994E-2</v>
      </c>
      <c r="I50" s="63">
        <f t="shared" si="1"/>
        <v>0.14280394829738455</v>
      </c>
    </row>
    <row r="51" spans="3:9" x14ac:dyDescent="0.2">
      <c r="C51" t="str">
        <f>DataBase!A49</f>
        <v>Cyclopentane</v>
      </c>
      <c r="D51" s="30">
        <f>DataBase!U49</f>
        <v>0.19200000166893005</v>
      </c>
      <c r="E51" s="30">
        <f>TestLeeKesler!AO52</f>
        <v>0.1927000925144792</v>
      </c>
      <c r="F51" s="24">
        <f>TestLeeKesler!AP52</f>
        <v>0.17732937376921365</v>
      </c>
      <c r="H51" s="63">
        <f t="shared" si="0"/>
        <v>3.64630645554018E-3</v>
      </c>
      <c r="I51" s="63">
        <f t="shared" si="1"/>
        <v>7.64095196468451E-2</v>
      </c>
    </row>
    <row r="52" spans="3:9" x14ac:dyDescent="0.2">
      <c r="C52" t="str">
        <f>DataBase!A50</f>
        <v>1-Pentene</v>
      </c>
      <c r="D52" s="30">
        <f>DataBase!U50</f>
        <v>0.23296000063419342</v>
      </c>
      <c r="E52" s="30">
        <f>TestLeeKesler!AO53</f>
        <v>0.23071054510929739</v>
      </c>
      <c r="F52" s="24">
        <f>TestLeeKesler!AP53</f>
        <v>0.2102978190419047</v>
      </c>
      <c r="H52" s="63">
        <f t="shared" si="0"/>
        <v>9.6559732090155913E-3</v>
      </c>
      <c r="I52" s="63">
        <f t="shared" si="1"/>
        <v>9.7279281982292409E-2</v>
      </c>
    </row>
    <row r="53" spans="3:9" x14ac:dyDescent="0.2">
      <c r="C53" t="str">
        <f>DataBase!A51</f>
        <v>cis2-Pentene</v>
      </c>
      <c r="D53" s="30">
        <f>DataBase!U51</f>
        <v>0.24060000479221344</v>
      </c>
      <c r="E53" s="30">
        <f>TestLeeKesler!AO54</f>
        <v>0.23844899284268584</v>
      </c>
      <c r="F53" s="24">
        <f>TestLeeKesler!AP54</f>
        <v>0.21868123864129974</v>
      </c>
      <c r="H53" s="63">
        <f t="shared" si="0"/>
        <v>8.94019911340092E-3</v>
      </c>
      <c r="I53" s="63">
        <f t="shared" si="1"/>
        <v>9.1100439377975698E-2</v>
      </c>
    </row>
    <row r="54" spans="3:9" x14ac:dyDescent="0.2">
      <c r="C54" t="str">
        <f>DataBase!A52</f>
        <v>tr2-Pentene</v>
      </c>
      <c r="D54" s="30">
        <f>DataBase!U52</f>
        <v>0.23725000023841858</v>
      </c>
      <c r="E54" s="30">
        <f>TestLeeKesler!AO55</f>
        <v>0.23585101793729393</v>
      </c>
      <c r="F54" s="24">
        <f>TestLeeKesler!AP55</f>
        <v>0.21612054048081242</v>
      </c>
      <c r="H54" s="63">
        <f t="shared" si="0"/>
        <v>5.89665879755015E-3</v>
      </c>
      <c r="I54" s="63">
        <f t="shared" si="1"/>
        <v>8.9059893514742375E-2</v>
      </c>
    </row>
    <row r="55" spans="3:9" x14ac:dyDescent="0.2">
      <c r="C55" t="str">
        <f>DataBase!A53</f>
        <v>2M-1-butene</v>
      </c>
      <c r="D55" s="30">
        <f>DataBase!U53</f>
        <v>0.23194000124931335</v>
      </c>
      <c r="E55" s="30">
        <f>TestLeeKesler!AO56</f>
        <v>0.23188586046512699</v>
      </c>
      <c r="F55" s="24">
        <f>TestLeeKesler!AP56</f>
        <v>0.21095301808563627</v>
      </c>
      <c r="H55" s="63">
        <f t="shared" si="0"/>
        <v>2.3342581656782279E-4</v>
      </c>
      <c r="I55" s="63">
        <f t="shared" si="1"/>
        <v>9.0484535011785591E-2</v>
      </c>
    </row>
    <row r="56" spans="3:9" x14ac:dyDescent="0.2">
      <c r="C56" t="str">
        <f>DataBase!A54</f>
        <v>3M-1-butene</v>
      </c>
      <c r="D56" s="30">
        <f>DataBase!U54</f>
        <v>0.20900000631809235</v>
      </c>
      <c r="E56" s="30">
        <f>TestLeeKesler!AO57</f>
        <v>0.22300848339888757</v>
      </c>
      <c r="F56" s="24">
        <f>TestLeeKesler!AP57</f>
        <v>0.20262210415536708</v>
      </c>
      <c r="H56" s="63">
        <f t="shared" si="0"/>
        <v>6.7026204101997486E-2</v>
      </c>
      <c r="I56" s="63">
        <f t="shared" si="1"/>
        <v>3.0516277368041196E-2</v>
      </c>
    </row>
    <row r="57" spans="3:9" x14ac:dyDescent="0.2">
      <c r="C57" t="str">
        <f>DataBase!A55</f>
        <v>2M-2-butene</v>
      </c>
      <c r="D57" s="30">
        <f>DataBase!U55</f>
        <v>0.28499001264572144</v>
      </c>
      <c r="E57" s="30">
        <f>TestLeeKesler!AO58</f>
        <v>0.28122799927744468</v>
      </c>
      <c r="F57" s="24">
        <f>TestLeeKesler!AP58</f>
        <v>0.25916701561986599</v>
      </c>
      <c r="H57" s="63">
        <f t="shared" si="0"/>
        <v>1.3200509496286835E-2</v>
      </c>
      <c r="I57" s="63">
        <f t="shared" si="1"/>
        <v>9.0610182392449973E-2</v>
      </c>
    </row>
    <row r="58" spans="3:9" x14ac:dyDescent="0.2">
      <c r="C58" t="str">
        <f>DataBase!A56</f>
        <v>n-Pentane</v>
      </c>
      <c r="D58" s="30">
        <f>DataBase!U56</f>
        <v>0.25389000773429871</v>
      </c>
      <c r="E58" s="30">
        <f>TestLeeKesler!AO59</f>
        <v>0.24981138826564578</v>
      </c>
      <c r="F58" s="24">
        <f>TestLeeKesler!AP59</f>
        <v>0.2280708227733288</v>
      </c>
      <c r="H58" s="63">
        <f t="shared" si="0"/>
        <v>1.606451354683202E-2</v>
      </c>
      <c r="I58" s="63">
        <f t="shared" si="1"/>
        <v>0.10169437226529307</v>
      </c>
    </row>
    <row r="59" spans="3:9" x14ac:dyDescent="0.2">
      <c r="C59" t="str">
        <f>DataBase!A57</f>
        <v>i-Pentane</v>
      </c>
      <c r="D59" s="30">
        <f>DataBase!U57</f>
        <v>0.22224000096321106</v>
      </c>
      <c r="E59" s="30">
        <f>TestLeeKesler!AO60</f>
        <v>0.220361216443829</v>
      </c>
      <c r="F59" s="24">
        <f>TestLeeKesler!AP60</f>
        <v>0.19888537056012678</v>
      </c>
      <c r="H59" s="63">
        <f t="shared" si="0"/>
        <v>8.4538539922570828E-3</v>
      </c>
      <c r="I59" s="63">
        <f t="shared" si="1"/>
        <v>0.10508742936403394</v>
      </c>
    </row>
    <row r="60" spans="3:9" x14ac:dyDescent="0.2">
      <c r="C60" t="str">
        <f>DataBase!A58</f>
        <v>22-Mpropane</v>
      </c>
      <c r="D60" s="30">
        <f>DataBase!U58</f>
        <v>0.1964000016450882</v>
      </c>
      <c r="E60" s="30">
        <f>TestLeeKesler!AO61</f>
        <v>0.19472344901414135</v>
      </c>
      <c r="F60" s="24">
        <f>TestLeeKesler!AP61</f>
        <v>0.17269436076141997</v>
      </c>
      <c r="H60" s="63">
        <f t="shared" si="0"/>
        <v>8.5364186196725395E-3</v>
      </c>
      <c r="I60" s="63">
        <f t="shared" si="1"/>
        <v>0.12070081815226441</v>
      </c>
    </row>
    <row r="61" spans="3:9" x14ac:dyDescent="0.2">
      <c r="C61" t="str">
        <f>DataBase!A59</f>
        <v>Benzene</v>
      </c>
      <c r="D61" s="30">
        <f>DataBase!U59</f>
        <v>0.21500000357627869</v>
      </c>
      <c r="E61" s="30">
        <f>TestLeeKesler!AO62</f>
        <v>0.20975693258905592</v>
      </c>
      <c r="F61" s="24">
        <f>TestLeeKesler!AP62</f>
        <v>0.19629311963412133</v>
      </c>
      <c r="H61" s="63">
        <f t="shared" si="0"/>
        <v>2.4386376279117612E-2</v>
      </c>
      <c r="I61" s="63">
        <f t="shared" si="1"/>
        <v>8.7008761074371083E-2</v>
      </c>
    </row>
    <row r="62" spans="3:9" x14ac:dyDescent="0.2">
      <c r="C62" t="str">
        <f>DataBase!A60</f>
        <v>13CC6==</v>
      </c>
      <c r="D62" s="30">
        <f>DataBase!U60</f>
        <v>0.23083500564098358</v>
      </c>
      <c r="E62" s="30">
        <f>TestLeeKesler!AO63</f>
        <v>0.22382290068923252</v>
      </c>
      <c r="F62" s="24">
        <f>TestLeeKesler!AP63</f>
        <v>0.20963465456788843</v>
      </c>
      <c r="H62" s="63">
        <f t="shared" si="0"/>
        <v>3.0377129899686647E-2</v>
      </c>
      <c r="I62" s="63">
        <f t="shared" si="1"/>
        <v>9.1842010765333992E-2</v>
      </c>
    </row>
    <row r="63" spans="3:9" x14ac:dyDescent="0.2">
      <c r="C63" t="str">
        <f>DataBase!A61</f>
        <v>14CC6==</v>
      </c>
      <c r="D63" s="30">
        <f>DataBase!U61</f>
        <v>0.20483000576496124</v>
      </c>
      <c r="E63" s="30">
        <f>TestLeeKesler!AO64</f>
        <v>0.22100451829744097</v>
      </c>
      <c r="F63" s="24">
        <f>TestLeeKesler!AP64</f>
        <v>0.20680567996402521</v>
      </c>
      <c r="H63" s="63">
        <f t="shared" si="0"/>
        <v>7.8965542534035232E-2</v>
      </c>
      <c r="I63" s="63">
        <f t="shared" si="1"/>
        <v>9.6454334983079627E-3</v>
      </c>
    </row>
    <row r="64" spans="3:9" x14ac:dyDescent="0.2">
      <c r="C64" t="str">
        <f>DataBase!A62</f>
        <v>MCC5==</v>
      </c>
      <c r="D64" s="30">
        <f>DataBase!U62</f>
        <v>0.2375590056180954</v>
      </c>
      <c r="E64" s="30">
        <f>TestLeeKesler!AO65</f>
        <v>0.23498385429899019</v>
      </c>
      <c r="F64" s="24">
        <f>TestLeeKesler!AP65</f>
        <v>0.21941226993393492</v>
      </c>
      <c r="H64" s="63">
        <f t="shared" si="0"/>
        <v>1.0840049243365991E-2</v>
      </c>
      <c r="I64" s="63">
        <f t="shared" si="1"/>
        <v>7.6388329867542598E-2</v>
      </c>
    </row>
    <row r="65" spans="3:9" x14ac:dyDescent="0.2">
      <c r="C65" t="str">
        <f>DataBase!A63</f>
        <v>CC6=</v>
      </c>
      <c r="D65" s="30">
        <f>DataBase!U63</f>
        <v>0.21424800157546997</v>
      </c>
      <c r="E65" s="30">
        <f>TestLeeKesler!AO66</f>
        <v>0.20877279624436307</v>
      </c>
      <c r="F65" s="24">
        <f>TestLeeKesler!AP66</f>
        <v>0.19282229410762231</v>
      </c>
      <c r="H65" s="63">
        <f t="shared" si="0"/>
        <v>2.5555455784161577E-2</v>
      </c>
      <c r="I65" s="63">
        <f t="shared" si="1"/>
        <v>0.10000423486004069</v>
      </c>
    </row>
    <row r="66" spans="3:9" x14ac:dyDescent="0.2">
      <c r="C66" t="str">
        <f>DataBase!A64</f>
        <v>14C6==</v>
      </c>
      <c r="D66" s="30">
        <f>DataBase!U64</f>
        <v>0.27995100617408752</v>
      </c>
      <c r="E66" s="30">
        <f>TestLeeKesler!AO67</f>
        <v>0.27323751300695309</v>
      </c>
      <c r="F66" s="24">
        <f>TestLeeKesler!AP67</f>
        <v>0.25072566461035772</v>
      </c>
      <c r="H66" s="63">
        <f t="shared" si="0"/>
        <v>2.3980957449960535E-2</v>
      </c>
      <c r="I66" s="63">
        <f t="shared" si="1"/>
        <v>0.10439448660368816</v>
      </c>
    </row>
    <row r="67" spans="3:9" x14ac:dyDescent="0.2">
      <c r="C67" t="str">
        <f>DataBase!A65</f>
        <v>cstrns24C6==</v>
      </c>
      <c r="D67" s="30">
        <f>DataBase!U65</f>
        <v>0.27536600828170776</v>
      </c>
      <c r="E67" s="30">
        <f>TestLeeKesler!AO68</f>
        <v>0.27251906788021257</v>
      </c>
      <c r="F67" s="24">
        <f>TestLeeKesler!AP68</f>
        <v>0.25002791808227265</v>
      </c>
      <c r="H67" s="63">
        <f t="shared" si="0"/>
        <v>1.0338750302770429E-2</v>
      </c>
      <c r="I67" s="63">
        <f t="shared" si="1"/>
        <v>9.2016042058152225E-2</v>
      </c>
    </row>
    <row r="68" spans="3:9" x14ac:dyDescent="0.2">
      <c r="C68" t="str">
        <f>DataBase!A66</f>
        <v>trstrs24C6==</v>
      </c>
      <c r="D68" s="30">
        <f>DataBase!U66</f>
        <v>0.28210601210594177</v>
      </c>
      <c r="E68" s="30">
        <f>TestLeeKesler!AO69</f>
        <v>0.27672624131168089</v>
      </c>
      <c r="F68" s="24">
        <f>TestLeeKesler!AP69</f>
        <v>0.25411193913518715</v>
      </c>
      <c r="H68" s="63">
        <f t="shared" si="0"/>
        <v>1.9070032411221963E-2</v>
      </c>
      <c r="I68" s="63">
        <f t="shared" si="1"/>
        <v>9.9232457903951937E-2</v>
      </c>
    </row>
    <row r="69" spans="3:9" x14ac:dyDescent="0.2">
      <c r="C69" t="str">
        <f>DataBase!A67</f>
        <v>4-M-Cyc-C5=</v>
      </c>
      <c r="D69" s="30">
        <f>DataBase!U67</f>
        <v>0.23574599623680115</v>
      </c>
      <c r="E69" s="30">
        <f>TestLeeKesler!AO70</f>
        <v>0.23165250407519908</v>
      </c>
      <c r="F69" s="24">
        <f>TestLeeKesler!AP70</f>
        <v>0.21459944087043437</v>
      </c>
      <c r="H69" s="63">
        <f t="shared" ref="H69:H132" si="2">ABS((E69-$D69)/$D69)</f>
        <v>1.7363994413250844E-2</v>
      </c>
      <c r="I69" s="63">
        <f t="shared" ref="I69:I132" si="3">ABS((F69-$D69)/$D69)</f>
        <v>8.9700591755227849E-2</v>
      </c>
    </row>
    <row r="70" spans="3:9" x14ac:dyDescent="0.2">
      <c r="C70" t="str">
        <f>DataBase!A68</f>
        <v>12-Hexdiene</v>
      </c>
      <c r="D70" s="30">
        <f>DataBase!U68</f>
        <v>0.27622801065444946</v>
      </c>
      <c r="E70" s="30">
        <f>TestLeeKesler!AO71</f>
        <v>0.277538835622608</v>
      </c>
      <c r="F70" s="24">
        <f>TestLeeKesler!AP71</f>
        <v>0.25490020937749414</v>
      </c>
      <c r="H70" s="63">
        <f t="shared" si="2"/>
        <v>4.7454454928480541E-3</v>
      </c>
      <c r="I70" s="63">
        <f t="shared" si="3"/>
        <v>7.7210856445820694E-2</v>
      </c>
    </row>
    <row r="71" spans="3:9" x14ac:dyDescent="0.2">
      <c r="C71" t="str">
        <f>DataBase!A69</f>
        <v>3-Hexyne</v>
      </c>
      <c r="D71" s="30">
        <f>DataBase!U69</f>
        <v>0.21830099821090698</v>
      </c>
      <c r="E71" s="30">
        <f>TestLeeKesler!AO72</f>
        <v>0.22617659360537143</v>
      </c>
      <c r="F71" s="24">
        <f>TestLeeKesler!AP72</f>
        <v>0.20583308329555461</v>
      </c>
      <c r="H71" s="63">
        <f t="shared" si="2"/>
        <v>3.6076772250283544E-2</v>
      </c>
      <c r="I71" s="63">
        <f t="shared" si="3"/>
        <v>5.7113412295562459E-2</v>
      </c>
    </row>
    <row r="72" spans="3:9" x14ac:dyDescent="0.2">
      <c r="C72" t="str">
        <f>DataBase!A70</f>
        <v>2-Hexyne</v>
      </c>
      <c r="D72" s="30">
        <f>DataBase!U70</f>
        <v>0.22138699889183044</v>
      </c>
      <c r="E72" s="30">
        <f>TestLeeKesler!AO73</f>
        <v>0.22679524289672845</v>
      </c>
      <c r="F72" s="24">
        <f>TestLeeKesler!AP73</f>
        <v>0.20644373774877534</v>
      </c>
      <c r="H72" s="63">
        <f t="shared" si="2"/>
        <v>2.4428914217950397E-2</v>
      </c>
      <c r="I72" s="63">
        <f t="shared" si="3"/>
        <v>6.7498368096838318E-2</v>
      </c>
    </row>
    <row r="73" spans="3:9" x14ac:dyDescent="0.2">
      <c r="C73" t="str">
        <f>DataBase!A71</f>
        <v>15-Hexadiene</v>
      </c>
      <c r="D73" s="30">
        <f>DataBase!U71</f>
        <v>0.1599700003862381</v>
      </c>
      <c r="E73" s="30">
        <f>TestLeeKesler!AO74</f>
        <v>0.15249215168735369</v>
      </c>
      <c r="F73" s="24">
        <f>TestLeeKesler!AP74</f>
        <v>0.13178572252209553</v>
      </c>
      <c r="H73" s="63">
        <f t="shared" si="2"/>
        <v>4.674531900249785E-2</v>
      </c>
      <c r="I73" s="63">
        <f t="shared" si="3"/>
        <v>0.17618477087012127</v>
      </c>
    </row>
    <row r="74" spans="3:9" x14ac:dyDescent="0.2">
      <c r="C74" t="str">
        <f>DataBase!A72</f>
        <v>23M-13-C4==</v>
      </c>
      <c r="D74" s="30">
        <f>DataBase!U72</f>
        <v>0.21209000051021576</v>
      </c>
      <c r="E74" s="30">
        <f>TestLeeKesler!AO75</f>
        <v>0.21279024115201131</v>
      </c>
      <c r="F74" s="24">
        <f>TestLeeKesler!AP75</f>
        <v>0.19262737755691273</v>
      </c>
      <c r="H74" s="63">
        <f t="shared" si="2"/>
        <v>3.3016202560753141E-3</v>
      </c>
      <c r="I74" s="63">
        <f t="shared" si="3"/>
        <v>9.176586782254062E-2</v>
      </c>
    </row>
    <row r="75" spans="3:9" x14ac:dyDescent="0.2">
      <c r="C75" t="str">
        <f>DataBase!A73</f>
        <v>4M-13-C5==</v>
      </c>
      <c r="D75" s="30">
        <f>DataBase!U73</f>
        <v>0.22300000488758087</v>
      </c>
      <c r="E75" s="30">
        <f>TestLeeKesler!AO76</f>
        <v>0.22383486818495629</v>
      </c>
      <c r="F75" s="24">
        <f>TestLeeKesler!AP76</f>
        <v>0.20361982351703478</v>
      </c>
      <c r="H75" s="63">
        <f t="shared" si="2"/>
        <v>3.7437815205263953E-3</v>
      </c>
      <c r="I75" s="63">
        <f t="shared" si="3"/>
        <v>8.6906641012479163E-2</v>
      </c>
    </row>
    <row r="76" spans="3:9" x14ac:dyDescent="0.2">
      <c r="C76" t="str">
        <f>DataBase!A74</f>
        <v>1Mcycpentene</v>
      </c>
      <c r="D76" s="30">
        <f>DataBase!U74</f>
        <v>0.21899800002574921</v>
      </c>
      <c r="E76" s="30">
        <f>TestLeeKesler!AO77</f>
        <v>0.18903352421674699</v>
      </c>
      <c r="F76" s="24">
        <f>TestLeeKesler!AP77</f>
        <v>0.17021048524917926</v>
      </c>
      <c r="H76" s="63">
        <f t="shared" si="2"/>
        <v>0.13682533998246135</v>
      </c>
      <c r="I76" s="63">
        <f t="shared" si="3"/>
        <v>0.22277607453416765</v>
      </c>
    </row>
    <row r="77" spans="3:9" x14ac:dyDescent="0.2">
      <c r="C77" t="str">
        <f>DataBase!A75</f>
        <v>3Mcycpentene</v>
      </c>
      <c r="D77" s="30">
        <f>DataBase!U75</f>
        <v>0.22100000083446503</v>
      </c>
      <c r="E77" s="30">
        <f>TestLeeKesler!AO78</f>
        <v>0.21126795045143676</v>
      </c>
      <c r="F77" s="24">
        <f>TestLeeKesler!AP78</f>
        <v>0.19372953716359853</v>
      </c>
      <c r="H77" s="63">
        <f t="shared" si="2"/>
        <v>4.4036426906250724E-2</v>
      </c>
      <c r="I77" s="63">
        <f t="shared" si="3"/>
        <v>0.12339576275066537</v>
      </c>
    </row>
    <row r="78" spans="3:9" x14ac:dyDescent="0.2">
      <c r="C78" t="str">
        <f>DataBase!A76</f>
        <v>1-Hexyne</v>
      </c>
      <c r="D78" s="30">
        <f>DataBase!U76</f>
        <v>0.2489980012178421</v>
      </c>
      <c r="E78" s="30">
        <f>TestLeeKesler!AO79</f>
        <v>0.25180134586849268</v>
      </c>
      <c r="F78" s="24">
        <f>TestLeeKesler!AP79</f>
        <v>0.23190818821045522</v>
      </c>
      <c r="H78" s="63">
        <f t="shared" si="2"/>
        <v>1.1258502626284131E-2</v>
      </c>
      <c r="I78" s="63">
        <f t="shared" si="3"/>
        <v>6.8634338122398941E-2</v>
      </c>
    </row>
    <row r="79" spans="3:9" x14ac:dyDescent="0.2">
      <c r="C79" t="str">
        <f>DataBase!A77</f>
        <v>Cyclohexane</v>
      </c>
      <c r="D79" s="30">
        <f>DataBase!U77</f>
        <v>0.21330000460147858</v>
      </c>
      <c r="E79" s="30">
        <f>TestLeeKesler!AO80</f>
        <v>0.20883741827572672</v>
      </c>
      <c r="F79" s="24">
        <f>TestLeeKesler!AP80</f>
        <v>0.19146580256756929</v>
      </c>
      <c r="H79" s="63">
        <f t="shared" si="2"/>
        <v>2.0921641957249756E-2</v>
      </c>
      <c r="I79" s="63">
        <f t="shared" si="3"/>
        <v>0.10236381417198495</v>
      </c>
    </row>
    <row r="80" spans="3:9" x14ac:dyDescent="0.2">
      <c r="C80" t="str">
        <f>DataBase!A78</f>
        <v>2E1C4=</v>
      </c>
      <c r="D80" s="30">
        <f>DataBase!U78</f>
        <v>0.2669990062713623</v>
      </c>
      <c r="E80" s="30">
        <f>TestLeeKesler!AO81</f>
        <v>0.25785552001622641</v>
      </c>
      <c r="F80" s="24">
        <f>TestLeeKesler!AP81</f>
        <v>0.23520097140760865</v>
      </c>
      <c r="H80" s="63">
        <f t="shared" si="2"/>
        <v>3.4245394328707657E-2</v>
      </c>
      <c r="I80" s="63">
        <f t="shared" si="3"/>
        <v>0.11909420678306187</v>
      </c>
    </row>
    <row r="81" spans="3:9" x14ac:dyDescent="0.2">
      <c r="C81" t="str">
        <f>DataBase!A79</f>
        <v>3M1C5=</v>
      </c>
      <c r="D81" s="30">
        <f>DataBase!U79</f>
        <v>0.26199901103973389</v>
      </c>
      <c r="E81" s="30">
        <f>TestLeeKesler!AO82</f>
        <v>0.25207830604590592</v>
      </c>
      <c r="F81" s="24">
        <f>TestLeeKesler!AP82</f>
        <v>0.22956908399293696</v>
      </c>
      <c r="H81" s="63">
        <f t="shared" si="2"/>
        <v>3.7865429165010955E-2</v>
      </c>
      <c r="I81" s="63">
        <f t="shared" si="3"/>
        <v>0.12377881472949037</v>
      </c>
    </row>
    <row r="82" spans="3:9" x14ac:dyDescent="0.2">
      <c r="C82" t="str">
        <f>DataBase!A80</f>
        <v>2M1C5=</v>
      </c>
      <c r="D82" s="30">
        <f>DataBase!U80</f>
        <v>0.2669990062713623</v>
      </c>
      <c r="E82" s="30">
        <f>TestLeeKesler!AO83</f>
        <v>0.25874916318626245</v>
      </c>
      <c r="F82" s="24">
        <f>TestLeeKesler!AP83</f>
        <v>0.23607131305492124</v>
      </c>
      <c r="H82" s="63">
        <f t="shared" si="2"/>
        <v>3.0898403706848213E-2</v>
      </c>
      <c r="I82" s="63">
        <f t="shared" si="3"/>
        <v>0.11583448810670086</v>
      </c>
    </row>
    <row r="83" spans="3:9" x14ac:dyDescent="0.2">
      <c r="C83" t="str">
        <f>DataBase!A81</f>
        <v>4Mci2pentene</v>
      </c>
      <c r="D83" s="30">
        <f>DataBase!U81</f>
        <v>0.28999900817871094</v>
      </c>
      <c r="E83" s="30">
        <f>TestLeeKesler!AO84</f>
        <v>0.29336104524873174</v>
      </c>
      <c r="F83" s="24">
        <f>TestLeeKesler!AP84</f>
        <v>0.26772756267393616</v>
      </c>
      <c r="H83" s="63">
        <f t="shared" si="2"/>
        <v>1.1593270925771452E-2</v>
      </c>
      <c r="I83" s="63">
        <f t="shared" si="3"/>
        <v>7.6798350603496116E-2</v>
      </c>
    </row>
    <row r="84" spans="3:9" x14ac:dyDescent="0.2">
      <c r="C84" t="str">
        <f>DataBase!A82</f>
        <v>4Mtr2pentene</v>
      </c>
      <c r="D84" s="30">
        <f>DataBase!U82</f>
        <v>0.28999900817871094</v>
      </c>
      <c r="E84" s="30">
        <f>TestLeeKesler!AO85</f>
        <v>0.30260373879914187</v>
      </c>
      <c r="F84" s="24">
        <f>TestLeeKesler!AP85</f>
        <v>0.27660066800969529</v>
      </c>
      <c r="H84" s="63">
        <f t="shared" si="2"/>
        <v>4.3464736998904886E-2</v>
      </c>
      <c r="I84" s="63">
        <f t="shared" si="3"/>
        <v>4.6201331008549382E-2</v>
      </c>
    </row>
    <row r="85" spans="3:9" x14ac:dyDescent="0.2">
      <c r="C85" t="str">
        <f>DataBase!A83</f>
        <v>4M-1-pentene</v>
      </c>
      <c r="D85" s="30">
        <f>DataBase!U83</f>
        <v>0.23890000581741333</v>
      </c>
      <c r="E85" s="30">
        <f>TestLeeKesler!AO86</f>
        <v>0.23827603045432741</v>
      </c>
      <c r="F85" s="24">
        <f>TestLeeKesler!AP86</f>
        <v>0.21573686614389187</v>
      </c>
      <c r="H85" s="63">
        <f t="shared" si="2"/>
        <v>2.6118683461347995E-3</v>
      </c>
      <c r="I85" s="63">
        <f t="shared" si="3"/>
        <v>9.6957468017914578E-2</v>
      </c>
    </row>
    <row r="86" spans="3:9" x14ac:dyDescent="0.2">
      <c r="C86" t="str">
        <f>DataBase!A84</f>
        <v>Mcyclopentan</v>
      </c>
      <c r="D86" s="30">
        <f>DataBase!U84</f>
        <v>0.23894000053405762</v>
      </c>
      <c r="E86" s="30">
        <f>TestLeeKesler!AO87</f>
        <v>0.22894142105639187</v>
      </c>
      <c r="F86" s="24">
        <f>TestLeeKesler!AP87</f>
        <v>0.21007646199716246</v>
      </c>
      <c r="H86" s="63">
        <f t="shared" si="2"/>
        <v>4.1845565645424812E-2</v>
      </c>
      <c r="I86" s="63">
        <f t="shared" si="3"/>
        <v>0.12079826932444097</v>
      </c>
    </row>
    <row r="87" spans="3:9" x14ac:dyDescent="0.2">
      <c r="C87" t="str">
        <f>DataBase!A85</f>
        <v>1-Hexene</v>
      </c>
      <c r="D87" s="30">
        <f>DataBase!U85</f>
        <v>0.28499001264572144</v>
      </c>
      <c r="E87" s="30">
        <f>TestLeeKesler!AO88</f>
        <v>0.29745691988873135</v>
      </c>
      <c r="F87" s="24">
        <f>TestLeeKesler!AP88</f>
        <v>0.27280264847009783</v>
      </c>
      <c r="H87" s="63">
        <f t="shared" si="2"/>
        <v>4.3745067159626595E-2</v>
      </c>
      <c r="I87" s="63">
        <f t="shared" si="3"/>
        <v>4.276417991803115E-2</v>
      </c>
    </row>
    <row r="88" spans="3:9" x14ac:dyDescent="0.2">
      <c r="C88" t="str">
        <f>DataBase!A86</f>
        <v>cis2-hexene</v>
      </c>
      <c r="D88" s="30">
        <f>DataBase!U86</f>
        <v>0.25600001215934753</v>
      </c>
      <c r="E88" s="30">
        <f>TestLeeKesler!AO89</f>
        <v>0.25342557639801117</v>
      </c>
      <c r="F88" s="24">
        <f>TestLeeKesler!AP89</f>
        <v>0.23097073896682363</v>
      </c>
      <c r="H88" s="63">
        <f t="shared" si="2"/>
        <v>1.0056389215067334E-2</v>
      </c>
      <c r="I88" s="63">
        <f t="shared" si="3"/>
        <v>9.7770593764442484E-2</v>
      </c>
    </row>
    <row r="89" spans="3:9" x14ac:dyDescent="0.2">
      <c r="C89" t="str">
        <f>DataBase!A87</f>
        <v>tr2-Hexene</v>
      </c>
      <c r="D89" s="30">
        <f>DataBase!U87</f>
        <v>0.24199000000953674</v>
      </c>
      <c r="E89" s="30">
        <f>TestLeeKesler!AO90</f>
        <v>0.24902368515603324</v>
      </c>
      <c r="F89" s="24">
        <f>TestLeeKesler!AP90</f>
        <v>0.22657920355683592</v>
      </c>
      <c r="H89" s="63">
        <f t="shared" si="2"/>
        <v>2.9066015728828869E-2</v>
      </c>
      <c r="I89" s="63">
        <f t="shared" si="3"/>
        <v>6.3683608628842064E-2</v>
      </c>
    </row>
    <row r="90" spans="3:9" x14ac:dyDescent="0.2">
      <c r="C90" t="str">
        <f>DataBase!A88</f>
        <v>cis3-Hexene</v>
      </c>
      <c r="D90" s="30">
        <f>DataBase!U88</f>
        <v>0.22495000064373016</v>
      </c>
      <c r="E90" s="30">
        <f>TestLeeKesler!AO91</f>
        <v>0.23113621749192742</v>
      </c>
      <c r="F90" s="24">
        <f>TestLeeKesler!AP91</f>
        <v>0.20915773521952952</v>
      </c>
      <c r="H90" s="63">
        <f t="shared" si="2"/>
        <v>2.7500408226247674E-2</v>
      </c>
      <c r="I90" s="63">
        <f t="shared" si="3"/>
        <v>7.0203446894903626E-2</v>
      </c>
    </row>
    <row r="91" spans="3:9" x14ac:dyDescent="0.2">
      <c r="C91" t="str">
        <f>DataBase!A89</f>
        <v>tr3-Hexene</v>
      </c>
      <c r="D91" s="30">
        <f>DataBase!U89</f>
        <v>0.22698000073432922</v>
      </c>
      <c r="E91" s="30">
        <f>TestLeeKesler!AO92</f>
        <v>0.23403537917005676</v>
      </c>
      <c r="F91" s="24">
        <f>TestLeeKesler!AP92</f>
        <v>0.21200305790926377</v>
      </c>
      <c r="H91" s="63">
        <f t="shared" si="2"/>
        <v>3.1083700823428796E-2</v>
      </c>
      <c r="I91" s="63">
        <f t="shared" si="3"/>
        <v>6.5983535010185113E-2</v>
      </c>
    </row>
    <row r="92" spans="3:9" x14ac:dyDescent="0.2">
      <c r="C92" t="str">
        <f>DataBase!A90</f>
        <v>2M-2-pentene</v>
      </c>
      <c r="D92" s="30">
        <f>DataBase!U90</f>
        <v>0.27213001251220703</v>
      </c>
      <c r="E92" s="30">
        <f>TestLeeKesler!AO93</f>
        <v>0.23641293279507658</v>
      </c>
      <c r="F92" s="24">
        <f>TestLeeKesler!AP93</f>
        <v>0.2143346186012316</v>
      </c>
      <c r="H92" s="63">
        <f t="shared" si="2"/>
        <v>0.13125005723331704</v>
      </c>
      <c r="I92" s="63">
        <f t="shared" si="3"/>
        <v>0.21238155019150226</v>
      </c>
    </row>
    <row r="93" spans="3:9" x14ac:dyDescent="0.2">
      <c r="C93" t="str">
        <f>DataBase!A91</f>
        <v>3Mci2pentene</v>
      </c>
      <c r="D93" s="30">
        <f>DataBase!U91</f>
        <v>0.26618000864982605</v>
      </c>
      <c r="E93" s="30">
        <f>TestLeeKesler!AO94</f>
        <v>0.24059221615954393</v>
      </c>
      <c r="F93" s="24">
        <f>TestLeeKesler!AP94</f>
        <v>0.21842906988090283</v>
      </c>
      <c r="H93" s="63">
        <f t="shared" si="2"/>
        <v>9.6129655341413031E-2</v>
      </c>
      <c r="I93" s="63">
        <f t="shared" si="3"/>
        <v>0.17939340753325364</v>
      </c>
    </row>
    <row r="94" spans="3:9" x14ac:dyDescent="0.2">
      <c r="C94" t="str">
        <f>DataBase!A92</f>
        <v>3Mtr2pentene</v>
      </c>
      <c r="D94" s="30">
        <f>DataBase!U92</f>
        <v>0.26901000738143921</v>
      </c>
      <c r="E94" s="30">
        <f>TestLeeKesler!AO95</f>
        <v>0.24353766157029477</v>
      </c>
      <c r="F94" s="24">
        <f>TestLeeKesler!AP95</f>
        <v>0.22138138964283716</v>
      </c>
      <c r="H94" s="63">
        <f t="shared" si="2"/>
        <v>9.4689212714032078E-2</v>
      </c>
      <c r="I94" s="63">
        <f t="shared" si="3"/>
        <v>0.17705147181036904</v>
      </c>
    </row>
    <row r="95" spans="3:9" x14ac:dyDescent="0.2">
      <c r="C95" t="str">
        <f>DataBase!A93</f>
        <v>23M-1-butene</v>
      </c>
      <c r="D95" s="30">
        <f>DataBase!U93</f>
        <v>0.25001001358032227</v>
      </c>
      <c r="E95" s="30">
        <f>TestLeeKesler!AO96</f>
        <v>0.22424521235895103</v>
      </c>
      <c r="F95" s="24">
        <f>TestLeeKesler!AP96</f>
        <v>0.20212399257861713</v>
      </c>
      <c r="H95" s="63">
        <f t="shared" si="2"/>
        <v>0.10305507708431692</v>
      </c>
      <c r="I95" s="63">
        <f t="shared" si="3"/>
        <v>0.19153641214582989</v>
      </c>
    </row>
    <row r="96" spans="3:9" x14ac:dyDescent="0.2">
      <c r="C96" t="str">
        <f>DataBase!A94</f>
        <v>33M-1-butene</v>
      </c>
      <c r="D96" s="30">
        <f>DataBase!U94</f>
        <v>0.1378600001335144</v>
      </c>
      <c r="E96" s="30">
        <f>TestLeeKesler!AO97</f>
        <v>0.13751694886866866</v>
      </c>
      <c r="F96" s="24">
        <f>TestLeeKesler!AP97</f>
        <v>0.11515033159845078</v>
      </c>
      <c r="H96" s="63">
        <f t="shared" si="2"/>
        <v>2.4884031953685036E-3</v>
      </c>
      <c r="I96" s="63">
        <f t="shared" si="3"/>
        <v>0.16472993263506311</v>
      </c>
    </row>
    <row r="97" spans="3:9" x14ac:dyDescent="0.2">
      <c r="C97" t="str">
        <f>DataBase!A95</f>
        <v>23M-2-butene</v>
      </c>
      <c r="D97" s="30">
        <f>DataBase!U95</f>
        <v>0.26815000176429749</v>
      </c>
      <c r="E97" s="30">
        <f>TestLeeKesler!AO98</f>
        <v>0.26099960635943176</v>
      </c>
      <c r="F97" s="24">
        <f>TestLeeKesler!AP98</f>
        <v>0.23891693857955287</v>
      </c>
      <c r="H97" s="63">
        <f t="shared" si="2"/>
        <v>2.6665654886517173E-2</v>
      </c>
      <c r="I97" s="63">
        <f t="shared" si="3"/>
        <v>0.10901757595526823</v>
      </c>
    </row>
    <row r="98" spans="3:9" x14ac:dyDescent="0.2">
      <c r="C98" t="str">
        <f>DataBase!A96</f>
        <v>n-Hexane</v>
      </c>
      <c r="D98" s="30">
        <f>DataBase!U96</f>
        <v>0.30070000886917114</v>
      </c>
      <c r="E98" s="30">
        <f>TestLeeKesler!AO99</f>
        <v>0.29640620228812226</v>
      </c>
      <c r="F98" s="24">
        <f>TestLeeKesler!AP99</f>
        <v>0.27066659193500997</v>
      </c>
      <c r="H98" s="63">
        <f t="shared" si="2"/>
        <v>1.4279369652154018E-2</v>
      </c>
      <c r="I98" s="63">
        <f t="shared" si="3"/>
        <v>9.987833737387132E-2</v>
      </c>
    </row>
    <row r="99" spans="3:9" x14ac:dyDescent="0.2">
      <c r="C99" t="str">
        <f>DataBase!A97</f>
        <v>2-Mpentane</v>
      </c>
      <c r="D99" s="30">
        <f>DataBase!U97</f>
        <v>0.27910000085830688</v>
      </c>
      <c r="E99" s="30">
        <f>TestLeeKesler!AO100</f>
        <v>0.27628100828407648</v>
      </c>
      <c r="F99" s="24">
        <f>TestLeeKesler!AP100</f>
        <v>0.25111898056029425</v>
      </c>
      <c r="H99" s="63">
        <f t="shared" si="2"/>
        <v>1.01002958278798E-2</v>
      </c>
      <c r="I99" s="63">
        <f t="shared" si="3"/>
        <v>0.10025446152620403</v>
      </c>
    </row>
    <row r="100" spans="3:9" x14ac:dyDescent="0.2">
      <c r="C100" t="str">
        <f>DataBase!A98</f>
        <v>3-Mpentane</v>
      </c>
      <c r="D100" s="30">
        <f>DataBase!U98</f>
        <v>0.27500000596046448</v>
      </c>
      <c r="E100" s="30">
        <f>TestLeeKesler!AO101</f>
        <v>0.27066748343933</v>
      </c>
      <c r="F100" s="24">
        <f>TestLeeKesler!AP101</f>
        <v>0.24657572523330473</v>
      </c>
      <c r="H100" s="63">
        <f t="shared" si="2"/>
        <v>1.5754627008107563E-2</v>
      </c>
      <c r="I100" s="63">
        <f t="shared" si="3"/>
        <v>0.10336101858574569</v>
      </c>
    </row>
    <row r="101" spans="3:9" x14ac:dyDescent="0.2">
      <c r="C101" t="str">
        <f>DataBase!A99</f>
        <v>22-Mbutane</v>
      </c>
      <c r="D101" s="30">
        <f>DataBase!U99</f>
        <v>0.23194000124931335</v>
      </c>
      <c r="E101" s="30">
        <f>TestLeeKesler!AO102</f>
        <v>0.19724173053116062</v>
      </c>
      <c r="F101" s="24">
        <f>TestLeeKesler!AP102</f>
        <v>0.17899701992086769</v>
      </c>
      <c r="H101" s="63">
        <f t="shared" si="2"/>
        <v>0.14960020061763907</v>
      </c>
      <c r="I101" s="63">
        <f t="shared" si="3"/>
        <v>0.22826153765316665</v>
      </c>
    </row>
    <row r="102" spans="3:9" x14ac:dyDescent="0.2">
      <c r="C102" t="str">
        <f>DataBase!A100</f>
        <v>23-Mbutane</v>
      </c>
      <c r="D102" s="30">
        <f>DataBase!U100</f>
        <v>0.24695000052452087</v>
      </c>
      <c r="E102" s="30">
        <f>TestLeeKesler!AO103</f>
        <v>0.24466662498690891</v>
      </c>
      <c r="F102" s="24">
        <f>TestLeeKesler!AP103</f>
        <v>0.22132923714774866</v>
      </c>
      <c r="H102" s="63">
        <f t="shared" si="2"/>
        <v>9.2463070773925009E-3</v>
      </c>
      <c r="I102" s="63">
        <f t="shared" si="3"/>
        <v>0.10374878850922782</v>
      </c>
    </row>
    <row r="103" spans="3:9" x14ac:dyDescent="0.2">
      <c r="C103" t="str">
        <f>DataBase!A101</f>
        <v>Toluene</v>
      </c>
      <c r="D103" s="30">
        <f>DataBase!U101</f>
        <v>0.25960001349449158</v>
      </c>
      <c r="E103" s="30">
        <f>TestLeeKesler!AO104</f>
        <v>0.2597551435743195</v>
      </c>
      <c r="F103" s="24">
        <f>TestLeeKesler!AP104</f>
        <v>0.24223767309306843</v>
      </c>
      <c r="H103" s="63">
        <f t="shared" si="2"/>
        <v>5.9757346596292472E-4</v>
      </c>
      <c r="I103" s="63">
        <f t="shared" si="3"/>
        <v>6.6881122877104779E-2</v>
      </c>
    </row>
    <row r="104" spans="3:9" x14ac:dyDescent="0.2">
      <c r="C104" t="str">
        <f>DataBase!A102</f>
        <v>2Norbornene</v>
      </c>
      <c r="D104" s="30">
        <f>DataBase!U102</f>
        <v>0.15899600088596344</v>
      </c>
      <c r="E104" s="30">
        <f>TestLeeKesler!AO105</f>
        <v>0.16257184478715916</v>
      </c>
      <c r="F104" s="24">
        <f>TestLeeKesler!AP105</f>
        <v>0.14428124322554536</v>
      </c>
      <c r="H104" s="63">
        <f t="shared" si="2"/>
        <v>2.249014994886836E-2</v>
      </c>
      <c r="I104" s="63">
        <f t="shared" si="3"/>
        <v>9.2547973398223571E-2</v>
      </c>
    </row>
    <row r="105" spans="3:9" x14ac:dyDescent="0.2">
      <c r="C105" t="str">
        <f>DataBase!A103</f>
        <v>1-Heptyne</v>
      </c>
      <c r="D105" s="30">
        <f>DataBase!U103</f>
        <v>0.29300001263618469</v>
      </c>
      <c r="E105" s="30">
        <f>TestLeeKesler!AO106</f>
        <v>0.27550251057349584</v>
      </c>
      <c r="F105" s="24">
        <f>TestLeeKesler!AP106</f>
        <v>0.25183093929780864</v>
      </c>
      <c r="H105" s="63">
        <f t="shared" si="2"/>
        <v>5.9718434498551826E-2</v>
      </c>
      <c r="I105" s="63">
        <f t="shared" si="3"/>
        <v>0.14050877666512354</v>
      </c>
    </row>
    <row r="106" spans="3:9" x14ac:dyDescent="0.2">
      <c r="C106" t="str">
        <f>DataBase!A104</f>
        <v>CC7=</v>
      </c>
      <c r="D106" s="30">
        <f>DataBase!U104</f>
        <v>0.25170600414276123</v>
      </c>
      <c r="E106" s="30">
        <f>TestLeeKesler!AO107</f>
        <v>0.24958532501273151</v>
      </c>
      <c r="F106" s="24">
        <f>TestLeeKesler!AP107</f>
        <v>0.23171263453709523</v>
      </c>
      <c r="H106" s="63">
        <f t="shared" si="2"/>
        <v>8.4252226610650426E-3</v>
      </c>
      <c r="I106" s="63">
        <f t="shared" si="3"/>
        <v>7.9431436980447523E-2</v>
      </c>
    </row>
    <row r="107" spans="3:9" x14ac:dyDescent="0.2">
      <c r="C107" t="str">
        <f>DataBase!A105</f>
        <v>2M-15-C6==</v>
      </c>
      <c r="D107" s="30">
        <f>DataBase!U105</f>
        <v>0.2073500007390976</v>
      </c>
      <c r="E107" s="30">
        <f>TestLeeKesler!AO108</f>
        <v>0.20810981784149157</v>
      </c>
      <c r="F107" s="24">
        <f>TestLeeKesler!AP108</f>
        <v>0.18627886700550689</v>
      </c>
      <c r="H107" s="63">
        <f t="shared" si="2"/>
        <v>3.6644181320743454E-3</v>
      </c>
      <c r="I107" s="63">
        <f t="shared" si="3"/>
        <v>0.101621093120245</v>
      </c>
    </row>
    <row r="108" spans="3:9" x14ac:dyDescent="0.2">
      <c r="C108" t="str">
        <f>DataBase!A106</f>
        <v>2M-24-C6==</v>
      </c>
      <c r="D108" s="30">
        <f>DataBase!U106</f>
        <v>0.26690000295639038</v>
      </c>
      <c r="E108" s="30">
        <f>TestLeeKesler!AO109</f>
        <v>0.26741522688074321</v>
      </c>
      <c r="F108" s="24">
        <f>TestLeeKesler!AP109</f>
        <v>0.24551226977783736</v>
      </c>
      <c r="H108" s="63">
        <f t="shared" si="2"/>
        <v>1.9304005944016779E-3</v>
      </c>
      <c r="I108" s="63">
        <f t="shared" si="3"/>
        <v>8.0133881384960623E-2</v>
      </c>
    </row>
    <row r="109" spans="3:9" x14ac:dyDescent="0.2">
      <c r="C109" t="str">
        <f>DataBase!A107</f>
        <v>24-M-13-C5==</v>
      </c>
      <c r="D109" s="30">
        <f>DataBase!U107</f>
        <v>0.79531002044677734</v>
      </c>
      <c r="E109" s="30">
        <f>TestLeeKesler!AO110</f>
        <v>0.79233743257072475</v>
      </c>
      <c r="F109" s="24">
        <f>TestLeeKesler!AP110</f>
        <v>0.72493219637578532</v>
      </c>
      <c r="H109" s="63">
        <f t="shared" si="2"/>
        <v>3.7376467033355047E-3</v>
      </c>
      <c r="I109" s="63">
        <f t="shared" si="3"/>
        <v>8.8491056646634758E-2</v>
      </c>
    </row>
    <row r="110" spans="3:9" x14ac:dyDescent="0.2">
      <c r="C110" t="str">
        <f>DataBase!A108</f>
        <v>cis2C7=</v>
      </c>
      <c r="D110" s="30">
        <f>DataBase!U108</f>
        <v>0.29415300488471985</v>
      </c>
      <c r="E110" s="30">
        <f>TestLeeKesler!AO111</f>
        <v>0.29388247741832041</v>
      </c>
      <c r="F110" s="24">
        <f>TestLeeKesler!AP111</f>
        <v>0.26661447048068077</v>
      </c>
      <c r="H110" s="63">
        <f t="shared" si="2"/>
        <v>9.1968282460844024E-4</v>
      </c>
      <c r="I110" s="63">
        <f t="shared" si="3"/>
        <v>9.3619762323460143E-2</v>
      </c>
    </row>
    <row r="111" spans="3:9" x14ac:dyDescent="0.2">
      <c r="C111" t="str">
        <f>DataBase!A109</f>
        <v>trans2C7=</v>
      </c>
      <c r="D111" s="30">
        <f>DataBase!U109</f>
        <v>0.33716601133346558</v>
      </c>
      <c r="E111" s="30">
        <f>TestLeeKesler!AO112</f>
        <v>0.33642159320557874</v>
      </c>
      <c r="F111" s="24">
        <f>TestLeeKesler!AP112</f>
        <v>0.30725034545121499</v>
      </c>
      <c r="H111" s="63">
        <f t="shared" si="2"/>
        <v>2.2078682395734977E-3</v>
      </c>
      <c r="I111" s="63">
        <f t="shared" si="3"/>
        <v>8.8726813725785808E-2</v>
      </c>
    </row>
    <row r="112" spans="3:9" x14ac:dyDescent="0.2">
      <c r="C112" t="str">
        <f>DataBase!A110</f>
        <v>cis3C7=</v>
      </c>
      <c r="D112" s="30">
        <f>DataBase!U110</f>
        <v>0.29491201043128967</v>
      </c>
      <c r="E112" s="30">
        <f>TestLeeKesler!AO113</f>
        <v>0.29440569411247086</v>
      </c>
      <c r="F112" s="24">
        <f>TestLeeKesler!AP113</f>
        <v>0.26711564197087911</v>
      </c>
      <c r="H112" s="63">
        <f t="shared" si="2"/>
        <v>1.7168385854423379E-3</v>
      </c>
      <c r="I112" s="63">
        <f t="shared" si="3"/>
        <v>9.4253090675283702E-2</v>
      </c>
    </row>
    <row r="113" spans="3:9" x14ac:dyDescent="0.2">
      <c r="C113" t="str">
        <f>DataBase!A111</f>
        <v>trans3C7=</v>
      </c>
      <c r="D113" s="30">
        <f>DataBase!U111</f>
        <v>0.33405500650405884</v>
      </c>
      <c r="E113" s="30">
        <f>TestLeeKesler!AO114</f>
        <v>0.33371600860567907</v>
      </c>
      <c r="F113" s="24">
        <f>TestLeeKesler!AP114</f>
        <v>0.30468339096432939</v>
      </c>
      <c r="H113" s="63">
        <f t="shared" si="2"/>
        <v>1.0147966406114861E-3</v>
      </c>
      <c r="I113" s="63">
        <f t="shared" si="3"/>
        <v>8.7924488386233998E-2</v>
      </c>
    </row>
    <row r="114" spans="3:9" x14ac:dyDescent="0.2">
      <c r="C114" t="str">
        <f>DataBase!A112</f>
        <v>2M1C6=</v>
      </c>
      <c r="D114" s="30">
        <f>DataBase!U112</f>
        <v>0.30937400460243225</v>
      </c>
      <c r="E114" s="30">
        <f>TestLeeKesler!AO115</f>
        <v>0.30782118918482637</v>
      </c>
      <c r="F114" s="24">
        <f>TestLeeKesler!AP115</f>
        <v>0.28021311654828995</v>
      </c>
      <c r="H114" s="63">
        <f t="shared" si="2"/>
        <v>5.0192174989018828E-3</v>
      </c>
      <c r="I114" s="63">
        <f t="shared" si="3"/>
        <v>9.4257719201767218E-2</v>
      </c>
    </row>
    <row r="115" spans="3:9" x14ac:dyDescent="0.2">
      <c r="C115" t="str">
        <f>DataBase!A113</f>
        <v>3M1C6=</v>
      </c>
      <c r="D115" s="30">
        <f>DataBase!U113</f>
        <v>0.30573400855064392</v>
      </c>
      <c r="E115" s="30">
        <f>TestLeeKesler!AO116</f>
        <v>0.30492132953652024</v>
      </c>
      <c r="F115" s="24">
        <f>TestLeeKesler!AP116</f>
        <v>0.27814230128193196</v>
      </c>
      <c r="H115" s="63">
        <f t="shared" si="2"/>
        <v>2.6581243544879216E-3</v>
      </c>
      <c r="I115" s="63">
        <f t="shared" si="3"/>
        <v>9.0247425857243088E-2</v>
      </c>
    </row>
    <row r="116" spans="3:9" x14ac:dyDescent="0.2">
      <c r="C116" t="str">
        <f>DataBase!A114</f>
        <v>4M1C6=</v>
      </c>
      <c r="D116" s="30">
        <f>DataBase!U114</f>
        <v>0.30240800976753235</v>
      </c>
      <c r="E116" s="30">
        <f>TestLeeKesler!AO117</f>
        <v>0.3022979634805868</v>
      </c>
      <c r="F116" s="24">
        <f>TestLeeKesler!AP117</f>
        <v>0.27639070961576495</v>
      </c>
      <c r="H116" s="63">
        <f t="shared" si="2"/>
        <v>3.6390004031357562E-4</v>
      </c>
      <c r="I116" s="63">
        <f t="shared" si="3"/>
        <v>8.6033766670953804E-2</v>
      </c>
    </row>
    <row r="117" spans="3:9" x14ac:dyDescent="0.2">
      <c r="C117" t="str">
        <f>DataBase!A115</f>
        <v>2-Eth-1-C5=</v>
      </c>
      <c r="D117" s="30">
        <f>DataBase!U115</f>
        <v>0.30731898546218872</v>
      </c>
      <c r="E117" s="30">
        <f>TestLeeKesler!AO118</f>
        <v>0.30444458210269715</v>
      </c>
      <c r="F117" s="24">
        <f>TestLeeKesler!AP118</f>
        <v>0.27768597727306088</v>
      </c>
      <c r="H117" s="63">
        <f t="shared" si="2"/>
        <v>9.3531590805190513E-3</v>
      </c>
      <c r="I117" s="63">
        <f t="shared" si="3"/>
        <v>9.642426791355449E-2</v>
      </c>
    </row>
    <row r="118" spans="3:9" x14ac:dyDescent="0.2">
      <c r="C118" t="str">
        <f>DataBase!A116</f>
        <v>3-Eth-1-C5=</v>
      </c>
      <c r="D118" s="30">
        <f>DataBase!U116</f>
        <v>0.30185499787330627</v>
      </c>
      <c r="E118" s="30">
        <f>TestLeeKesler!AO119</f>
        <v>0.30192808424074158</v>
      </c>
      <c r="F118" s="24">
        <f>TestLeeKesler!AP119</f>
        <v>0.27595272627078615</v>
      </c>
      <c r="H118" s="63">
        <f t="shared" si="2"/>
        <v>2.4212409252862525E-4</v>
      </c>
      <c r="I118" s="63">
        <f t="shared" si="3"/>
        <v>8.5810312186355611E-2</v>
      </c>
    </row>
    <row r="119" spans="3:9" x14ac:dyDescent="0.2">
      <c r="C119" t="str">
        <f>DataBase!A117</f>
        <v>Cycloheptane</v>
      </c>
      <c r="D119" s="30">
        <f>DataBase!U117</f>
        <v>0.2370000034570694</v>
      </c>
      <c r="E119" s="30">
        <f>TestLeeKesler!AO120</f>
        <v>0.23683684241607658</v>
      </c>
      <c r="F119" s="24">
        <f>TestLeeKesler!AP120</f>
        <v>0.21800057272915518</v>
      </c>
      <c r="H119" s="63">
        <f t="shared" si="2"/>
        <v>6.8844320089797182E-4</v>
      </c>
      <c r="I119" s="63">
        <f t="shared" si="3"/>
        <v>8.0166373210014755E-2</v>
      </c>
    </row>
    <row r="120" spans="3:9" x14ac:dyDescent="0.2">
      <c r="C120" t="str">
        <f>DataBase!A118</f>
        <v>Ecyclopentan</v>
      </c>
      <c r="D120" s="30">
        <f>DataBase!U118</f>
        <v>0.28259000182151794</v>
      </c>
      <c r="E120" s="30">
        <f>TestLeeKesler!AO121</f>
        <v>0.26814123909324278</v>
      </c>
      <c r="F120" s="24">
        <f>TestLeeKesler!AP121</f>
        <v>0.24610446065604208</v>
      </c>
      <c r="H120" s="63">
        <f t="shared" si="2"/>
        <v>5.112977329396428E-2</v>
      </c>
      <c r="I120" s="63">
        <f t="shared" si="3"/>
        <v>0.12911122449590379</v>
      </c>
    </row>
    <row r="121" spans="3:9" x14ac:dyDescent="0.2">
      <c r="C121" t="str">
        <f>DataBase!A119</f>
        <v>11Mcycpentan</v>
      </c>
      <c r="D121" s="30">
        <f>DataBase!U119</f>
        <v>0.27397000789642334</v>
      </c>
      <c r="E121" s="30">
        <f>TestLeeKesler!AO122</f>
        <v>0.26155017267647068</v>
      </c>
      <c r="F121" s="24">
        <f>TestLeeKesler!AP122</f>
        <v>0.24002043690220942</v>
      </c>
      <c r="H121" s="63">
        <f t="shared" si="2"/>
        <v>4.5332827908112043E-2</v>
      </c>
      <c r="I121" s="63">
        <f t="shared" si="3"/>
        <v>0.12391710776987253</v>
      </c>
    </row>
    <row r="122" spans="3:9" x14ac:dyDescent="0.2">
      <c r="C122" t="str">
        <f>DataBase!A120</f>
        <v>1-ci2-MCC5</v>
      </c>
      <c r="D122" s="30">
        <f>DataBase!U120</f>
        <v>0.26899001002311707</v>
      </c>
      <c r="E122" s="30">
        <f>TestLeeKesler!AO123</f>
        <v>0.26488294228412679</v>
      </c>
      <c r="F122" s="24">
        <f>TestLeeKesler!AP123</f>
        <v>0.24327059843779342</v>
      </c>
      <c r="H122" s="63">
        <f t="shared" si="2"/>
        <v>1.5268476842828903E-2</v>
      </c>
      <c r="I122" s="63">
        <f t="shared" si="3"/>
        <v>9.5614746373344189E-2</v>
      </c>
    </row>
    <row r="123" spans="3:9" x14ac:dyDescent="0.2">
      <c r="C123" t="str">
        <f>DataBase!A121</f>
        <v>1-tr2-MCC5</v>
      </c>
      <c r="D123" s="30">
        <f>DataBase!U121</f>
        <v>0.26899001002311707</v>
      </c>
      <c r="E123" s="30">
        <f>TestLeeKesler!AO124</f>
        <v>0.26520719955618366</v>
      </c>
      <c r="F123" s="24">
        <f>TestLeeKesler!AP124</f>
        <v>0.24358665580069983</v>
      </c>
      <c r="H123" s="63">
        <f t="shared" si="2"/>
        <v>1.4063014706785247E-2</v>
      </c>
      <c r="I123" s="63">
        <f t="shared" si="3"/>
        <v>9.4439768303046165E-2</v>
      </c>
    </row>
    <row r="124" spans="3:9" x14ac:dyDescent="0.2">
      <c r="C124" t="str">
        <f>DataBase!A122</f>
        <v>1-ci3-MCC5</v>
      </c>
      <c r="D124" s="30">
        <f>DataBase!U122</f>
        <v>0.28422001004219055</v>
      </c>
      <c r="E124" s="30">
        <f>TestLeeKesler!AO125</f>
        <v>0.27864698696558171</v>
      </c>
      <c r="F124" s="24">
        <f>TestLeeKesler!AP125</f>
        <v>0.25732220649369575</v>
      </c>
      <c r="H124" s="63">
        <f t="shared" si="2"/>
        <v>1.9608130601999355E-2</v>
      </c>
      <c r="I124" s="63">
        <f t="shared" si="3"/>
        <v>9.4637261973574638E-2</v>
      </c>
    </row>
    <row r="125" spans="3:9" x14ac:dyDescent="0.2">
      <c r="C125" t="str">
        <f>DataBase!A123</f>
        <v>1-tr3-MCC5</v>
      </c>
      <c r="D125" s="30">
        <f>DataBase!U123</f>
        <v>0.26330000162124634</v>
      </c>
      <c r="E125" s="30">
        <f>TestLeeKesler!AO126</f>
        <v>0.2637388884270413</v>
      </c>
      <c r="F125" s="24">
        <f>TestLeeKesler!AP126</f>
        <v>0.24215524574904279</v>
      </c>
      <c r="H125" s="63">
        <f t="shared" si="2"/>
        <v>1.6668697420909667E-3</v>
      </c>
      <c r="I125" s="63">
        <f t="shared" si="3"/>
        <v>8.0306706198277983E-2</v>
      </c>
    </row>
    <row r="126" spans="3:9" x14ac:dyDescent="0.2">
      <c r="C126" t="str">
        <f>DataBase!A124</f>
        <v>Mcyclohexane</v>
      </c>
      <c r="D126" s="30">
        <f>DataBase!U124</f>
        <v>0.23296000063419342</v>
      </c>
      <c r="E126" s="30">
        <f>TestLeeKesler!AO127</f>
        <v>0.23448440625013042</v>
      </c>
      <c r="F126" s="24">
        <f>TestLeeKesler!AP127</f>
        <v>0.2136852857247582</v>
      </c>
      <c r="H126" s="63">
        <f t="shared" si="2"/>
        <v>6.5436367264211492E-3</v>
      </c>
      <c r="I126" s="63">
        <f t="shared" si="3"/>
        <v>8.2738302098914543E-2</v>
      </c>
    </row>
    <row r="127" spans="3:9" x14ac:dyDescent="0.2">
      <c r="C127" t="str">
        <f>DataBase!A125</f>
        <v>1-Heptene</v>
      </c>
      <c r="D127" s="30">
        <f>DataBase!U125</f>
        <v>0.3580000102519989</v>
      </c>
      <c r="E127" s="30">
        <f>TestLeeKesler!AO128</f>
        <v>0.33064661330967865</v>
      </c>
      <c r="F127" s="24">
        <f>TestLeeKesler!AP128</f>
        <v>0.30164835252706657</v>
      </c>
      <c r="H127" s="63">
        <f t="shared" si="2"/>
        <v>7.6406134522359337E-2</v>
      </c>
      <c r="I127" s="63">
        <f t="shared" si="3"/>
        <v>0.15740686064580273</v>
      </c>
    </row>
    <row r="128" spans="3:9" x14ac:dyDescent="0.2">
      <c r="C128" t="str">
        <f>DataBase!A126</f>
        <v>44M1-pentene</v>
      </c>
      <c r="D128" s="30">
        <f>DataBase!U126</f>
        <v>0.18174000084400177</v>
      </c>
      <c r="E128" s="30">
        <f>TestLeeKesler!AO129</f>
        <v>0.18256681130183164</v>
      </c>
      <c r="F128" s="24">
        <f>TestLeeKesler!AP129</f>
        <v>0.15845863313602826</v>
      </c>
      <c r="H128" s="63">
        <f t="shared" si="2"/>
        <v>4.5494137448561425E-3</v>
      </c>
      <c r="I128" s="63">
        <f t="shared" si="3"/>
        <v>0.12810260591974626</v>
      </c>
    </row>
    <row r="129" spans="3:9" x14ac:dyDescent="0.2">
      <c r="C129" t="str">
        <f>DataBase!A127</f>
        <v>233M1-butene</v>
      </c>
      <c r="D129" s="30">
        <f>DataBase!U127</f>
        <v>0.1926800012588501</v>
      </c>
      <c r="E129" s="30">
        <f>TestLeeKesler!AO130</f>
        <v>0.2008226558546844</v>
      </c>
      <c r="F129" s="24">
        <f>TestLeeKesler!AP130</f>
        <v>0.17675151513962239</v>
      </c>
      <c r="H129" s="63">
        <f t="shared" si="2"/>
        <v>4.2259988284385028E-2</v>
      </c>
      <c r="I129" s="63">
        <f t="shared" si="3"/>
        <v>8.2668081872332266E-2</v>
      </c>
    </row>
    <row r="130" spans="3:9" x14ac:dyDescent="0.2">
      <c r="C130" t="str">
        <f>DataBase!A128</f>
        <v>23M2-pentene</v>
      </c>
      <c r="D130" s="30">
        <f>DataBase!U128</f>
        <v>0.2533000111579895</v>
      </c>
      <c r="E130" s="30">
        <f>TestLeeKesler!AO131</f>
        <v>0.25375660358404256</v>
      </c>
      <c r="F130" s="24">
        <f>TestLeeKesler!AP131</f>
        <v>0.22946078054725616</v>
      </c>
      <c r="H130" s="63">
        <f t="shared" si="2"/>
        <v>1.8025756255031177E-3</v>
      </c>
      <c r="I130" s="63">
        <f t="shared" si="3"/>
        <v>9.411460545046807E-2</v>
      </c>
    </row>
    <row r="131" spans="3:9" x14ac:dyDescent="0.2">
      <c r="C131" t="str">
        <f>DataBase!A129</f>
        <v>n-Heptane</v>
      </c>
      <c r="D131" s="30">
        <f>DataBase!U129</f>
        <v>0.34979000687599182</v>
      </c>
      <c r="E131" s="30">
        <f>TestLeeKesler!AO132</f>
        <v>0.34904715611317405</v>
      </c>
      <c r="F131" s="24">
        <f>TestLeeKesler!AP132</f>
        <v>0.31809306773221802</v>
      </c>
      <c r="H131" s="63">
        <f t="shared" si="2"/>
        <v>2.1237049321455523E-3</v>
      </c>
      <c r="I131" s="63">
        <f t="shared" si="3"/>
        <v>9.0617051718721808E-2</v>
      </c>
    </row>
    <row r="132" spans="3:9" x14ac:dyDescent="0.2">
      <c r="C132" t="str">
        <f>DataBase!A130</f>
        <v>2-Mhexane</v>
      </c>
      <c r="D132" s="30">
        <f>DataBase!U130</f>
        <v>0.34000000357627869</v>
      </c>
      <c r="E132" s="30">
        <f>TestLeeKesler!AO133</f>
        <v>0.3286453799760985</v>
      </c>
      <c r="F132" s="24">
        <f>TestLeeKesler!AP133</f>
        <v>0.29875873975287526</v>
      </c>
      <c r="H132" s="63">
        <f t="shared" si="2"/>
        <v>3.3395951413961657E-2</v>
      </c>
      <c r="I132" s="63">
        <f t="shared" si="3"/>
        <v>0.12129783349884875</v>
      </c>
    </row>
    <row r="133" spans="3:9" x14ac:dyDescent="0.2">
      <c r="C133" t="str">
        <f>DataBase!A131</f>
        <v>3-Mhexane</v>
      </c>
      <c r="D133" s="30">
        <f>DataBase!U131</f>
        <v>0.32699000835418701</v>
      </c>
      <c r="E133" s="30">
        <f>TestLeeKesler!AO134</f>
        <v>0.32186802626149102</v>
      </c>
      <c r="F133" s="24">
        <f>TestLeeKesler!AP134</f>
        <v>0.29308766945237363</v>
      </c>
      <c r="H133" s="63">
        <f t="shared" ref="H133:H196" si="4">ABS((E133-$D133)/$D133)</f>
        <v>1.5664032422507509E-2</v>
      </c>
      <c r="I133" s="63">
        <f t="shared" ref="I133:I196" si="5">ABS((F133-$D133)/$D133)</f>
        <v>0.10368004537035044</v>
      </c>
    </row>
    <row r="134" spans="3:9" x14ac:dyDescent="0.2">
      <c r="C134" t="str">
        <f>DataBase!A132</f>
        <v>3-Epentane</v>
      </c>
      <c r="D134" s="30">
        <f>DataBase!U132</f>
        <v>0.31400001049041748</v>
      </c>
      <c r="E134" s="30">
        <f>TestLeeKesler!AO135</f>
        <v>0.30879774341022304</v>
      </c>
      <c r="F134" s="24">
        <f>TestLeeKesler!AP135</f>
        <v>0.28133103039427532</v>
      </c>
      <c r="H134" s="63">
        <f t="shared" si="4"/>
        <v>1.656772900124857E-2</v>
      </c>
      <c r="I134" s="63">
        <f t="shared" si="5"/>
        <v>0.10404133440988896</v>
      </c>
    </row>
    <row r="135" spans="3:9" x14ac:dyDescent="0.2">
      <c r="C135" t="str">
        <f>DataBase!A133</f>
        <v>22-Mpentane</v>
      </c>
      <c r="D135" s="30">
        <f>DataBase!U133</f>
        <v>0.30000001192092896</v>
      </c>
      <c r="E135" s="30">
        <f>TestLeeKesler!AO136</f>
        <v>0.28565126483842213</v>
      </c>
      <c r="F135" s="24">
        <f>TestLeeKesler!AP136</f>
        <v>0.25813633934582358</v>
      </c>
      <c r="H135" s="63">
        <f t="shared" si="4"/>
        <v>4.782915504112957E-2</v>
      </c>
      <c r="I135" s="63">
        <f t="shared" si="5"/>
        <v>0.13954556970530849</v>
      </c>
    </row>
    <row r="136" spans="3:9" x14ac:dyDescent="0.2">
      <c r="C136" t="str">
        <f>DataBase!A134</f>
        <v>23-Mpentane</v>
      </c>
      <c r="D136" s="30">
        <f>DataBase!U134</f>
        <v>0.30500000715255737</v>
      </c>
      <c r="E136" s="30">
        <f>TestLeeKesler!AO137</f>
        <v>0.29449987325140153</v>
      </c>
      <c r="F136" s="24">
        <f>TestLeeKesler!AP137</f>
        <v>0.26779728639781974</v>
      </c>
      <c r="H136" s="63">
        <f t="shared" si="4"/>
        <v>3.442666772103975E-2</v>
      </c>
      <c r="I136" s="63">
        <f t="shared" si="5"/>
        <v>0.12197613076162739</v>
      </c>
    </row>
    <row r="137" spans="3:9" x14ac:dyDescent="0.2">
      <c r="C137" t="str">
        <f>DataBase!A135</f>
        <v>24-Mpentane</v>
      </c>
      <c r="D137" s="30">
        <f>DataBase!U135</f>
        <v>0.30700001120567322</v>
      </c>
      <c r="E137" s="30">
        <f>TestLeeKesler!AO138</f>
        <v>0.30136786564711243</v>
      </c>
      <c r="F137" s="24">
        <f>TestLeeKesler!AP138</f>
        <v>0.27283935436505735</v>
      </c>
      <c r="H137" s="63">
        <f t="shared" si="4"/>
        <v>1.8345750335453756E-2</v>
      </c>
      <c r="I137" s="63">
        <f t="shared" si="5"/>
        <v>0.11127249379066013</v>
      </c>
    </row>
    <row r="138" spans="3:9" x14ac:dyDescent="0.2">
      <c r="C138" t="str">
        <f>DataBase!A136</f>
        <v>33-Mpentane</v>
      </c>
      <c r="D138" s="30">
        <f>DataBase!U136</f>
        <v>0.28700000047683716</v>
      </c>
      <c r="E138" s="30">
        <f>TestLeeKesler!AO139</f>
        <v>0.26533747097723254</v>
      </c>
      <c r="F138" s="24">
        <f>TestLeeKesler!AP139</f>
        <v>0.24003010280326298</v>
      </c>
      <c r="H138" s="63">
        <f t="shared" si="4"/>
        <v>7.5479196737328696E-2</v>
      </c>
      <c r="I138" s="63">
        <f t="shared" si="5"/>
        <v>0.16365817977538633</v>
      </c>
    </row>
    <row r="139" spans="3:9" x14ac:dyDescent="0.2">
      <c r="C139" t="str">
        <f>DataBase!A137</f>
        <v>223-Mbutane</v>
      </c>
      <c r="D139" s="30">
        <f>DataBase!U137</f>
        <v>0.25999000668525696</v>
      </c>
      <c r="E139" s="30">
        <f>TestLeeKesler!AO140</f>
        <v>0.24819295813491779</v>
      </c>
      <c r="F139" s="24">
        <f>TestLeeKesler!AP140</f>
        <v>0.22347783804063615</v>
      </c>
      <c r="H139" s="63">
        <f t="shared" si="4"/>
        <v>4.5375007681047665E-2</v>
      </c>
      <c r="I139" s="63">
        <f t="shared" si="5"/>
        <v>0.1404368156689281</v>
      </c>
    </row>
    <row r="140" spans="3:9" x14ac:dyDescent="0.2">
      <c r="C140" t="str">
        <f>DataBase!A138</f>
        <v>C3=Carbonate</v>
      </c>
      <c r="D140" s="30">
        <f>DataBase!U138</f>
        <v>0.44976401329040527</v>
      </c>
      <c r="E140" s="30">
        <f>TestLeeKesler!AO141</f>
        <v>0.43363738168486787</v>
      </c>
      <c r="F140" s="24">
        <f>TestLeeKesler!AP141</f>
        <v>0.41797782514760229</v>
      </c>
      <c r="H140" s="63">
        <f t="shared" si="4"/>
        <v>3.5855762419846379E-2</v>
      </c>
      <c r="I140" s="63">
        <f t="shared" si="5"/>
        <v>7.0673035644315013E-2</v>
      </c>
    </row>
    <row r="141" spans="3:9" x14ac:dyDescent="0.2">
      <c r="C141" t="str">
        <f>DataBase!A139</f>
        <v>Ethynyl-BZ</v>
      </c>
      <c r="D141" s="30">
        <f>DataBase!U139</f>
        <v>0.2389959990978241</v>
      </c>
      <c r="E141" s="30">
        <f>TestLeeKesler!AO142</f>
        <v>0.22740274688120138</v>
      </c>
      <c r="F141" s="24">
        <f>TestLeeKesler!AP142</f>
        <v>0.21170754836124939</v>
      </c>
      <c r="H141" s="63">
        <f t="shared" si="4"/>
        <v>4.8508143485186346E-2</v>
      </c>
      <c r="I141" s="63">
        <f t="shared" si="5"/>
        <v>0.11417952953013745</v>
      </c>
    </row>
    <row r="142" spans="3:9" x14ac:dyDescent="0.2">
      <c r="C142" t="str">
        <f>DataBase!A140</f>
        <v>Styrene</v>
      </c>
      <c r="D142" s="30">
        <f>DataBase!U140</f>
        <v>0.29709601402282715</v>
      </c>
      <c r="E142" s="30">
        <f>TestLeeKesler!AO143</f>
        <v>0.28991388331033185</v>
      </c>
      <c r="F142" s="24">
        <f>TestLeeKesler!AP143</f>
        <v>0.27021840909399386</v>
      </c>
      <c r="H142" s="63">
        <f t="shared" si="4"/>
        <v>2.4174443188401243E-2</v>
      </c>
      <c r="I142" s="63">
        <f t="shared" si="5"/>
        <v>9.0467739923189169E-2</v>
      </c>
    </row>
    <row r="143" spans="3:9" x14ac:dyDescent="0.2">
      <c r="C143" t="str">
        <f>DataBase!A141</f>
        <v>1357CyOcttrn</v>
      </c>
      <c r="D143" s="30">
        <f>DataBase!U141</f>
        <v>0.24400000274181366</v>
      </c>
      <c r="E143" s="30">
        <f>TestLeeKesler!AO144</f>
        <v>0.2329087363192312</v>
      </c>
      <c r="F143" s="24">
        <f>TestLeeKesler!AP144</f>
        <v>0.21589917480326437</v>
      </c>
      <c r="H143" s="63">
        <f t="shared" si="4"/>
        <v>4.5456009417830123E-2</v>
      </c>
      <c r="I143" s="63">
        <f t="shared" si="5"/>
        <v>0.11516732632287681</v>
      </c>
    </row>
    <row r="144" spans="3:9" x14ac:dyDescent="0.2">
      <c r="C144" t="str">
        <f>DataBase!A142</f>
        <v>o-Xylene</v>
      </c>
      <c r="D144" s="30">
        <f>DataBase!U142</f>
        <v>0.30230000615119934</v>
      </c>
      <c r="E144" s="30">
        <f>TestLeeKesler!AO145</f>
        <v>0.30774677773626946</v>
      </c>
      <c r="F144" s="24">
        <f>TestLeeKesler!AP145</f>
        <v>0.28682006990641495</v>
      </c>
      <c r="H144" s="63">
        <f t="shared" si="4"/>
        <v>1.8017768687526411E-2</v>
      </c>
      <c r="I144" s="63">
        <f t="shared" si="5"/>
        <v>5.1207197915311628E-2</v>
      </c>
    </row>
    <row r="145" spans="3:9" x14ac:dyDescent="0.2">
      <c r="C145" t="str">
        <f>DataBase!A143</f>
        <v>m-Xylene</v>
      </c>
      <c r="D145" s="30">
        <f>DataBase!U143</f>
        <v>0.32600000500679016</v>
      </c>
      <c r="E145" s="30">
        <f>TestLeeKesler!AO146</f>
        <v>0.32324513296155971</v>
      </c>
      <c r="F145" s="24">
        <f>TestLeeKesler!AP146</f>
        <v>0.30041454136799461</v>
      </c>
      <c r="H145" s="63">
        <f t="shared" si="4"/>
        <v>8.4505276163203413E-3</v>
      </c>
      <c r="I145" s="63">
        <f t="shared" si="5"/>
        <v>7.8483016091556917E-2</v>
      </c>
    </row>
    <row r="146" spans="3:9" x14ac:dyDescent="0.2">
      <c r="C146" t="str">
        <f>DataBase!A144</f>
        <v>p-Xylene</v>
      </c>
      <c r="D146" s="30">
        <f>DataBase!U144</f>
        <v>0.32589000463485718</v>
      </c>
      <c r="E146" s="30">
        <f>TestLeeKesler!AO147</f>
        <v>0.31787781579244506</v>
      </c>
      <c r="F146" s="24">
        <f>TestLeeKesler!AP147</f>
        <v>0.29503070872432335</v>
      </c>
      <c r="H146" s="63">
        <f t="shared" si="4"/>
        <v>2.4585561779930494E-2</v>
      </c>
      <c r="I146" s="63">
        <f t="shared" si="5"/>
        <v>9.4692366969370736E-2</v>
      </c>
    </row>
    <row r="147" spans="3:9" x14ac:dyDescent="0.2">
      <c r="C147" t="str">
        <f>DataBase!A145</f>
        <v>E-Benzene</v>
      </c>
      <c r="D147" s="30">
        <f>DataBase!U145</f>
        <v>0.30098000168800354</v>
      </c>
      <c r="E147" s="30">
        <f>TestLeeKesler!AO148</f>
        <v>0.30113999277247255</v>
      </c>
      <c r="F147" s="24">
        <f>TestLeeKesler!AP148</f>
        <v>0.27956991480099913</v>
      </c>
      <c r="H147" s="63">
        <f t="shared" si="4"/>
        <v>5.3156715918574687E-4</v>
      </c>
      <c r="I147" s="63">
        <f t="shared" si="5"/>
        <v>7.1134582918894879E-2</v>
      </c>
    </row>
    <row r="148" spans="3:9" x14ac:dyDescent="0.2">
      <c r="C148" t="str">
        <f>DataBase!A146</f>
        <v>15CC8==</v>
      </c>
      <c r="D148" s="30">
        <f>DataBase!U146</f>
        <v>0.28581300377845764</v>
      </c>
      <c r="E148" s="30">
        <f>TestLeeKesler!AO149</f>
        <v>0.28661314380960623</v>
      </c>
      <c r="F148" s="24">
        <f>TestLeeKesler!AP149</f>
        <v>0.26737903861710732</v>
      </c>
      <c r="H148" s="63">
        <f t="shared" si="4"/>
        <v>2.7995228368573508E-3</v>
      </c>
      <c r="I148" s="63">
        <f t="shared" si="5"/>
        <v>6.4496593638682181E-2</v>
      </c>
    </row>
    <row r="149" spans="3:9" x14ac:dyDescent="0.2">
      <c r="C149" t="str">
        <f>DataBase!A147</f>
        <v>VinylCC6=</v>
      </c>
      <c r="D149" s="30">
        <f>DataBase!U147</f>
        <v>0.32936000823974609</v>
      </c>
      <c r="E149" s="30">
        <f>TestLeeKesler!AO150</f>
        <v>0.3197204952071957</v>
      </c>
      <c r="F149" s="24">
        <f>TestLeeKesler!AP150</f>
        <v>0.29620092537548115</v>
      </c>
      <c r="H149" s="63">
        <f t="shared" si="4"/>
        <v>2.9267405851938311E-2</v>
      </c>
      <c r="I149" s="63">
        <f t="shared" si="5"/>
        <v>0.10067731975561511</v>
      </c>
    </row>
    <row r="150" spans="3:9" x14ac:dyDescent="0.2">
      <c r="C150" t="str">
        <f>DataBase!A148</f>
        <v>M-Norbornene</v>
      </c>
      <c r="D150" s="30">
        <f>DataBase!U148</f>
        <v>0.21076400578022003</v>
      </c>
      <c r="E150" s="30">
        <f>TestLeeKesler!AO151</f>
        <v>0.21164123174952262</v>
      </c>
      <c r="F150" s="24">
        <f>TestLeeKesler!AP151</f>
        <v>0.19092192142037745</v>
      </c>
      <c r="H150" s="63">
        <f t="shared" si="4"/>
        <v>4.1621242016881355E-3</v>
      </c>
      <c r="I150" s="63">
        <f t="shared" si="5"/>
        <v>9.4143609988763741E-2</v>
      </c>
    </row>
    <row r="151" spans="3:9" x14ac:dyDescent="0.2">
      <c r="C151" t="str">
        <f>DataBase!A149</f>
        <v>26-Octadiene</v>
      </c>
      <c r="D151" s="30">
        <f>DataBase!U149</f>
        <v>0.1234700009226799</v>
      </c>
      <c r="E151" s="30">
        <f>TestLeeKesler!AO152</f>
        <v>0.12382923797144538</v>
      </c>
      <c r="F151" s="24">
        <f>TestLeeKesler!AP152</f>
        <v>9.9810257437140004E-2</v>
      </c>
      <c r="H151" s="63">
        <f t="shared" si="4"/>
        <v>2.9095087558186675E-3</v>
      </c>
      <c r="I151" s="63">
        <f t="shared" si="5"/>
        <v>0.19162341709510669</v>
      </c>
    </row>
    <row r="152" spans="3:9" x14ac:dyDescent="0.2">
      <c r="C152" t="str">
        <f>DataBase!A150</f>
        <v>25-M-15-C6==</v>
      </c>
      <c r="D152" s="30">
        <f>DataBase!U150</f>
        <v>0.21340000629425049</v>
      </c>
      <c r="E152" s="30">
        <f>TestLeeKesler!AO153</f>
        <v>0.21383689860816668</v>
      </c>
      <c r="F152" s="24">
        <f>TestLeeKesler!AP153</f>
        <v>0.18879036274327676</v>
      </c>
      <c r="H152" s="63">
        <f t="shared" si="4"/>
        <v>2.0472928820525712E-3</v>
      </c>
      <c r="I152" s="63">
        <f t="shared" si="5"/>
        <v>0.11532166272310353</v>
      </c>
    </row>
    <row r="153" spans="3:9" x14ac:dyDescent="0.2">
      <c r="C153" t="str">
        <f>DataBase!A151</f>
        <v>25-M-24-C6==</v>
      </c>
      <c r="D153" s="30">
        <f>DataBase!U151</f>
        <v>0.30649000406265259</v>
      </c>
      <c r="E153" s="30">
        <f>TestLeeKesler!AO154</f>
        <v>0.30614586242288977</v>
      </c>
      <c r="F153" s="24">
        <f>TestLeeKesler!AP154</f>
        <v>0.27903466486942574</v>
      </c>
      <c r="H153" s="63">
        <f t="shared" si="4"/>
        <v>1.1228478423474749E-3</v>
      </c>
      <c r="I153" s="63">
        <f t="shared" si="5"/>
        <v>8.9579884594260487E-2</v>
      </c>
    </row>
    <row r="154" spans="3:9" x14ac:dyDescent="0.2">
      <c r="C154" t="str">
        <f>DataBase!A152</f>
        <v>CC8=</v>
      </c>
      <c r="D154" s="30">
        <f>DataBase!U152</f>
        <v>0.28042501211166382</v>
      </c>
      <c r="E154" s="30">
        <f>TestLeeKesler!AO155</f>
        <v>0.27960892670831972</v>
      </c>
      <c r="F154" s="24">
        <f>TestLeeKesler!AP155</f>
        <v>0.25915925175671473</v>
      </c>
      <c r="H154" s="63">
        <f t="shared" si="4"/>
        <v>2.9101733729056281E-3</v>
      </c>
      <c r="I154" s="63">
        <f t="shared" si="5"/>
        <v>7.5834035611920286E-2</v>
      </c>
    </row>
    <row r="155" spans="3:9" x14ac:dyDescent="0.2">
      <c r="C155" t="str">
        <f>DataBase!A153</f>
        <v>1-Octyne</v>
      </c>
      <c r="D155" s="30">
        <f>DataBase!U153</f>
        <v>0.33799800276756287</v>
      </c>
      <c r="E155" s="30">
        <f>TestLeeKesler!AO156</f>
        <v>0.33285367189652421</v>
      </c>
      <c r="F155" s="24">
        <f>TestLeeKesler!AP156</f>
        <v>0.30487744672520445</v>
      </c>
      <c r="H155" s="63">
        <f t="shared" si="4"/>
        <v>1.5220003754212579E-2</v>
      </c>
      <c r="I155" s="63">
        <f t="shared" si="5"/>
        <v>9.7990389798649269E-2</v>
      </c>
    </row>
    <row r="156" spans="3:9" x14ac:dyDescent="0.2">
      <c r="C156" t="str">
        <f>DataBase!A154</f>
        <v>3-M-15-C7==</v>
      </c>
      <c r="D156" s="30">
        <f>DataBase!U154</f>
        <v>0.18614000082015991</v>
      </c>
      <c r="E156" s="30">
        <f>TestLeeKesler!AO157</f>
        <v>0.18666631311698606</v>
      </c>
      <c r="F156" s="24">
        <f>TestLeeKesler!AP157</f>
        <v>0.16209456026830793</v>
      </c>
      <c r="H156" s="63">
        <f t="shared" si="4"/>
        <v>2.8275077603263105E-3</v>
      </c>
      <c r="I156" s="63">
        <f t="shared" si="5"/>
        <v>0.12917932978351926</v>
      </c>
    </row>
    <row r="157" spans="3:9" x14ac:dyDescent="0.2">
      <c r="C157" t="str">
        <f>DataBase!A155</f>
        <v>Cyclooctane</v>
      </c>
      <c r="D157" s="30">
        <f>DataBase!U155</f>
        <v>0.23600000143051147</v>
      </c>
      <c r="E157" s="30">
        <f>TestLeeKesler!AO158</f>
        <v>0.25216456872326948</v>
      </c>
      <c r="F157" s="24">
        <f>TestLeeKesler!AP158</f>
        <v>0.23157794474326798</v>
      </c>
      <c r="H157" s="63">
        <f t="shared" si="4"/>
        <v>6.8493928791426489E-2</v>
      </c>
      <c r="I157" s="63">
        <f t="shared" si="5"/>
        <v>1.8737528222200182E-2</v>
      </c>
    </row>
    <row r="158" spans="3:9" x14ac:dyDescent="0.2">
      <c r="C158" t="str">
        <f>DataBase!A156</f>
        <v>11-Mcychexan</v>
      </c>
      <c r="D158" s="30">
        <f>DataBase!U156</f>
        <v>0.23800000548362732</v>
      </c>
      <c r="E158" s="30">
        <f>TestLeeKesler!AO159</f>
        <v>0.23852403083753737</v>
      </c>
      <c r="F158" s="24">
        <f>TestLeeKesler!AP159</f>
        <v>0.21415363692594713</v>
      </c>
      <c r="H158" s="63">
        <f t="shared" si="4"/>
        <v>2.2017871505725685E-3</v>
      </c>
      <c r="I158" s="63">
        <f t="shared" si="5"/>
        <v>0.10019482356407192</v>
      </c>
    </row>
    <row r="159" spans="3:9" x14ac:dyDescent="0.2">
      <c r="C159" t="str">
        <f>DataBase!A157</f>
        <v>1-M-1-ECC5</v>
      </c>
      <c r="D159" s="30">
        <f>DataBase!U157</f>
        <v>0.25</v>
      </c>
      <c r="E159" s="30">
        <f>TestLeeKesler!AO160</f>
        <v>0.25324527160190108</v>
      </c>
      <c r="F159" s="24">
        <f>TestLeeKesler!AP160</f>
        <v>0.22865460712510566</v>
      </c>
      <c r="H159" s="63">
        <f t="shared" si="4"/>
        <v>1.2981086407604314E-2</v>
      </c>
      <c r="I159" s="63">
        <f t="shared" si="5"/>
        <v>8.5381571499577369E-2</v>
      </c>
    </row>
    <row r="160" spans="3:9" x14ac:dyDescent="0.2">
      <c r="C160" t="str">
        <f>DataBase!A158</f>
        <v>1M-ci2-ECC5</v>
      </c>
      <c r="D160" s="30">
        <f>DataBase!U158</f>
        <v>0.29229000210762024</v>
      </c>
      <c r="E160" s="30">
        <f>TestLeeKesler!AO161</f>
        <v>0.29185315221631819</v>
      </c>
      <c r="F160" s="24">
        <f>TestLeeKesler!AP161</f>
        <v>0.26593910815835642</v>
      </c>
      <c r="H160" s="63">
        <f t="shared" si="4"/>
        <v>1.4945769207022085E-3</v>
      </c>
      <c r="I160" s="63">
        <f t="shared" si="5"/>
        <v>9.0153251083701133E-2</v>
      </c>
    </row>
    <row r="161" spans="3:9" x14ac:dyDescent="0.2">
      <c r="C161" t="str">
        <f>DataBase!A159</f>
        <v>1M-tr2-ECC5</v>
      </c>
      <c r="D161" s="30">
        <f>DataBase!U159</f>
        <v>0.26949000358581543</v>
      </c>
      <c r="E161" s="30">
        <f>TestLeeKesler!AO162</f>
        <v>0.26948584849890567</v>
      </c>
      <c r="F161" s="24">
        <f>TestLeeKesler!AP162</f>
        <v>0.24398229013632755</v>
      </c>
      <c r="H161" s="63">
        <f t="shared" si="4"/>
        <v>1.5418334092083382E-5</v>
      </c>
      <c r="I161" s="63">
        <f t="shared" si="5"/>
        <v>9.4651798248855251E-2</v>
      </c>
    </row>
    <row r="162" spans="3:9" x14ac:dyDescent="0.2">
      <c r="C162" t="str">
        <f>DataBase!A160</f>
        <v>1M-ci3-ECC5</v>
      </c>
      <c r="D162" s="30">
        <f>DataBase!U160</f>
        <v>0.27559000253677368</v>
      </c>
      <c r="E162" s="30">
        <f>TestLeeKesler!AO163</f>
        <v>0.27578594430920184</v>
      </c>
      <c r="F162" s="24">
        <f>TestLeeKesler!AP163</f>
        <v>0.25006077342822364</v>
      </c>
      <c r="H162" s="63">
        <f t="shared" si="4"/>
        <v>7.109901325321427E-4</v>
      </c>
      <c r="I162" s="63">
        <f t="shared" si="5"/>
        <v>9.2634815753679309E-2</v>
      </c>
    </row>
    <row r="163" spans="3:9" x14ac:dyDescent="0.2">
      <c r="C163" t="str">
        <f>DataBase!A161</f>
        <v>1M-tr3-ECC5</v>
      </c>
      <c r="D163" s="30">
        <f>DataBase!U161</f>
        <v>0.26660001277923584</v>
      </c>
      <c r="E163" s="30">
        <f>TestLeeKesler!AO164</f>
        <v>0.26693337518742921</v>
      </c>
      <c r="F163" s="24">
        <f>TestLeeKesler!AP164</f>
        <v>0.2411873469170962</v>
      </c>
      <c r="H163" s="63">
        <f t="shared" si="4"/>
        <v>1.2504215761963223E-3</v>
      </c>
      <c r="I163" s="63">
        <f t="shared" si="5"/>
        <v>9.5321322745708828E-2</v>
      </c>
    </row>
    <row r="164" spans="3:9" x14ac:dyDescent="0.2">
      <c r="C164" t="str">
        <f>DataBase!A162</f>
        <v>112-MCC5</v>
      </c>
      <c r="D164" s="30">
        <f>DataBase!U162</f>
        <v>0.25200000405311584</v>
      </c>
      <c r="E164" s="30">
        <f>TestLeeKesler!AO165</f>
        <v>0.25238913568740473</v>
      </c>
      <c r="F164" s="24">
        <f>TestLeeKesler!AP165</f>
        <v>0.22743497690703096</v>
      </c>
      <c r="H164" s="63">
        <f t="shared" si="4"/>
        <v>1.5441731271038637E-3</v>
      </c>
      <c r="I164" s="63">
        <f t="shared" si="5"/>
        <v>9.7480264884865386E-2</v>
      </c>
    </row>
    <row r="165" spans="3:9" x14ac:dyDescent="0.2">
      <c r="C165" t="str">
        <f>DataBase!A163</f>
        <v>113-MCC5</v>
      </c>
      <c r="D165" s="30">
        <f>DataBase!U163</f>
        <v>0.21096000075340271</v>
      </c>
      <c r="E165" s="30">
        <f>TestLeeKesler!AO166</f>
        <v>0.21733797444482728</v>
      </c>
      <c r="F165" s="24">
        <f>TestLeeKesler!AP166</f>
        <v>0.19244276856855036</v>
      </c>
      <c r="H165" s="63">
        <f t="shared" si="4"/>
        <v>3.0233094750885807E-2</v>
      </c>
      <c r="I165" s="63">
        <f t="shared" si="5"/>
        <v>8.7776033934023737E-2</v>
      </c>
    </row>
    <row r="166" spans="3:9" x14ac:dyDescent="0.2">
      <c r="C166" t="str">
        <f>DataBase!A164</f>
        <v>1ci2ci3-MCC5</v>
      </c>
      <c r="D166" s="30">
        <f>DataBase!U164</f>
        <v>0.29859000444412231</v>
      </c>
      <c r="E166" s="30">
        <f>TestLeeKesler!AO167</f>
        <v>0.29880770486553421</v>
      </c>
      <c r="F166" s="24">
        <f>TestLeeKesler!AP167</f>
        <v>0.27218851806419209</v>
      </c>
      <c r="H166" s="63">
        <f t="shared" si="4"/>
        <v>7.2909480616131219E-4</v>
      </c>
      <c r="I166" s="63">
        <f t="shared" si="5"/>
        <v>8.8420529779894091E-2</v>
      </c>
    </row>
    <row r="167" spans="3:9" x14ac:dyDescent="0.2">
      <c r="C167" t="str">
        <f>DataBase!A165</f>
        <v>1ci2tr3-MCC5</v>
      </c>
      <c r="D167" s="30">
        <f>DataBase!U165</f>
        <v>0.28290000557899475</v>
      </c>
      <c r="E167" s="30">
        <f>TestLeeKesler!AO168</f>
        <v>0.28322740072085772</v>
      </c>
      <c r="F167" s="24">
        <f>TestLeeKesler!AP168</f>
        <v>0.25688705353167807</v>
      </c>
      <c r="H167" s="63">
        <f t="shared" si="4"/>
        <v>1.1572822036284998E-3</v>
      </c>
      <c r="I167" s="63">
        <f t="shared" si="5"/>
        <v>9.1951048194847188E-2</v>
      </c>
    </row>
    <row r="168" spans="3:9" x14ac:dyDescent="0.2">
      <c r="C168" t="str">
        <f>DataBase!A166</f>
        <v>1tr2ci3-MCC5</v>
      </c>
      <c r="D168" s="30">
        <f>DataBase!U166</f>
        <v>0.25459000468254089</v>
      </c>
      <c r="E168" s="30">
        <f>TestLeeKesler!AO169</f>
        <v>0.25514171093658805</v>
      </c>
      <c r="F168" s="24">
        <f>TestLeeKesler!AP169</f>
        <v>0.22921090683306455</v>
      </c>
      <c r="H168" s="63">
        <f t="shared" si="4"/>
        <v>2.1670381550725187E-3</v>
      </c>
      <c r="I168" s="63">
        <f t="shared" si="5"/>
        <v>9.9686151784012952E-2</v>
      </c>
    </row>
    <row r="169" spans="3:9" x14ac:dyDescent="0.2">
      <c r="C169" t="str">
        <f>DataBase!A167</f>
        <v>1ci2ci4-MCC5</v>
      </c>
      <c r="D169" s="30">
        <f>DataBase!U167</f>
        <v>0.27700001001358032</v>
      </c>
      <c r="E169" s="30">
        <f>TestLeeKesler!AO170</f>
        <v>0.27437616364443362</v>
      </c>
      <c r="F169" s="24">
        <f>TestLeeKesler!AP170</f>
        <v>0.24828116986828164</v>
      </c>
      <c r="H169" s="63">
        <f t="shared" si="4"/>
        <v>9.4723692212793087E-3</v>
      </c>
      <c r="I169" s="63">
        <f t="shared" si="5"/>
        <v>0.10367811952025092</v>
      </c>
    </row>
    <row r="170" spans="3:9" x14ac:dyDescent="0.2">
      <c r="C170" t="str">
        <f>DataBase!A168</f>
        <v>1ci2tr4-MCC5</v>
      </c>
      <c r="D170" s="30">
        <f>DataBase!U168</f>
        <v>0.2460000067949295</v>
      </c>
      <c r="E170" s="30">
        <f>TestLeeKesler!AO171</f>
        <v>0.27671612935701018</v>
      </c>
      <c r="F170" s="24">
        <f>TestLeeKesler!AP171</f>
        <v>0.25045431810853569</v>
      </c>
      <c r="H170" s="63">
        <f t="shared" si="4"/>
        <v>0.12486228338882219</v>
      </c>
      <c r="I170" s="63">
        <f t="shared" si="5"/>
        <v>1.8106956059230468E-2</v>
      </c>
    </row>
    <row r="171" spans="3:9" x14ac:dyDescent="0.2">
      <c r="C171" t="str">
        <f>DataBase!A169</f>
        <v>1tr2ci4-MCC5</v>
      </c>
      <c r="D171" s="30">
        <f>DataBase!U169</f>
        <v>0.24616000056266785</v>
      </c>
      <c r="E171" s="30">
        <f>TestLeeKesler!AO172</f>
        <v>0.24943335465932004</v>
      </c>
      <c r="F171" s="24">
        <f>TestLeeKesler!AP172</f>
        <v>0.22356113700887281</v>
      </c>
      <c r="H171" s="63">
        <f t="shared" si="4"/>
        <v>1.3297668545539576E-2</v>
      </c>
      <c r="I171" s="63">
        <f t="shared" si="5"/>
        <v>9.1805587837743674E-2</v>
      </c>
    </row>
    <row r="172" spans="3:9" x14ac:dyDescent="0.2">
      <c r="C172" t="str">
        <f>DataBase!A170</f>
        <v>Ecyclohexane</v>
      </c>
      <c r="D172" s="30">
        <f>DataBase!U170</f>
        <v>0.24300000071525574</v>
      </c>
      <c r="E172" s="30">
        <f>TestLeeKesler!AO173</f>
        <v>0.24726984923001635</v>
      </c>
      <c r="F172" s="24">
        <f>TestLeeKesler!AP173</f>
        <v>0.22318475495680179</v>
      </c>
      <c r="H172" s="63">
        <f t="shared" si="4"/>
        <v>1.7571393013138172E-2</v>
      </c>
      <c r="I172" s="63">
        <f t="shared" si="5"/>
        <v>8.154422098818509E-2</v>
      </c>
    </row>
    <row r="173" spans="3:9" x14ac:dyDescent="0.2">
      <c r="C173" t="str">
        <f>DataBase!A171</f>
        <v>1-ci2-MCC6</v>
      </c>
      <c r="D173" s="30">
        <f>DataBase!U171</f>
        <v>0.23600000143051147</v>
      </c>
      <c r="E173" s="30">
        <f>TestLeeKesler!AO174</f>
        <v>0.2405633032388805</v>
      </c>
      <c r="F173" s="24">
        <f>TestLeeKesler!AP174</f>
        <v>0.21614013044115388</v>
      </c>
      <c r="H173" s="63">
        <f t="shared" si="4"/>
        <v>1.9336024494528075E-2</v>
      </c>
      <c r="I173" s="63">
        <f t="shared" si="5"/>
        <v>8.4151995207530514E-2</v>
      </c>
    </row>
    <row r="174" spans="3:9" x14ac:dyDescent="0.2">
      <c r="C174" t="str">
        <f>DataBase!A172</f>
        <v>1-tr2-MCC6</v>
      </c>
      <c r="D174" s="30">
        <f>DataBase!U172</f>
        <v>0.33041000366210938</v>
      </c>
      <c r="E174" s="30">
        <f>TestLeeKesler!AO175</f>
        <v>0.24375044267895141</v>
      </c>
      <c r="F174" s="24">
        <f>TestLeeKesler!AP175</f>
        <v>0.21924245944450305</v>
      </c>
      <c r="H174" s="63">
        <f t="shared" si="4"/>
        <v>0.2622788657203598</v>
      </c>
      <c r="I174" s="63">
        <f t="shared" si="5"/>
        <v>0.33645332461329092</v>
      </c>
    </row>
    <row r="175" spans="3:9" x14ac:dyDescent="0.2">
      <c r="C175" t="str">
        <f>DataBase!A173</f>
        <v>1-ci3-MCC6</v>
      </c>
      <c r="D175" s="30">
        <f>DataBase!U173</f>
        <v>0.22400000691413879</v>
      </c>
      <c r="E175" s="30">
        <f>TestLeeKesler!AO176</f>
        <v>0.24367817013141008</v>
      </c>
      <c r="F175" s="24">
        <f>TestLeeKesler!AP176</f>
        <v>0.21917214133557628</v>
      </c>
      <c r="H175" s="63">
        <f t="shared" si="4"/>
        <v>8.7848940222640698E-2</v>
      </c>
      <c r="I175" s="63">
        <f t="shared" si="5"/>
        <v>2.1552970667599498E-2</v>
      </c>
    </row>
    <row r="176" spans="3:9" x14ac:dyDescent="0.2">
      <c r="C176" t="str">
        <f>DataBase!A174</f>
        <v>1-tr3-MCC6</v>
      </c>
      <c r="D176" s="30">
        <f>DataBase!U174</f>
        <v>0.188960000872612</v>
      </c>
      <c r="E176" s="30">
        <f>TestLeeKesler!AO177</f>
        <v>0.23954278373107354</v>
      </c>
      <c r="F176" s="24">
        <f>TestLeeKesler!AP177</f>
        <v>0.2151461688076628</v>
      </c>
      <c r="H176" s="63">
        <f t="shared" si="4"/>
        <v>0.26769042456007447</v>
      </c>
      <c r="I176" s="63">
        <f t="shared" si="5"/>
        <v>0.13858048165814885</v>
      </c>
    </row>
    <row r="177" spans="3:9" x14ac:dyDescent="0.2">
      <c r="C177" t="str">
        <f>DataBase!A175</f>
        <v>1-ci4-MCC6</v>
      </c>
      <c r="D177" s="30">
        <f>DataBase!U175</f>
        <v>0.23398000001907349</v>
      </c>
      <c r="E177" s="30">
        <f>TestLeeKesler!AO178</f>
        <v>0.23829930338875788</v>
      </c>
      <c r="F177" s="24">
        <f>TestLeeKesler!AP178</f>
        <v>0.21393465438089576</v>
      </c>
      <c r="H177" s="63">
        <f t="shared" si="4"/>
        <v>1.846013919707792E-2</v>
      </c>
      <c r="I177" s="63">
        <f t="shared" si="5"/>
        <v>8.567119256579056E-2</v>
      </c>
    </row>
    <row r="178" spans="3:9" x14ac:dyDescent="0.2">
      <c r="C178" t="str">
        <f>DataBase!A176</f>
        <v>1-tr4-MCC6</v>
      </c>
      <c r="D178" s="30">
        <f>DataBase!U176</f>
        <v>0.23398000001907349</v>
      </c>
      <c r="E178" s="30">
        <f>TestLeeKesler!AO179</f>
        <v>0.24369401379432531</v>
      </c>
      <c r="F178" s="24">
        <f>TestLeeKesler!AP179</f>
        <v>0.21918755666818446</v>
      </c>
      <c r="H178" s="63">
        <f t="shared" si="4"/>
        <v>4.1516427790665722E-2</v>
      </c>
      <c r="I178" s="63">
        <f t="shared" si="5"/>
        <v>6.3220973372438607E-2</v>
      </c>
    </row>
    <row r="179" spans="3:9" x14ac:dyDescent="0.2">
      <c r="C179" t="str">
        <f>DataBase!A177</f>
        <v>n-Pcycpentan</v>
      </c>
      <c r="D179" s="30">
        <f>DataBase!U177</f>
        <v>0.33500000834465027</v>
      </c>
      <c r="E179" s="30">
        <f>TestLeeKesler!AO180</f>
        <v>0.27387117016446377</v>
      </c>
      <c r="F179" s="24">
        <f>TestLeeKesler!AP180</f>
        <v>0.24870306867465986</v>
      </c>
      <c r="H179" s="63">
        <f t="shared" si="4"/>
        <v>0.18247413927613021</v>
      </c>
      <c r="I179" s="63">
        <f t="shared" si="5"/>
        <v>0.25760279856831386</v>
      </c>
    </row>
    <row r="180" spans="3:9" x14ac:dyDescent="0.2">
      <c r="C180" t="str">
        <f>DataBase!A178</f>
        <v>i-Pcycpentan</v>
      </c>
      <c r="D180" s="30">
        <f>DataBase!U178</f>
        <v>0.23995000123977661</v>
      </c>
      <c r="E180" s="30">
        <f>TestLeeKesler!AO181</f>
        <v>0.24481380861669164</v>
      </c>
      <c r="F180" s="24">
        <f>TestLeeKesler!AP181</f>
        <v>0.22053694001550372</v>
      </c>
      <c r="H180" s="63">
        <f t="shared" si="4"/>
        <v>2.0270086900540302E-2</v>
      </c>
      <c r="I180" s="63">
        <f t="shared" si="5"/>
        <v>8.0904609810248981E-2</v>
      </c>
    </row>
    <row r="181" spans="3:9" x14ac:dyDescent="0.2">
      <c r="C181" t="str">
        <f>DataBase!A179</f>
        <v>1-Octene</v>
      </c>
      <c r="D181" s="30">
        <f>DataBase!U179</f>
        <v>0.38600000739097595</v>
      </c>
      <c r="E181" s="30">
        <f>TestLeeKesler!AO182</f>
        <v>0.38611857713053427</v>
      </c>
      <c r="F181" s="24">
        <f>TestLeeKesler!AP182</f>
        <v>0.35173051839175495</v>
      </c>
      <c r="H181" s="63">
        <f t="shared" si="4"/>
        <v>3.0717548520204578E-4</v>
      </c>
      <c r="I181" s="63">
        <f t="shared" si="5"/>
        <v>8.8781057883529357E-2</v>
      </c>
    </row>
    <row r="182" spans="3:9" x14ac:dyDescent="0.2">
      <c r="C182" t="str">
        <f>DataBase!A180</f>
        <v>cis2-Octene</v>
      </c>
      <c r="D182" s="30">
        <f>DataBase!U180</f>
        <v>0.34150001406669617</v>
      </c>
      <c r="E182" s="30">
        <f>TestLeeKesler!AO183</f>
        <v>0.34143623804255346</v>
      </c>
      <c r="F182" s="24">
        <f>TestLeeKesler!AP183</f>
        <v>0.3112940206024164</v>
      </c>
      <c r="H182" s="63">
        <f t="shared" si="4"/>
        <v>1.8675262522902135E-4</v>
      </c>
      <c r="I182" s="63">
        <f t="shared" si="5"/>
        <v>8.8450928902100809E-2</v>
      </c>
    </row>
    <row r="183" spans="3:9" x14ac:dyDescent="0.2">
      <c r="C183" t="str">
        <f>DataBase!A181</f>
        <v>tr2-Octene</v>
      </c>
      <c r="D183" s="30">
        <f>DataBase!U181</f>
        <v>0.34999001026153564</v>
      </c>
      <c r="E183" s="30">
        <f>TestLeeKesler!AO184</f>
        <v>0.34114935414155256</v>
      </c>
      <c r="F183" s="24">
        <f>TestLeeKesler!AP184</f>
        <v>0.31092073799312114</v>
      </c>
      <c r="H183" s="63">
        <f t="shared" si="4"/>
        <v>2.525973845189684E-2</v>
      </c>
      <c r="I183" s="63">
        <f t="shared" si="5"/>
        <v>0.11162967834201713</v>
      </c>
    </row>
    <row r="184" spans="3:9" x14ac:dyDescent="0.2">
      <c r="C184" t="str">
        <f>DataBase!A182</f>
        <v>tr3-Octene</v>
      </c>
      <c r="D184" s="30">
        <f>DataBase!U182</f>
        <v>0.33599001169204712</v>
      </c>
      <c r="E184" s="30">
        <f>TestLeeKesler!AO185</f>
        <v>0.33607434942285336</v>
      </c>
      <c r="F184" s="24">
        <f>TestLeeKesler!AP185</f>
        <v>0.30592063667898595</v>
      </c>
      <c r="H184" s="63">
        <f t="shared" si="4"/>
        <v>2.5101261308785213E-4</v>
      </c>
      <c r="I184" s="63">
        <f t="shared" si="5"/>
        <v>8.9494847961794077E-2</v>
      </c>
    </row>
    <row r="185" spans="3:9" x14ac:dyDescent="0.2">
      <c r="C185" t="str">
        <f>DataBase!A183</f>
        <v>cis4-Octene</v>
      </c>
      <c r="D185" s="30">
        <f>DataBase!U183</f>
        <v>0.33070001006126404</v>
      </c>
      <c r="E185" s="30">
        <f>TestLeeKesler!AO186</f>
        <v>0.33074582692480442</v>
      </c>
      <c r="F185" s="24">
        <f>TestLeeKesler!AP186</f>
        <v>0.30077158608676591</v>
      </c>
      <c r="H185" s="63">
        <f t="shared" si="4"/>
        <v>1.3854509267143455E-4</v>
      </c>
      <c r="I185" s="63">
        <f t="shared" si="5"/>
        <v>9.0500220937258888E-2</v>
      </c>
    </row>
    <row r="186" spans="3:9" x14ac:dyDescent="0.2">
      <c r="C186" t="str">
        <f>DataBase!A184</f>
        <v>tr4-Octene</v>
      </c>
      <c r="D186" s="30">
        <f>DataBase!U184</f>
        <v>0.32730001211166382</v>
      </c>
      <c r="E186" s="30">
        <f>TestLeeKesler!AO187</f>
        <v>0.32755827509352725</v>
      </c>
      <c r="F186" s="24">
        <f>TestLeeKesler!AP187</f>
        <v>0.29774913122071323</v>
      </c>
      <c r="H186" s="63">
        <f t="shared" si="4"/>
        <v>7.8907110389999713E-4</v>
      </c>
      <c r="I186" s="63">
        <f t="shared" si="5"/>
        <v>9.0286831033995874E-2</v>
      </c>
    </row>
    <row r="187" spans="3:9" x14ac:dyDescent="0.2">
      <c r="C187" t="str">
        <f>DataBase!A185</f>
        <v>2M-1-heptene</v>
      </c>
      <c r="D187" s="30">
        <f>DataBase!U185</f>
        <v>0.32530000805854797</v>
      </c>
      <c r="E187" s="30">
        <f>TestLeeKesler!AO188</f>
        <v>0.32518291385286507</v>
      </c>
      <c r="F187" s="24">
        <f>TestLeeKesler!AP188</f>
        <v>0.29529413132907112</v>
      </c>
      <c r="H187" s="63">
        <f t="shared" si="4"/>
        <v>3.5995758617326753E-4</v>
      </c>
      <c r="I187" s="63">
        <f t="shared" si="5"/>
        <v>9.224062707086178E-2</v>
      </c>
    </row>
    <row r="188" spans="3:9" x14ac:dyDescent="0.2">
      <c r="C188" t="str">
        <f>DataBase!A186</f>
        <v>23M-2-hexene</v>
      </c>
      <c r="D188" s="30">
        <f>DataBase!U186</f>
        <v>0.32220000028610229</v>
      </c>
      <c r="E188" s="30">
        <f>TestLeeKesler!AO189</f>
        <v>0.32228803673560202</v>
      </c>
      <c r="F188" s="24">
        <f>TestLeeKesler!AP189</f>
        <v>0.29274703702300386</v>
      </c>
      <c r="H188" s="63">
        <f t="shared" si="4"/>
        <v>2.7323541099179234E-4</v>
      </c>
      <c r="I188" s="63">
        <f t="shared" si="5"/>
        <v>9.1412052256192533E-2</v>
      </c>
    </row>
    <row r="189" spans="3:9" x14ac:dyDescent="0.2">
      <c r="C189" t="str">
        <f>DataBase!A187</f>
        <v>233M1pentene</v>
      </c>
      <c r="D189" s="30">
        <f>DataBase!U187</f>
        <v>0.23350000381469727</v>
      </c>
      <c r="E189" s="30">
        <f>TestLeeKesler!AO190</f>
        <v>0.23400612983312116</v>
      </c>
      <c r="F189" s="24">
        <f>TestLeeKesler!AP190</f>
        <v>0.20757857310635464</v>
      </c>
      <c r="H189" s="63">
        <f t="shared" si="4"/>
        <v>2.1675632126565286E-3</v>
      </c>
      <c r="I189" s="63">
        <f t="shared" si="5"/>
        <v>0.11101254939984309</v>
      </c>
    </row>
    <row r="190" spans="3:9" x14ac:dyDescent="0.2">
      <c r="C190" t="str">
        <f>DataBase!A188</f>
        <v>244M1pentene</v>
      </c>
      <c r="D190" s="30">
        <f>DataBase!U188</f>
        <v>0.22258000075817108</v>
      </c>
      <c r="E190" s="30">
        <f>TestLeeKesler!AO191</f>
        <v>0.22292304399367516</v>
      </c>
      <c r="F190" s="24">
        <f>TestLeeKesler!AP191</f>
        <v>0.19647222852853541</v>
      </c>
      <c r="H190" s="63">
        <f t="shared" si="4"/>
        <v>1.541213201256054E-3</v>
      </c>
      <c r="I190" s="63">
        <f t="shared" si="5"/>
        <v>0.11729612786730677</v>
      </c>
    </row>
    <row r="191" spans="3:9" x14ac:dyDescent="0.2">
      <c r="C191" t="str">
        <f>DataBase!A189</f>
        <v>244M2pentene</v>
      </c>
      <c r="D191" s="30">
        <f>DataBase!U189</f>
        <v>0.2362000048160553</v>
      </c>
      <c r="E191" s="30">
        <f>TestLeeKesler!AO192</f>
        <v>0.23662015138092773</v>
      </c>
      <c r="F191" s="24">
        <f>TestLeeKesler!AP192</f>
        <v>0.2098503709663988</v>
      </c>
      <c r="H191" s="63">
        <f t="shared" si="4"/>
        <v>1.778774582158171E-3</v>
      </c>
      <c r="I191" s="63">
        <f t="shared" si="5"/>
        <v>0.11155644924807141</v>
      </c>
    </row>
    <row r="192" spans="3:9" x14ac:dyDescent="0.2">
      <c r="C192" t="str">
        <f>DataBase!A190</f>
        <v>2-E-1-C6=</v>
      </c>
      <c r="D192" s="30">
        <f>DataBase!U190</f>
        <v>0.3799000084400177</v>
      </c>
      <c r="E192" s="30">
        <f>TestLeeKesler!AO193</f>
        <v>0.39034805549140472</v>
      </c>
      <c r="F192" s="24">
        <f>TestLeeKesler!AP193</f>
        <v>0.3601736006815206</v>
      </c>
      <c r="H192" s="63">
        <f t="shared" si="4"/>
        <v>2.7502097444771868E-2</v>
      </c>
      <c r="I192" s="63">
        <f t="shared" si="5"/>
        <v>5.1925262754006218E-2</v>
      </c>
    </row>
    <row r="193" spans="3:9" x14ac:dyDescent="0.2">
      <c r="C193" t="str">
        <f>DataBase!A191</f>
        <v>23M1C6=</v>
      </c>
      <c r="D193" s="30">
        <f>DataBase!U191</f>
        <v>0.32514101266860962</v>
      </c>
      <c r="E193" s="30">
        <f>TestLeeKesler!AO194</f>
        <v>0.32650932555782747</v>
      </c>
      <c r="F193" s="24">
        <f>TestLeeKesler!AP194</f>
        <v>0.2969875952827854</v>
      </c>
      <c r="H193" s="63">
        <f t="shared" si="4"/>
        <v>4.2083675571634553E-3</v>
      </c>
      <c r="I193" s="63">
        <f t="shared" si="5"/>
        <v>8.6588330259396593E-2</v>
      </c>
    </row>
    <row r="194" spans="3:9" x14ac:dyDescent="0.2">
      <c r="C194" t="str">
        <f>DataBase!A192</f>
        <v>cis-3-Octene</v>
      </c>
      <c r="D194" s="30">
        <f>DataBase!U192</f>
        <v>0.37999400496482849</v>
      </c>
      <c r="E194" s="30">
        <f>TestLeeKesler!AO195</f>
        <v>0.38029080566623313</v>
      </c>
      <c r="F194" s="24">
        <f>TestLeeKesler!AP195</f>
        <v>0.34589687421373005</v>
      </c>
      <c r="H194" s="63">
        <f t="shared" si="4"/>
        <v>7.8106679980941766E-4</v>
      </c>
      <c r="I194" s="63">
        <f t="shared" si="5"/>
        <v>8.9730707078535102E-2</v>
      </c>
    </row>
    <row r="195" spans="3:9" x14ac:dyDescent="0.2">
      <c r="C195" t="str">
        <f>DataBase!A193</f>
        <v>n-Octane</v>
      </c>
      <c r="D195" s="30">
        <f>DataBase!U193</f>
        <v>0.4018000066280365</v>
      </c>
      <c r="E195" s="30">
        <f>TestLeeKesler!AO196</f>
        <v>0.40147229533264023</v>
      </c>
      <c r="F195" s="24">
        <f>TestLeeKesler!AP196</f>
        <v>0.36457693470667651</v>
      </c>
      <c r="H195" s="63">
        <f t="shared" si="4"/>
        <v>8.1560798902536528E-4</v>
      </c>
      <c r="I195" s="63">
        <f t="shared" si="5"/>
        <v>9.2640794692218559E-2</v>
      </c>
    </row>
    <row r="196" spans="3:9" x14ac:dyDescent="0.2">
      <c r="C196" t="str">
        <f>DataBase!A194</f>
        <v>2-Mheptane</v>
      </c>
      <c r="D196" s="30">
        <f>DataBase!U194</f>
        <v>0.38400000333786011</v>
      </c>
      <c r="E196" s="30">
        <f>TestLeeKesler!AO197</f>
        <v>0.3779429166551887</v>
      </c>
      <c r="F196" s="24">
        <f>TestLeeKesler!AP197</f>
        <v>0.34249597316543112</v>
      </c>
      <c r="H196" s="63">
        <f t="shared" si="4"/>
        <v>1.5773663099013353E-2</v>
      </c>
      <c r="I196" s="63">
        <f t="shared" si="5"/>
        <v>0.10808341096786896</v>
      </c>
    </row>
    <row r="197" spans="3:9" x14ac:dyDescent="0.2">
      <c r="C197" t="str">
        <f>DataBase!A195</f>
        <v>3-Mheptane</v>
      </c>
      <c r="D197" s="30">
        <f>DataBase!U195</f>
        <v>0.36899000406265259</v>
      </c>
      <c r="E197" s="30">
        <f>TestLeeKesler!AO198</f>
        <v>0.36998385562340835</v>
      </c>
      <c r="F197" s="24">
        <f>TestLeeKesler!AP198</f>
        <v>0.33575764035114664</v>
      </c>
      <c r="H197" s="63">
        <f t="shared" ref="H197:H260" si="6">ABS((E197-$D197)/$D197)</f>
        <v>2.6934376265298891E-3</v>
      </c>
      <c r="I197" s="63">
        <f t="shared" ref="I197:I260" si="7">ABS((F197-$D197)/$D197)</f>
        <v>9.0063046005612851E-2</v>
      </c>
    </row>
    <row r="198" spans="3:9" x14ac:dyDescent="0.2">
      <c r="C198" t="str">
        <f>DataBase!A196</f>
        <v>4-Mheptane</v>
      </c>
      <c r="D198" s="30">
        <f>DataBase!U196</f>
        <v>0.36899000406265259</v>
      </c>
      <c r="E198" s="30">
        <f>TestLeeKesler!AO199</f>
        <v>0.37078254266753657</v>
      </c>
      <c r="F198" s="24">
        <f>TestLeeKesler!AP199</f>
        <v>0.33645893670608262</v>
      </c>
      <c r="H198" s="63">
        <f t="shared" si="6"/>
        <v>4.8579597960589273E-3</v>
      </c>
      <c r="I198" s="63">
        <f t="shared" si="7"/>
        <v>8.8162462393009317E-2</v>
      </c>
    </row>
    <row r="199" spans="3:9" x14ac:dyDescent="0.2">
      <c r="C199" t="str">
        <f>DataBase!A197</f>
        <v>3-Ehexane</v>
      </c>
      <c r="D199" s="30">
        <f>DataBase!U197</f>
        <v>0.36399000883102417</v>
      </c>
      <c r="E199" s="30">
        <f>TestLeeKesler!AO200</f>
        <v>0.36045747414799145</v>
      </c>
      <c r="F199" s="24">
        <f>TestLeeKesler!AP200</f>
        <v>0.32749933996827751</v>
      </c>
      <c r="H199" s="63">
        <f t="shared" si="6"/>
        <v>9.7050319990311419E-3</v>
      </c>
      <c r="I199" s="63">
        <f t="shared" si="7"/>
        <v>0.10025184202153965</v>
      </c>
    </row>
    <row r="200" spans="3:9" x14ac:dyDescent="0.2">
      <c r="C200" t="str">
        <f>DataBase!A198</f>
        <v>22-Mhexane</v>
      </c>
      <c r="D200" s="30">
        <f>DataBase!U198</f>
        <v>0.34299001097679138</v>
      </c>
      <c r="E200" s="30">
        <f>TestLeeKesler!AO201</f>
        <v>0.33722049726502379</v>
      </c>
      <c r="F200" s="24">
        <f>TestLeeKesler!AP201</f>
        <v>0.30477508382586449</v>
      </c>
      <c r="H200" s="63">
        <f t="shared" si="6"/>
        <v>1.6821229560991472E-2</v>
      </c>
      <c r="I200" s="63">
        <f t="shared" si="7"/>
        <v>0.11141702652533729</v>
      </c>
    </row>
    <row r="201" spans="3:9" x14ac:dyDescent="0.2">
      <c r="C201" t="str">
        <f>DataBase!A199</f>
        <v>23-Mhexane</v>
      </c>
      <c r="D201" s="30">
        <f>DataBase!U199</f>
        <v>0.34000000357627869</v>
      </c>
      <c r="E201" s="30">
        <f>TestLeeKesler!AO202</f>
        <v>0.34563565581391326</v>
      </c>
      <c r="F201" s="24">
        <f>TestLeeKesler!AP202</f>
        <v>0.31376244951082333</v>
      </c>
      <c r="H201" s="63">
        <f t="shared" si="6"/>
        <v>1.6575447583400439E-2</v>
      </c>
      <c r="I201" s="63">
        <f t="shared" si="7"/>
        <v>7.7169275851401542E-2</v>
      </c>
    </row>
    <row r="202" spans="3:9" x14ac:dyDescent="0.2">
      <c r="C202" t="str">
        <f>DataBase!A200</f>
        <v>24-Mhexane</v>
      </c>
      <c r="D202" s="30">
        <f>DataBase!U200</f>
        <v>0.34099000692367554</v>
      </c>
      <c r="E202" s="30">
        <f>TestLeeKesler!AO203</f>
        <v>0.34243870639875018</v>
      </c>
      <c r="F202" s="24">
        <f>TestLeeKesler!AP203</f>
        <v>0.30998707453535523</v>
      </c>
      <c r="H202" s="63">
        <f t="shared" si="6"/>
        <v>4.2485100608796117E-3</v>
      </c>
      <c r="I202" s="63">
        <f t="shared" si="7"/>
        <v>9.0920354728341798E-2</v>
      </c>
    </row>
    <row r="203" spans="3:9" x14ac:dyDescent="0.2">
      <c r="C203" t="str">
        <f>DataBase!A201</f>
        <v>25-Mhexane</v>
      </c>
      <c r="D203" s="30">
        <f>DataBase!U201</f>
        <v>0.34599000215530396</v>
      </c>
      <c r="E203" s="30">
        <f>TestLeeKesler!AO204</f>
        <v>0.35557653236834791</v>
      </c>
      <c r="F203" s="24">
        <f>TestLeeKesler!AP204</f>
        <v>0.32157590366853861</v>
      </c>
      <c r="H203" s="63">
        <f t="shared" si="6"/>
        <v>2.7707535343003534E-2</v>
      </c>
      <c r="I203" s="63">
        <f t="shared" si="7"/>
        <v>7.0563017239459513E-2</v>
      </c>
    </row>
    <row r="204" spans="3:9" x14ac:dyDescent="0.2">
      <c r="C204" t="str">
        <f>DataBase!A202</f>
        <v>33-Mhexane</v>
      </c>
      <c r="D204" s="30">
        <f>DataBase!U202</f>
        <v>0.32600000500679016</v>
      </c>
      <c r="E204" s="30">
        <f>TestLeeKesler!AO205</f>
        <v>0.31959207409447388</v>
      </c>
      <c r="F204" s="24">
        <f>TestLeeKesler!AP205</f>
        <v>0.2893847521459274</v>
      </c>
      <c r="H204" s="63">
        <f t="shared" si="6"/>
        <v>1.9656229490495912E-2</v>
      </c>
      <c r="I204" s="63">
        <f t="shared" si="7"/>
        <v>0.11231672484207511</v>
      </c>
    </row>
    <row r="205" spans="3:9" x14ac:dyDescent="0.2">
      <c r="C205" t="str">
        <f>DataBase!A203</f>
        <v>34-Mhexane</v>
      </c>
      <c r="D205" s="30">
        <f>DataBase!U203</f>
        <v>0.32699000835418701</v>
      </c>
      <c r="E205" s="30">
        <f>TestLeeKesler!AO206</f>
        <v>0.33744674806783209</v>
      </c>
      <c r="F205" s="24">
        <f>TestLeeKesler!AP206</f>
        <v>0.30668274759050429</v>
      </c>
      <c r="H205" s="63">
        <f t="shared" si="6"/>
        <v>3.1978774416613405E-2</v>
      </c>
      <c r="I205" s="63">
        <f t="shared" si="7"/>
        <v>6.2103612480068286E-2</v>
      </c>
    </row>
    <row r="206" spans="3:9" x14ac:dyDescent="0.2">
      <c r="C206" t="str">
        <f>DataBase!A204</f>
        <v>2M-3Epentane</v>
      </c>
      <c r="D206" s="30">
        <f>DataBase!U204</f>
        <v>0.34000000357627869</v>
      </c>
      <c r="E206" s="30">
        <f>TestLeeKesler!AO207</f>
        <v>0.32888770641796511</v>
      </c>
      <c r="F206" s="24">
        <f>TestLeeKesler!AP207</f>
        <v>0.29866156203393723</v>
      </c>
      <c r="H206" s="63">
        <f t="shared" si="6"/>
        <v>3.2683226592438976E-2</v>
      </c>
      <c r="I206" s="63">
        <f t="shared" si="7"/>
        <v>0.12158365031624833</v>
      </c>
    </row>
    <row r="207" spans="3:9" x14ac:dyDescent="0.2">
      <c r="C207" t="str">
        <f>DataBase!A205</f>
        <v>3M-3Epentane</v>
      </c>
      <c r="D207" s="30">
        <f>DataBase!U205</f>
        <v>0.2919900119304657</v>
      </c>
      <c r="E207" s="30">
        <f>TestLeeKesler!AO208</f>
        <v>0.30205213910138345</v>
      </c>
      <c r="F207" s="24">
        <f>TestLeeKesler!AP208</f>
        <v>0.27414156233176445</v>
      </c>
      <c r="H207" s="63">
        <f t="shared" si="6"/>
        <v>3.4460518373189919E-2</v>
      </c>
      <c r="I207" s="63">
        <f t="shared" si="7"/>
        <v>6.1126918282915998E-2</v>
      </c>
    </row>
    <row r="208" spans="3:9" x14ac:dyDescent="0.2">
      <c r="C208" t="str">
        <f>DataBase!A206</f>
        <v>223-Mpentane</v>
      </c>
      <c r="D208" s="30">
        <f>DataBase!U206</f>
        <v>0.29699000716209412</v>
      </c>
      <c r="E208" s="30">
        <f>TestLeeKesler!AO209</f>
        <v>0.29613033777115699</v>
      </c>
      <c r="F208" s="24">
        <f>TestLeeKesler!AP209</f>
        <v>0.26777149481206952</v>
      </c>
      <c r="H208" s="63">
        <f t="shared" si="6"/>
        <v>2.8946071255115482E-3</v>
      </c>
      <c r="I208" s="63">
        <f t="shared" si="7"/>
        <v>9.8382139618850645E-2</v>
      </c>
    </row>
    <row r="209" spans="3:9" x14ac:dyDescent="0.2">
      <c r="C209" t="str">
        <f>DataBase!A207</f>
        <v>224-Mpentane</v>
      </c>
      <c r="D209" s="30">
        <f>DataBase!U207</f>
        <v>0.31000000238418579</v>
      </c>
      <c r="E209" s="30">
        <f>TestLeeKesler!AO210</f>
        <v>0.30233592918704322</v>
      </c>
      <c r="F209" s="24">
        <f>TestLeeKesler!AP210</f>
        <v>0.27213639670327727</v>
      </c>
      <c r="H209" s="63">
        <f t="shared" si="6"/>
        <v>2.4722816574834793E-2</v>
      </c>
      <c r="I209" s="63">
        <f t="shared" si="7"/>
        <v>0.12214066254742738</v>
      </c>
    </row>
    <row r="210" spans="3:9" x14ac:dyDescent="0.2">
      <c r="C210" t="str">
        <f>DataBase!A208</f>
        <v>233-Mpentane</v>
      </c>
      <c r="D210" s="30">
        <f>DataBase!U208</f>
        <v>0.28999000787734985</v>
      </c>
      <c r="E210" s="30">
        <f>TestLeeKesler!AO211</f>
        <v>0.28838960942761793</v>
      </c>
      <c r="F210" s="24">
        <f>TestLeeKesler!AP211</f>
        <v>0.26117322841413926</v>
      </c>
      <c r="H210" s="63">
        <f t="shared" si="6"/>
        <v>5.5188054976321932E-3</v>
      </c>
      <c r="I210" s="63">
        <f t="shared" si="7"/>
        <v>9.9371628954189828E-2</v>
      </c>
    </row>
    <row r="211" spans="3:9" x14ac:dyDescent="0.2">
      <c r="C211" t="str">
        <f>DataBase!A209</f>
        <v>234-Mpentane</v>
      </c>
      <c r="D211" s="30">
        <f>DataBase!U209</f>
        <v>0.31999000906944275</v>
      </c>
      <c r="E211" s="30">
        <f>TestLeeKesler!AO212</f>
        <v>0.31411233470750893</v>
      </c>
      <c r="F211" s="24">
        <f>TestLeeKesler!AP212</f>
        <v>0.28491627951047716</v>
      </c>
      <c r="H211" s="63">
        <f t="shared" si="6"/>
        <v>1.8368305870006929E-2</v>
      </c>
      <c r="I211" s="63">
        <f t="shared" si="7"/>
        <v>0.1096088270410782</v>
      </c>
    </row>
    <row r="212" spans="3:9" x14ac:dyDescent="0.2">
      <c r="C212" t="str">
        <f>DataBase!A210</f>
        <v>2233-Mbutane</v>
      </c>
      <c r="D212" s="30">
        <f>DataBase!U210</f>
        <v>0.24670000374317169</v>
      </c>
      <c r="E212" s="30">
        <f>TestLeeKesler!AO213</f>
        <v>0.24824905309553394</v>
      </c>
      <c r="F212" s="24">
        <f>TestLeeKesler!AP213</f>
        <v>0.22285994511665996</v>
      </c>
      <c r="H212" s="63">
        <f t="shared" si="6"/>
        <v>6.2790811871040464E-3</v>
      </c>
      <c r="I212" s="63">
        <f t="shared" si="7"/>
        <v>9.663582596184532E-2</v>
      </c>
    </row>
    <row r="213" spans="3:9" x14ac:dyDescent="0.2">
      <c r="C213" t="str">
        <f>DataBase!A211</f>
        <v>Indene</v>
      </c>
      <c r="D213" s="30">
        <f>DataBase!U211</f>
        <v>0.33520001173019409</v>
      </c>
      <c r="E213" s="30">
        <f>TestLeeKesler!AO214</f>
        <v>0.32183628022742322</v>
      </c>
      <c r="F213" s="24">
        <f>TestLeeKesler!AP214</f>
        <v>0.30102125947086966</v>
      </c>
      <c r="H213" s="63">
        <f t="shared" si="6"/>
        <v>3.9867932682315879E-2</v>
      </c>
      <c r="I213" s="63">
        <f t="shared" si="7"/>
        <v>0.10196524780206528</v>
      </c>
    </row>
    <row r="214" spans="3:9" x14ac:dyDescent="0.2">
      <c r="C214" t="str">
        <f>DataBase!A212</f>
        <v>AMS</v>
      </c>
      <c r="D214" s="30">
        <f>DataBase!U212</f>
        <v>0.32730001211166382</v>
      </c>
      <c r="E214" s="30">
        <f>TestLeeKesler!AO215</f>
        <v>0.31989155749276671</v>
      </c>
      <c r="F214" s="24">
        <f>TestLeeKesler!AP215</f>
        <v>0.29583108113815171</v>
      </c>
      <c r="H214" s="63">
        <f t="shared" si="6"/>
        <v>2.2635057576379167E-2</v>
      </c>
      <c r="I214" s="63">
        <f t="shared" si="7"/>
        <v>9.614705105105821E-2</v>
      </c>
    </row>
    <row r="215" spans="3:9" x14ac:dyDescent="0.2">
      <c r="C215" t="str">
        <f>DataBase!A213</f>
        <v>Indane</v>
      </c>
      <c r="D215" s="30">
        <f>DataBase!U213</f>
        <v>0.42874100804328918</v>
      </c>
      <c r="E215" s="30">
        <f>TestLeeKesler!AO216</f>
        <v>0.42746640851110168</v>
      </c>
      <c r="F215" s="24">
        <f>TestLeeKesler!AP216</f>
        <v>0.39949422588681416</v>
      </c>
      <c r="H215" s="63">
        <f t="shared" si="6"/>
        <v>2.9728892461315707E-3</v>
      </c>
      <c r="I215" s="63">
        <f t="shared" si="7"/>
        <v>6.8215499818767122E-2</v>
      </c>
    </row>
    <row r="216" spans="3:9" x14ac:dyDescent="0.2">
      <c r="C216" t="str">
        <f>DataBase!A214</f>
        <v>ci1-PH-1-C3=</v>
      </c>
      <c r="D216" s="30">
        <f>DataBase!U214</f>
        <v>0.23781000077724457</v>
      </c>
      <c r="E216" s="30">
        <f>TestLeeKesler!AO217</f>
        <v>0.22903970969846948</v>
      </c>
      <c r="F216" s="24">
        <f>TestLeeKesler!AP217</f>
        <v>0.20923586565314012</v>
      </c>
      <c r="H216" s="63">
        <f t="shared" si="6"/>
        <v>3.6879403936381006E-2</v>
      </c>
      <c r="I216" s="63">
        <f t="shared" si="7"/>
        <v>0.12015531319420708</v>
      </c>
    </row>
    <row r="217" spans="3:9" x14ac:dyDescent="0.2">
      <c r="C217" t="str">
        <f>DataBase!A215</f>
        <v>tr1-PH-1-C3=</v>
      </c>
      <c r="D217" s="30">
        <f>DataBase!U215</f>
        <v>0.329010009765625</v>
      </c>
      <c r="E217" s="30">
        <f>TestLeeKesler!AO218</f>
        <v>0.32037565407395663</v>
      </c>
      <c r="F217" s="24">
        <f>TestLeeKesler!AP218</f>
        <v>0.29827210501846912</v>
      </c>
      <c r="H217" s="63">
        <f t="shared" si="6"/>
        <v>2.6243443771875447E-2</v>
      </c>
      <c r="I217" s="63">
        <f t="shared" si="7"/>
        <v>9.3425439454114065E-2</v>
      </c>
    </row>
    <row r="218" spans="3:9" x14ac:dyDescent="0.2">
      <c r="C218" t="str">
        <f>DataBase!A216</f>
        <v>o-MStyrene</v>
      </c>
      <c r="D218" s="30">
        <f>DataBase!U216</f>
        <v>0.25027000904083252</v>
      </c>
      <c r="E218" s="30">
        <f>TestLeeKesler!AO219</f>
        <v>0.24127345555888624</v>
      </c>
      <c r="F218" s="24">
        <f>TestLeeKesler!AP219</f>
        <v>0.22142185081261223</v>
      </c>
      <c r="H218" s="63">
        <f t="shared" si="6"/>
        <v>3.5947389447204825E-2</v>
      </c>
      <c r="I218" s="63">
        <f t="shared" si="7"/>
        <v>0.11526813915411495</v>
      </c>
    </row>
    <row r="219" spans="3:9" x14ac:dyDescent="0.2">
      <c r="C219" t="str">
        <f>DataBase!A217</f>
        <v>m-MStyrene</v>
      </c>
      <c r="D219" s="30">
        <f>DataBase!U217</f>
        <v>0.28022000193595886</v>
      </c>
      <c r="E219" s="30">
        <f>TestLeeKesler!AO220</f>
        <v>0.27151251735491355</v>
      </c>
      <c r="F219" s="24">
        <f>TestLeeKesler!AP220</f>
        <v>0.25046908749924812</v>
      </c>
      <c r="H219" s="63">
        <f t="shared" si="6"/>
        <v>3.1073743918663268E-2</v>
      </c>
      <c r="I219" s="63">
        <f t="shared" si="7"/>
        <v>0.10616984594665008</v>
      </c>
    </row>
    <row r="220" spans="3:9" x14ac:dyDescent="0.2">
      <c r="C220" t="str">
        <f>DataBase!A218</f>
        <v>p-MStyrene</v>
      </c>
      <c r="D220" s="30">
        <f>DataBase!U218</f>
        <v>0.28251001238822937</v>
      </c>
      <c r="E220" s="30">
        <f>TestLeeKesler!AO221</f>
        <v>0.2738676976099369</v>
      </c>
      <c r="F220" s="24">
        <f>TestLeeKesler!AP221</f>
        <v>0.25267179752468216</v>
      </c>
      <c r="H220" s="63">
        <f t="shared" si="6"/>
        <v>3.0591180486785989E-2</v>
      </c>
      <c r="I220" s="63">
        <f t="shared" si="7"/>
        <v>0.10561825618606076</v>
      </c>
    </row>
    <row r="221" spans="3:9" x14ac:dyDescent="0.2">
      <c r="C221" t="str">
        <f>DataBase!A219</f>
        <v>cis-C3=BZ</v>
      </c>
      <c r="D221" s="30">
        <f>DataBase!U219</f>
        <v>0.31600001454353333</v>
      </c>
      <c r="E221" s="30">
        <f>TestLeeKesler!AO222</f>
        <v>0.30727826493070248</v>
      </c>
      <c r="F221" s="24">
        <f>TestLeeKesler!AP222</f>
        <v>0.28445133568558179</v>
      </c>
      <c r="H221" s="63">
        <f t="shared" si="6"/>
        <v>2.7600472188045747E-2</v>
      </c>
      <c r="I221" s="63">
        <f t="shared" si="7"/>
        <v>9.9837586727722374E-2</v>
      </c>
    </row>
    <row r="222" spans="3:9" x14ac:dyDescent="0.2">
      <c r="C222" t="str">
        <f>DataBase!A220</f>
        <v>trans-C3=BZ</v>
      </c>
      <c r="D222" s="30">
        <f>DataBase!U220</f>
        <v>0.31600001454353333</v>
      </c>
      <c r="E222" s="30">
        <f>TestLeeKesler!AO223</f>
        <v>0.30727826493070248</v>
      </c>
      <c r="F222" s="24">
        <f>TestLeeKesler!AP223</f>
        <v>0.28445133568558179</v>
      </c>
      <c r="H222" s="63">
        <f t="shared" si="6"/>
        <v>2.7600472188045747E-2</v>
      </c>
      <c r="I222" s="63">
        <f t="shared" si="7"/>
        <v>9.9837586727722374E-2</v>
      </c>
    </row>
    <row r="223" spans="3:9" x14ac:dyDescent="0.2">
      <c r="C223" t="str">
        <f>DataBase!A221</f>
        <v>c-PhenylC3=</v>
      </c>
      <c r="D223" s="30">
        <f>DataBase!U221</f>
        <v>0.3767770528793335</v>
      </c>
      <c r="E223" s="30">
        <f>TestLeeKesler!AO224</f>
        <v>0.36921696525190417</v>
      </c>
      <c r="F223" s="24">
        <f>TestLeeKesler!AP224</f>
        <v>0.34490501509890081</v>
      </c>
      <c r="H223" s="63">
        <f t="shared" si="6"/>
        <v>2.0065148791984726E-2</v>
      </c>
      <c r="I223" s="63">
        <f t="shared" si="7"/>
        <v>8.45912391343005E-2</v>
      </c>
    </row>
    <row r="224" spans="3:9" x14ac:dyDescent="0.2">
      <c r="C224" t="str">
        <f>DataBase!A222</f>
        <v>t-PhenylC3=</v>
      </c>
      <c r="D224" s="30">
        <f>DataBase!U222</f>
        <v>0.39011746644973755</v>
      </c>
      <c r="E224" s="30">
        <f>TestLeeKesler!AO225</f>
        <v>0.38371633470300004</v>
      </c>
      <c r="F224" s="24">
        <f>TestLeeKesler!AP225</f>
        <v>0.35758459098532125</v>
      </c>
      <c r="H224" s="63">
        <f t="shared" si="6"/>
        <v>1.6408216235461036E-2</v>
      </c>
      <c r="I224" s="63">
        <f t="shared" si="7"/>
        <v>8.3392511902841998E-2</v>
      </c>
    </row>
    <row r="225" spans="3:9" x14ac:dyDescent="0.2">
      <c r="C225" t="str">
        <f>DataBase!A223</f>
        <v>n-PBenzene</v>
      </c>
      <c r="D225" s="30">
        <f>DataBase!U223</f>
        <v>0.34439000487327576</v>
      </c>
      <c r="E225" s="30">
        <f>TestLeeKesler!AO226</f>
        <v>0.34268526372158381</v>
      </c>
      <c r="F225" s="24">
        <f>TestLeeKesler!AP226</f>
        <v>0.3163258477162163</v>
      </c>
      <c r="H225" s="63">
        <f t="shared" si="6"/>
        <v>4.950030859110546E-3</v>
      </c>
      <c r="I225" s="63">
        <f t="shared" si="7"/>
        <v>8.1489464734570749E-2</v>
      </c>
    </row>
    <row r="226" spans="3:9" x14ac:dyDescent="0.2">
      <c r="C226" t="str">
        <f>DataBase!A224</f>
        <v>Cumene</v>
      </c>
      <c r="D226" s="30">
        <f>DataBase!U224</f>
        <v>0.3377000093460083</v>
      </c>
      <c r="E226" s="30">
        <f>TestLeeKesler!AO227</f>
        <v>0.32458995751298636</v>
      </c>
      <c r="F226" s="24">
        <f>TestLeeKesler!AP227</f>
        <v>0.29913205976432278</v>
      </c>
      <c r="H226" s="63">
        <f t="shared" si="6"/>
        <v>3.8821591561134211E-2</v>
      </c>
      <c r="I226" s="63">
        <f t="shared" si="7"/>
        <v>0.11420772435386196</v>
      </c>
    </row>
    <row r="227" spans="3:9" x14ac:dyDescent="0.2">
      <c r="C227" t="str">
        <f>DataBase!A225</f>
        <v>1M2-EBenzene</v>
      </c>
      <c r="D227" s="30">
        <f>DataBase!U225</f>
        <v>0.29398000240325928</v>
      </c>
      <c r="E227" s="30">
        <f>TestLeeKesler!AO228</f>
        <v>0.29897766812387405</v>
      </c>
      <c r="F227" s="24">
        <f>TestLeeKesler!AP228</f>
        <v>0.27320372143510596</v>
      </c>
      <c r="H227" s="63">
        <f t="shared" si="6"/>
        <v>1.7000019320223554E-2</v>
      </c>
      <c r="I227" s="63">
        <f t="shared" si="7"/>
        <v>7.0672429411215543E-2</v>
      </c>
    </row>
    <row r="228" spans="3:9" x14ac:dyDescent="0.2">
      <c r="C228" t="str">
        <f>DataBase!A226</f>
        <v>1M3-EBenzene</v>
      </c>
      <c r="D228" s="30">
        <f>DataBase!U226</f>
        <v>0.36000001430511475</v>
      </c>
      <c r="E228" s="30">
        <f>TestLeeKesler!AO229</f>
        <v>0.32576727365448765</v>
      </c>
      <c r="F228" s="24">
        <f>TestLeeKesler!AP229</f>
        <v>0.2970129460751374</v>
      </c>
      <c r="H228" s="63">
        <f t="shared" si="6"/>
        <v>9.509094247316735E-2</v>
      </c>
      <c r="I228" s="63">
        <f t="shared" si="7"/>
        <v>0.17496407146415618</v>
      </c>
    </row>
    <row r="229" spans="3:9" x14ac:dyDescent="0.2">
      <c r="C229" t="str">
        <f>DataBase!A227</f>
        <v>1M4-EBenzene</v>
      </c>
      <c r="D229" s="30">
        <f>DataBase!U227</f>
        <v>0.32199001312255859</v>
      </c>
      <c r="E229" s="30">
        <f>TestLeeKesler!AO230</f>
        <v>0.3238934250406646</v>
      </c>
      <c r="F229" s="24">
        <f>TestLeeKesler!AP230</f>
        <v>0.29615651355850248</v>
      </c>
      <c r="H229" s="63">
        <f t="shared" si="6"/>
        <v>5.9114004799319933E-3</v>
      </c>
      <c r="I229" s="63">
        <f t="shared" si="7"/>
        <v>8.0230747884168535E-2</v>
      </c>
    </row>
    <row r="230" spans="3:9" x14ac:dyDescent="0.2">
      <c r="C230" t="str">
        <f>DataBase!A228</f>
        <v>123-MBenzene</v>
      </c>
      <c r="D230" s="30">
        <f>DataBase!U228</f>
        <v>0.36599001288414001</v>
      </c>
      <c r="E230" s="30">
        <f>TestLeeKesler!AO231</f>
        <v>0.36377432289754191</v>
      </c>
      <c r="F230" s="24">
        <f>TestLeeKesler!AP231</f>
        <v>0.33849143568965934</v>
      </c>
      <c r="H230" s="63">
        <f t="shared" si="6"/>
        <v>6.0539629732998031E-3</v>
      </c>
      <c r="I230" s="63">
        <f t="shared" si="7"/>
        <v>7.5134774792846026E-2</v>
      </c>
    </row>
    <row r="231" spans="3:9" x14ac:dyDescent="0.2">
      <c r="C231" t="str">
        <f>DataBase!A229</f>
        <v>124-MBenzene</v>
      </c>
      <c r="D231" s="30">
        <f>DataBase!U229</f>
        <v>0.37599000334739685</v>
      </c>
      <c r="E231" s="30">
        <f>TestLeeKesler!AO232</f>
        <v>0.37486921539142365</v>
      </c>
      <c r="F231" s="24">
        <f>TestLeeKesler!AP232</f>
        <v>0.347147990376937</v>
      </c>
      <c r="H231" s="63">
        <f t="shared" si="6"/>
        <v>2.9808982845154178E-3</v>
      </c>
      <c r="I231" s="63">
        <f t="shared" si="7"/>
        <v>7.6709520768325337E-2</v>
      </c>
    </row>
    <row r="232" spans="3:9" x14ac:dyDescent="0.2">
      <c r="C232" t="str">
        <f>DataBase!A230</f>
        <v>135-MBenzene</v>
      </c>
      <c r="D232" s="30">
        <f>DataBase!U230</f>
        <v>0.39899000525474548</v>
      </c>
      <c r="E232" s="30">
        <f>TestLeeKesler!AO233</f>
        <v>0.39717561578820831</v>
      </c>
      <c r="F232" s="24">
        <f>TestLeeKesler!AP233</f>
        <v>0.36722457456967339</v>
      </c>
      <c r="H232" s="63">
        <f t="shared" si="6"/>
        <v>4.5474559328340207E-3</v>
      </c>
      <c r="I232" s="63">
        <f t="shared" si="7"/>
        <v>7.9614602538203016E-2</v>
      </c>
    </row>
    <row r="233" spans="3:9" x14ac:dyDescent="0.2">
      <c r="C233" t="str">
        <f>DataBase!A231</f>
        <v>V-Norbornene</v>
      </c>
      <c r="D233" s="30">
        <f>DataBase!U231</f>
        <v>0.24869099259376526</v>
      </c>
      <c r="E233" s="30">
        <f>TestLeeKesler!AO234</f>
        <v>0.24546887589618283</v>
      </c>
      <c r="F233" s="24">
        <f>TestLeeKesler!AP234</f>
        <v>0.22269992527421612</v>
      </c>
      <c r="H233" s="63">
        <f t="shared" si="6"/>
        <v>1.2956306394440812E-2</v>
      </c>
      <c r="I233" s="63">
        <f t="shared" si="7"/>
        <v>0.10451149455985864</v>
      </c>
    </row>
    <row r="234" spans="3:9" x14ac:dyDescent="0.2">
      <c r="C234" t="str">
        <f>DataBase!A232</f>
        <v>5-Eid=-2Norb</v>
      </c>
      <c r="D234" s="30">
        <f>DataBase!U232</f>
        <v>0.31405499577522278</v>
      </c>
      <c r="E234" s="30">
        <f>TestLeeKesler!AO235</f>
        <v>0.3125229475683573</v>
      </c>
      <c r="F234" s="24">
        <f>TestLeeKesler!AP235</f>
        <v>0.28905658735045403</v>
      </c>
      <c r="H234" s="63">
        <f t="shared" si="6"/>
        <v>4.8782800066075162E-3</v>
      </c>
      <c r="I234" s="63">
        <f t="shared" si="7"/>
        <v>7.9598824285733547E-2</v>
      </c>
    </row>
    <row r="235" spans="3:9" x14ac:dyDescent="0.2">
      <c r="C235" t="str">
        <f>DataBase!A233</f>
        <v>1-M-4-V-CC6=</v>
      </c>
      <c r="D235" s="30">
        <f>DataBase!U233</f>
        <v>0.34449699521064758</v>
      </c>
      <c r="E235" s="30">
        <f>TestLeeKesler!AO236</f>
        <v>0.34457797289473674</v>
      </c>
      <c r="F235" s="24">
        <f>TestLeeKesler!AP236</f>
        <v>0.31744249255408352</v>
      </c>
      <c r="H235" s="63">
        <f t="shared" si="6"/>
        <v>2.3506063975867579E-4</v>
      </c>
      <c r="I235" s="63">
        <f t="shared" si="7"/>
        <v>7.8533348716209275E-2</v>
      </c>
    </row>
    <row r="236" spans="3:9" x14ac:dyDescent="0.2">
      <c r="C236" t="str">
        <f>DataBase!A234</f>
        <v>E-Norbornene</v>
      </c>
      <c r="D236" s="30">
        <f>DataBase!U234</f>
        <v>0.26054298877716064</v>
      </c>
      <c r="E236" s="30">
        <f>TestLeeKesler!AO237</f>
        <v>0.2626177885047643</v>
      </c>
      <c r="F236" s="24">
        <f>TestLeeKesler!AP237</f>
        <v>0.23829076477241951</v>
      </c>
      <c r="H236" s="63">
        <f t="shared" si="6"/>
        <v>7.9633681080484263E-3</v>
      </c>
      <c r="I236" s="63">
        <f t="shared" si="7"/>
        <v>8.5407111161119001E-2</v>
      </c>
    </row>
    <row r="237" spans="3:9" x14ac:dyDescent="0.2">
      <c r="C237" t="str">
        <f>DataBase!A235</f>
        <v>2M3E-15-C6==</v>
      </c>
      <c r="D237" s="30">
        <f>DataBase!U235</f>
        <v>0.23995000123977661</v>
      </c>
      <c r="E237" s="30">
        <f>TestLeeKesler!AO238</f>
        <v>0.24031341926021757</v>
      </c>
      <c r="F237" s="24">
        <f>TestLeeKesler!AP238</f>
        <v>0.21334697979656214</v>
      </c>
      <c r="H237" s="63">
        <f t="shared" si="6"/>
        <v>1.5145572767795209E-3</v>
      </c>
      <c r="I237" s="63">
        <f t="shared" si="7"/>
        <v>0.11086901981980267</v>
      </c>
    </row>
    <row r="238" spans="3:9" x14ac:dyDescent="0.2">
      <c r="C238" t="str">
        <f>DataBase!A236</f>
        <v>1-Nonyne</v>
      </c>
      <c r="D238" s="30">
        <f>DataBase!U236</f>
        <v>0.38199800252914429</v>
      </c>
      <c r="E238" s="30">
        <f>TestLeeKesler!AO239</f>
        <v>0.36785113845169948</v>
      </c>
      <c r="F238" s="24">
        <f>TestLeeKesler!AP239</f>
        <v>0.33500172695336161</v>
      </c>
      <c r="H238" s="63">
        <f t="shared" si="6"/>
        <v>3.7033869244814922E-2</v>
      </c>
      <c r="I238" s="63">
        <f t="shared" si="7"/>
        <v>0.12302754272176364</v>
      </c>
    </row>
    <row r="239" spans="3:9" x14ac:dyDescent="0.2">
      <c r="C239" t="str">
        <f>DataBase!A237</f>
        <v>Cyclononane</v>
      </c>
      <c r="D239" s="30">
        <f>DataBase!U237</f>
        <v>0.50145000219345093</v>
      </c>
      <c r="E239" s="30">
        <f>TestLeeKesler!AO240</f>
        <v>0.502107847652985</v>
      </c>
      <c r="F239" s="24">
        <f>TestLeeKesler!AP240</f>
        <v>0.46538421428862731</v>
      </c>
      <c r="H239" s="63">
        <f t="shared" si="6"/>
        <v>1.3118864426293932E-3</v>
      </c>
      <c r="I239" s="63">
        <f t="shared" si="7"/>
        <v>7.1922998797615018E-2</v>
      </c>
    </row>
    <row r="240" spans="3:9" x14ac:dyDescent="0.2">
      <c r="C240" t="str">
        <f>DataBase!A238</f>
        <v>1-ci2-ECC5</v>
      </c>
      <c r="D240" s="30">
        <f>DataBase!U238</f>
        <v>0.32510000467300415</v>
      </c>
      <c r="E240" s="30">
        <f>TestLeeKesler!AO241</f>
        <v>0.32508626100657217</v>
      </c>
      <c r="F240" s="24">
        <f>TestLeeKesler!AP241</f>
        <v>0.2957943929595066</v>
      </c>
      <c r="H240" s="63">
        <f t="shared" si="6"/>
        <v>4.2275196045596733E-5</v>
      </c>
      <c r="I240" s="63">
        <f t="shared" si="7"/>
        <v>9.0143375245331225E-2</v>
      </c>
    </row>
    <row r="241" spans="3:9" x14ac:dyDescent="0.2">
      <c r="C241" t="str">
        <f>DataBase!A239</f>
        <v>1-tr2-ECC5</v>
      </c>
      <c r="D241" s="30">
        <f>DataBase!U239</f>
        <v>0.29989001154899597</v>
      </c>
      <c r="E241" s="30">
        <f>TestLeeKesler!AO242</f>
        <v>0.30009608954824957</v>
      </c>
      <c r="F241" s="24">
        <f>TestLeeKesler!AP242</f>
        <v>0.27133283784376516</v>
      </c>
      <c r="H241" s="63">
        <f t="shared" si="6"/>
        <v>6.8717860321241978E-4</v>
      </c>
      <c r="I241" s="63">
        <f t="shared" si="7"/>
        <v>9.5225491365073842E-2</v>
      </c>
    </row>
    <row r="242" spans="3:9" x14ac:dyDescent="0.2">
      <c r="C242" t="str">
        <f>DataBase!A240</f>
        <v>1c3c5MCC6</v>
      </c>
      <c r="D242" s="30">
        <f>DataBase!U240</f>
        <v>0.27399900555610657</v>
      </c>
      <c r="E242" s="30">
        <f>TestLeeKesler!AO243</f>
        <v>0.27022669659164061</v>
      </c>
      <c r="F242" s="24">
        <f>TestLeeKesler!AP243</f>
        <v>0.24223175478182735</v>
      </c>
      <c r="H242" s="63">
        <f t="shared" si="6"/>
        <v>1.3767600932746819E-2</v>
      </c>
      <c r="I242" s="63">
        <f t="shared" si="7"/>
        <v>0.11593929222408898</v>
      </c>
    </row>
    <row r="243" spans="3:9" x14ac:dyDescent="0.2">
      <c r="C243" t="str">
        <f>DataBase!A241</f>
        <v>1c3t5MCC6</v>
      </c>
      <c r="D243" s="30">
        <f>DataBase!U241</f>
        <v>0.33300000429153442</v>
      </c>
      <c r="E243" s="30">
        <f>TestLeeKesler!AO244</f>
        <v>0.33004662618961111</v>
      </c>
      <c r="F243" s="24">
        <f>TestLeeKesler!AP244</f>
        <v>0.29925667330199102</v>
      </c>
      <c r="H243" s="63">
        <f t="shared" si="6"/>
        <v>8.8690031947798106E-3</v>
      </c>
      <c r="I243" s="63">
        <f t="shared" si="7"/>
        <v>0.10133132298701665</v>
      </c>
    </row>
    <row r="244" spans="3:9" x14ac:dyDescent="0.2">
      <c r="C244" t="str">
        <f>DataBase!A242</f>
        <v>Ecycheptane</v>
      </c>
      <c r="D244" s="30">
        <f>DataBase!U242</f>
        <v>0.24950000643730164</v>
      </c>
      <c r="E244" s="30">
        <f>TestLeeKesler!AO245</f>
        <v>0.24995946530203292</v>
      </c>
      <c r="F244" s="24">
        <f>TestLeeKesler!AP245</f>
        <v>0.22507707185425718</v>
      </c>
      <c r="H244" s="63">
        <f t="shared" si="6"/>
        <v>1.8415184484042997E-3</v>
      </c>
      <c r="I244" s="63">
        <f t="shared" si="7"/>
        <v>9.7887510833318717E-2</v>
      </c>
    </row>
    <row r="245" spans="3:9" x14ac:dyDescent="0.2">
      <c r="C245" t="str">
        <f>DataBase!A243</f>
        <v>Mcycoctane</v>
      </c>
      <c r="D245" s="30">
        <f>DataBase!U243</f>
        <v>0.22698000073432922</v>
      </c>
      <c r="E245" s="30">
        <f>TestLeeKesler!AO246</f>
        <v>0.22742868035806563</v>
      </c>
      <c r="F245" s="24">
        <f>TestLeeKesler!AP246</f>
        <v>0.20379183670379053</v>
      </c>
      <c r="H245" s="63">
        <f t="shared" si="6"/>
        <v>1.9767363745036037E-3</v>
      </c>
      <c r="I245" s="63">
        <f t="shared" si="7"/>
        <v>0.10215950284395095</v>
      </c>
    </row>
    <row r="246" spans="3:9" x14ac:dyDescent="0.2">
      <c r="C246" t="str">
        <f>DataBase!A244</f>
        <v>112-MCC6</v>
      </c>
      <c r="D246" s="30">
        <f>DataBase!U244</f>
        <v>0.25479000806808472</v>
      </c>
      <c r="E246" s="30">
        <f>TestLeeKesler!AO247</f>
        <v>0.25523338485748703</v>
      </c>
      <c r="F246" s="24">
        <f>TestLeeKesler!AP247</f>
        <v>0.22888456756230124</v>
      </c>
      <c r="H246" s="63">
        <f t="shared" si="6"/>
        <v>1.7401655298972241E-3</v>
      </c>
      <c r="I246" s="63">
        <f t="shared" si="7"/>
        <v>0.10167369082566632</v>
      </c>
    </row>
    <row r="247" spans="3:9" x14ac:dyDescent="0.2">
      <c r="C247" t="str">
        <f>DataBase!A245</f>
        <v>113-MCC6</v>
      </c>
      <c r="D247" s="30">
        <f>DataBase!U245</f>
        <v>0.23180000483989716</v>
      </c>
      <c r="E247" s="30">
        <f>TestLeeKesler!AO248</f>
        <v>0.23214532690011855</v>
      </c>
      <c r="F247" s="24">
        <f>TestLeeKesler!AP248</f>
        <v>0.20584567548433608</v>
      </c>
      <c r="H247" s="63">
        <f t="shared" si="6"/>
        <v>1.4897413848628013E-3</v>
      </c>
      <c r="I247" s="63">
        <f t="shared" si="7"/>
        <v>0.11196863163781025</v>
      </c>
    </row>
    <row r="248" spans="3:9" x14ac:dyDescent="0.2">
      <c r="C248" t="str">
        <f>DataBase!A246</f>
        <v>1tr2tr4-MCC6</v>
      </c>
      <c r="D248" s="30">
        <f>DataBase!U246</f>
        <v>0.26190000772476196</v>
      </c>
      <c r="E248" s="30">
        <f>TestLeeKesler!AO249</f>
        <v>0.26189082838748318</v>
      </c>
      <c r="F248" s="24">
        <f>TestLeeKesler!AP249</f>
        <v>0.23443976258261556</v>
      </c>
      <c r="H248" s="63">
        <f t="shared" si="6"/>
        <v>3.5049014921882336E-5</v>
      </c>
      <c r="I248" s="63">
        <f t="shared" si="7"/>
        <v>0.10485011199772525</v>
      </c>
    </row>
    <row r="249" spans="3:9" x14ac:dyDescent="0.2">
      <c r="C249" t="str">
        <f>DataBase!A247</f>
        <v>n-Bcycpentan</v>
      </c>
      <c r="D249" s="30">
        <f>DataBase!U247</f>
        <v>0.30079001188278198</v>
      </c>
      <c r="E249" s="30">
        <f>TestLeeKesler!AO250</f>
        <v>0.30108757159921767</v>
      </c>
      <c r="F249" s="24">
        <f>TestLeeKesler!AP250</f>
        <v>0.27246578653789788</v>
      </c>
      <c r="H249" s="63">
        <f t="shared" si="6"/>
        <v>9.8926062927797787E-4</v>
      </c>
      <c r="I249" s="63">
        <f t="shared" si="7"/>
        <v>9.4166109996770997E-2</v>
      </c>
    </row>
    <row r="250" spans="3:9" x14ac:dyDescent="0.2">
      <c r="C250" t="str">
        <f>DataBase!A248</f>
        <v>i-Bcycpentan</v>
      </c>
      <c r="D250" s="30">
        <f>DataBase!U248</f>
        <v>0.25769001245498657</v>
      </c>
      <c r="E250" s="30">
        <f>TestLeeKesler!AO251</f>
        <v>0.25792257935872848</v>
      </c>
      <c r="F250" s="24">
        <f>TestLeeKesler!AP251</f>
        <v>0.23113935016598997</v>
      </c>
      <c r="H250" s="63">
        <f t="shared" si="6"/>
        <v>9.0250647095812132E-4</v>
      </c>
      <c r="I250" s="63">
        <f t="shared" si="7"/>
        <v>0.10303333852969754</v>
      </c>
    </row>
    <row r="251" spans="3:9" x14ac:dyDescent="0.2">
      <c r="C251" t="str">
        <f>DataBase!A249</f>
        <v>sec-BCC5</v>
      </c>
      <c r="D251" s="30">
        <f>DataBase!U249</f>
        <v>0.26668000221252441</v>
      </c>
      <c r="E251" s="30">
        <f>TestLeeKesler!AO252</f>
        <v>0.26692229365320808</v>
      </c>
      <c r="F251" s="24">
        <f>TestLeeKesler!AP252</f>
        <v>0.23981408083325606</v>
      </c>
      <c r="H251" s="63">
        <f t="shared" si="6"/>
        <v>9.0854746765216125E-4</v>
      </c>
      <c r="I251" s="63">
        <f t="shared" si="7"/>
        <v>0.10074216722804054</v>
      </c>
    </row>
    <row r="252" spans="3:9" x14ac:dyDescent="0.2">
      <c r="C252" t="str">
        <f>DataBase!A250</f>
        <v>tert-BCC5</v>
      </c>
      <c r="D252" s="30">
        <f>DataBase!U250</f>
        <v>0.25679001212120056</v>
      </c>
      <c r="E252" s="30">
        <f>TestLeeKesler!AO253</f>
        <v>0.25717785089736117</v>
      </c>
      <c r="F252" s="24">
        <f>TestLeeKesler!AP253</f>
        <v>0.23076339313192129</v>
      </c>
      <c r="H252" s="63">
        <f t="shared" si="6"/>
        <v>1.5103343504557962E-3</v>
      </c>
      <c r="I252" s="63">
        <f t="shared" si="7"/>
        <v>0.10135370443066588</v>
      </c>
    </row>
    <row r="253" spans="3:9" x14ac:dyDescent="0.2">
      <c r="C253" t="str">
        <f>DataBase!A251</f>
        <v>1Mci2n-PCC5</v>
      </c>
      <c r="D253" s="30">
        <f>DataBase!U251</f>
        <v>0.31760001182556152</v>
      </c>
      <c r="E253" s="30">
        <f>TestLeeKesler!AO254</f>
        <v>0.31777631958221192</v>
      </c>
      <c r="F253" s="24">
        <f>TestLeeKesler!AP254</f>
        <v>0.28850588540693312</v>
      </c>
      <c r="H253" s="63">
        <f t="shared" si="6"/>
        <v>5.5512515770065793E-4</v>
      </c>
      <c r="I253" s="63">
        <f t="shared" si="7"/>
        <v>9.160618808354469E-2</v>
      </c>
    </row>
    <row r="254" spans="3:9" x14ac:dyDescent="0.2">
      <c r="C254" t="str">
        <f>DataBase!A252</f>
        <v>1Mtr2n-PCC5</v>
      </c>
      <c r="D254" s="30">
        <f>DataBase!U252</f>
        <v>0.29640001058578491</v>
      </c>
      <c r="E254" s="30">
        <f>TestLeeKesler!AO255</f>
        <v>0.29650503481931068</v>
      </c>
      <c r="F254" s="24">
        <f>TestLeeKesler!AP255</f>
        <v>0.26780926770454694</v>
      </c>
      <c r="H254" s="63">
        <f t="shared" si="6"/>
        <v>3.5433275902453789E-4</v>
      </c>
      <c r="I254" s="63">
        <f t="shared" si="7"/>
        <v>9.6459992780476511E-2</v>
      </c>
    </row>
    <row r="255" spans="3:9" x14ac:dyDescent="0.2">
      <c r="C255" t="str">
        <f>DataBase!A253</f>
        <v>1Mci3i-PCC5</v>
      </c>
      <c r="D255" s="30">
        <f>DataBase!U253</f>
        <v>0.29949000477790833</v>
      </c>
      <c r="E255" s="30">
        <f>TestLeeKesler!AO256</f>
        <v>0.29959195304967401</v>
      </c>
      <c r="F255" s="24">
        <f>TestLeeKesler!AP256</f>
        <v>0.27046900478846747</v>
      </c>
      <c r="H255" s="63">
        <f t="shared" si="6"/>
        <v>3.4040625776905401E-4</v>
      </c>
      <c r="I255" s="63">
        <f t="shared" si="7"/>
        <v>9.6901397463871455E-2</v>
      </c>
    </row>
    <row r="256" spans="3:9" x14ac:dyDescent="0.2">
      <c r="C256" t="str">
        <f>DataBase!A254</f>
        <v>1Mtr3i-PCC5</v>
      </c>
      <c r="D256" s="30">
        <f>DataBase!U254</f>
        <v>0.29949000477790833</v>
      </c>
      <c r="E256" s="30">
        <f>TestLeeKesler!AO257</f>
        <v>0.29959195304967401</v>
      </c>
      <c r="F256" s="24">
        <f>TestLeeKesler!AP257</f>
        <v>0.27046900478846747</v>
      </c>
      <c r="H256" s="63">
        <f t="shared" si="6"/>
        <v>3.4040625776905401E-4</v>
      </c>
      <c r="I256" s="63">
        <f t="shared" si="7"/>
        <v>9.6901397463871455E-2</v>
      </c>
    </row>
    <row r="257" spans="3:9" x14ac:dyDescent="0.2">
      <c r="C257" t="str">
        <f>DataBase!A255</f>
        <v>n-Pcychexane</v>
      </c>
      <c r="D257" s="30">
        <f>DataBase!U255</f>
        <v>0.25799000263214111</v>
      </c>
      <c r="E257" s="30">
        <f>TestLeeKesler!AO258</f>
        <v>0.26392797886834912</v>
      </c>
      <c r="F257" s="24">
        <f>TestLeeKesler!AP258</f>
        <v>0.23753391164144255</v>
      </c>
      <c r="H257" s="63">
        <f t="shared" si="6"/>
        <v>2.3016303638225707E-2</v>
      </c>
      <c r="I257" s="63">
        <f t="shared" si="7"/>
        <v>7.9290246839007109E-2</v>
      </c>
    </row>
    <row r="258" spans="3:9" x14ac:dyDescent="0.2">
      <c r="C258" t="str">
        <f>DataBase!A256</f>
        <v>i-Pcychexane</v>
      </c>
      <c r="D258" s="30">
        <f>DataBase!U256</f>
        <v>0.2370000034570694</v>
      </c>
      <c r="E258" s="30">
        <f>TestLeeKesler!AO259</f>
        <v>0.24686203194604989</v>
      </c>
      <c r="F258" s="24">
        <f>TestLeeKesler!AP259</f>
        <v>0.2212740783315803</v>
      </c>
      <c r="H258" s="63">
        <f t="shared" si="6"/>
        <v>4.1611933945675722E-2</v>
      </c>
      <c r="I258" s="63">
        <f t="shared" si="7"/>
        <v>6.6354113485646918E-2</v>
      </c>
    </row>
    <row r="259" spans="3:9" x14ac:dyDescent="0.2">
      <c r="C259" t="str">
        <f>DataBase!A257</f>
        <v>1-Nonene</v>
      </c>
      <c r="D259" s="30">
        <f>DataBase!U257</f>
        <v>0.43000000715255737</v>
      </c>
      <c r="E259" s="30">
        <f>TestLeeKesler!AO260</f>
        <v>0.4309479718091247</v>
      </c>
      <c r="F259" s="24">
        <f>TestLeeKesler!AP260</f>
        <v>0.38996386068472799</v>
      </c>
      <c r="H259" s="63">
        <f t="shared" si="6"/>
        <v>2.2045689320907397E-3</v>
      </c>
      <c r="I259" s="63">
        <f t="shared" si="7"/>
        <v>9.310731581831154E-2</v>
      </c>
    </row>
    <row r="260" spans="3:9" x14ac:dyDescent="0.2">
      <c r="C260" t="str">
        <f>DataBase!A258</f>
        <v>23M2-heptene</v>
      </c>
      <c r="D260" s="30">
        <f>DataBase!U258</f>
        <v>0.36379000544548035</v>
      </c>
      <c r="E260" s="30">
        <f>TestLeeKesler!AO261</f>
        <v>0.36383541722186241</v>
      </c>
      <c r="F260" s="24">
        <f>TestLeeKesler!AP261</f>
        <v>0.32938771599615024</v>
      </c>
      <c r="H260" s="63">
        <f t="shared" si="6"/>
        <v>1.2482964265732313E-4</v>
      </c>
      <c r="I260" s="63">
        <f t="shared" si="7"/>
        <v>9.4566340290747286E-2</v>
      </c>
    </row>
    <row r="261" spans="3:9" x14ac:dyDescent="0.2">
      <c r="C261" t="str">
        <f>DataBase!A259</f>
        <v>nBCC5</v>
      </c>
      <c r="D261" s="30">
        <f>DataBase!U259</f>
        <v>0.37187901139259338</v>
      </c>
      <c r="E261" s="30">
        <f>TestLeeKesler!AO262</f>
        <v>0.37373270477254644</v>
      </c>
      <c r="F261" s="24">
        <f>TestLeeKesler!AP262</f>
        <v>0.34116033912283195</v>
      </c>
      <c r="H261" s="63">
        <f t="shared" ref="H261:H324" si="8">ABS((E261-$D261)/$D261)</f>
        <v>4.9846679246872338E-3</v>
      </c>
      <c r="I261" s="63">
        <f t="shared" ref="I261:I324" si="9">ABS((F261-$D261)/$D261)</f>
        <v>8.2603941950710622E-2</v>
      </c>
    </row>
    <row r="262" spans="3:9" x14ac:dyDescent="0.2">
      <c r="C262" t="str">
        <f>DataBase!A260</f>
        <v>iPCC6</v>
      </c>
      <c r="D262" s="30">
        <f>DataBase!U260</f>
        <v>0.32950800657272339</v>
      </c>
      <c r="E262" s="30">
        <f>TestLeeKesler!AO263</f>
        <v>0.33037087374302854</v>
      </c>
      <c r="F262" s="24">
        <f>TestLeeKesler!AP263</f>
        <v>0.3015074726059781</v>
      </c>
      <c r="H262" s="63">
        <f t="shared" si="8"/>
        <v>2.6186531225143718E-3</v>
      </c>
      <c r="I262" s="63">
        <f t="shared" si="9"/>
        <v>8.4976793911578252E-2</v>
      </c>
    </row>
    <row r="263" spans="3:9" x14ac:dyDescent="0.2">
      <c r="C263" t="str">
        <f>DataBase!A261</f>
        <v>Naphthalene</v>
      </c>
      <c r="D263" s="30">
        <f>DataBase!U261</f>
        <v>0.30239000916481018</v>
      </c>
      <c r="E263" s="30">
        <f>TestLeeKesler!AO264</f>
        <v>0.29989469841411326</v>
      </c>
      <c r="F263" s="24">
        <f>TestLeeKesler!AP264</f>
        <v>0.28124261147912666</v>
      </c>
      <c r="H263" s="63">
        <f t="shared" si="8"/>
        <v>8.2519616226371904E-3</v>
      </c>
      <c r="I263" s="63">
        <f t="shared" si="9"/>
        <v>6.993418117249256E-2</v>
      </c>
    </row>
    <row r="264" spans="3:9" x14ac:dyDescent="0.2">
      <c r="C264" t="str">
        <f>DataBase!A262</f>
        <v>n-Nonane</v>
      </c>
      <c r="D264" s="30">
        <f>DataBase!U262</f>
        <v>0.44549000263214111</v>
      </c>
      <c r="E264" s="30">
        <f>TestLeeKesler!AO265</f>
        <v>0.44840188036947681</v>
      </c>
      <c r="F264" s="24">
        <f>TestLeeKesler!AP265</f>
        <v>0.405444986460062</v>
      </c>
      <c r="H264" s="63">
        <f t="shared" si="8"/>
        <v>6.5363481113630143E-3</v>
      </c>
      <c r="I264" s="63">
        <f t="shared" si="9"/>
        <v>8.9889820053146927E-2</v>
      </c>
    </row>
    <row r="265" spans="3:9" x14ac:dyDescent="0.2">
      <c r="C265" t="str">
        <f>DataBase!A263</f>
        <v>33-Epentane</v>
      </c>
      <c r="D265" s="30">
        <f>DataBase!U263</f>
        <v>0.3379800021648407</v>
      </c>
      <c r="E265" s="30">
        <f>TestLeeKesler!AO266</f>
        <v>0.33635691637493831</v>
      </c>
      <c r="F265" s="24">
        <f>TestLeeKesler!AP266</f>
        <v>0.30547823058493129</v>
      </c>
      <c r="H265" s="63">
        <f t="shared" si="8"/>
        <v>4.802313093988245E-3</v>
      </c>
      <c r="I265" s="63">
        <f t="shared" si="9"/>
        <v>9.6164777122101863E-2</v>
      </c>
    </row>
    <row r="266" spans="3:9" x14ac:dyDescent="0.2">
      <c r="C266" t="str">
        <f>DataBase!A264</f>
        <v>2-Moctane</v>
      </c>
      <c r="D266" s="30">
        <f>DataBase!U264</f>
        <v>0.41668000817298889</v>
      </c>
      <c r="E266" s="30">
        <f>TestLeeKesler!AO267</f>
        <v>0.42195499294946448</v>
      </c>
      <c r="F266" s="24">
        <f>TestLeeKesler!AP267</f>
        <v>0.38093535414230884</v>
      </c>
      <c r="H266" s="63">
        <f t="shared" si="8"/>
        <v>1.2659558109362486E-2</v>
      </c>
      <c r="I266" s="63">
        <f t="shared" si="9"/>
        <v>8.5784422889423353E-2</v>
      </c>
    </row>
    <row r="267" spans="3:9" x14ac:dyDescent="0.2">
      <c r="C267" t="str">
        <f>DataBase!A265</f>
        <v>3-Moctane</v>
      </c>
      <c r="D267" s="30">
        <f>DataBase!U265</f>
        <v>0.41844001412391663</v>
      </c>
      <c r="E267" s="30">
        <f>TestLeeKesler!AO268</f>
        <v>0.41408693692837645</v>
      </c>
      <c r="F267" s="24">
        <f>TestLeeKesler!AP268</f>
        <v>0.37433346059785166</v>
      </c>
      <c r="H267" s="63">
        <f t="shared" si="8"/>
        <v>1.0403109283547294E-2</v>
      </c>
      <c r="I267" s="63">
        <f t="shared" si="9"/>
        <v>0.10540711221992088</v>
      </c>
    </row>
    <row r="268" spans="3:9" x14ac:dyDescent="0.2">
      <c r="C268" t="str">
        <f>DataBase!A266</f>
        <v>4-Moctane</v>
      </c>
      <c r="D268" s="30">
        <f>DataBase!U266</f>
        <v>0.41510000824928284</v>
      </c>
      <c r="E268" s="30">
        <f>TestLeeKesler!AO269</f>
        <v>0.41379554396978235</v>
      </c>
      <c r="F268" s="24">
        <f>TestLeeKesler!AP269</f>
        <v>0.37406373847998386</v>
      </c>
      <c r="H268" s="63">
        <f t="shared" si="8"/>
        <v>3.1425301218426008E-3</v>
      </c>
      <c r="I268" s="63">
        <f t="shared" si="9"/>
        <v>9.885875440564959E-2</v>
      </c>
    </row>
    <row r="269" spans="3:9" x14ac:dyDescent="0.2">
      <c r="C269" t="str">
        <f>DataBase!A267</f>
        <v>3-Eheptane</v>
      </c>
      <c r="D269" s="30">
        <f>DataBase!U267</f>
        <v>0.41615000367164612</v>
      </c>
      <c r="E269" s="30">
        <f>TestLeeKesler!AO270</f>
        <v>0.40732560367088577</v>
      </c>
      <c r="F269" s="24">
        <f>TestLeeKesler!AP270</f>
        <v>0.36884598725275275</v>
      </c>
      <c r="H269" s="63">
        <f t="shared" si="8"/>
        <v>2.1204853833722521E-2</v>
      </c>
      <c r="I269" s="63">
        <f t="shared" si="9"/>
        <v>0.11367058993520411</v>
      </c>
    </row>
    <row r="270" spans="3:9" x14ac:dyDescent="0.2">
      <c r="C270" t="str">
        <f>DataBase!A268</f>
        <v>4-Eheptane</v>
      </c>
      <c r="D270" s="30">
        <f>DataBase!U268</f>
        <v>0.41280001401901245</v>
      </c>
      <c r="E270" s="30">
        <f>TestLeeKesler!AO271</f>
        <v>0.40579800716014541</v>
      </c>
      <c r="F270" s="24">
        <f>TestLeeKesler!AP271</f>
        <v>0.36730139595519073</v>
      </c>
      <c r="H270" s="63">
        <f t="shared" si="8"/>
        <v>1.6962225341747551E-2</v>
      </c>
      <c r="I270" s="63">
        <f t="shared" si="9"/>
        <v>0.11021951676030266</v>
      </c>
    </row>
    <row r="271" spans="3:9" x14ac:dyDescent="0.2">
      <c r="C271" t="str">
        <f>DataBase!A269</f>
        <v>22-Mheptane</v>
      </c>
      <c r="D271" s="30">
        <f>DataBase!U269</f>
        <v>0.38999000191688538</v>
      </c>
      <c r="E271" s="30">
        <f>TestLeeKesler!AO272</f>
        <v>0.37660339939628851</v>
      </c>
      <c r="F271" s="24">
        <f>TestLeeKesler!AP272</f>
        <v>0.33926694641198218</v>
      </c>
      <c r="H271" s="63">
        <f t="shared" si="8"/>
        <v>3.4325501820043632E-2</v>
      </c>
      <c r="I271" s="63">
        <f t="shared" si="9"/>
        <v>0.13006245097461058</v>
      </c>
    </row>
    <row r="272" spans="3:9" x14ac:dyDescent="0.2">
      <c r="C272" t="str">
        <f>DataBase!A270</f>
        <v>23-Mheptane</v>
      </c>
      <c r="D272" s="30">
        <f>DataBase!U270</f>
        <v>0.38519001007080078</v>
      </c>
      <c r="E272" s="30">
        <f>TestLeeKesler!AO273</f>
        <v>0.3851665583374218</v>
      </c>
      <c r="F272" s="24">
        <f>TestLeeKesler!AP273</f>
        <v>0.34824568701872871</v>
      </c>
      <c r="H272" s="63">
        <f t="shared" si="8"/>
        <v>6.0883545174667752E-5</v>
      </c>
      <c r="I272" s="63">
        <f t="shared" si="9"/>
        <v>9.5911944978223682E-2</v>
      </c>
    </row>
    <row r="273" spans="3:9" x14ac:dyDescent="0.2">
      <c r="C273" t="str">
        <f>DataBase!A271</f>
        <v>24-Mheptane</v>
      </c>
      <c r="D273" s="30">
        <f>DataBase!U271</f>
        <v>0.39741000533103943</v>
      </c>
      <c r="E273" s="30">
        <f>TestLeeKesler!AO274</f>
        <v>0.39049765880823528</v>
      </c>
      <c r="F273" s="24">
        <f>TestLeeKesler!AP274</f>
        <v>0.35245233464390258</v>
      </c>
      <c r="H273" s="63">
        <f t="shared" si="8"/>
        <v>1.7393488915927562E-2</v>
      </c>
      <c r="I273" s="63">
        <f t="shared" si="9"/>
        <v>0.11312667040098164</v>
      </c>
    </row>
    <row r="274" spans="3:9" x14ac:dyDescent="0.2">
      <c r="C274" t="str">
        <f>DataBase!A272</f>
        <v>25-Mheptane</v>
      </c>
      <c r="D274" s="30">
        <f>DataBase!U272</f>
        <v>0.40314000844955444</v>
      </c>
      <c r="E274" s="30">
        <f>TestLeeKesler!AO275</f>
        <v>0.39324703347909995</v>
      </c>
      <c r="F274" s="24">
        <f>TestLeeKesler!AP275</f>
        <v>0.35513428396790547</v>
      </c>
      <c r="H274" s="63">
        <f t="shared" si="8"/>
        <v>2.4539799481827954E-2</v>
      </c>
      <c r="I274" s="63">
        <f t="shared" si="9"/>
        <v>0.11907953434409874</v>
      </c>
    </row>
    <row r="275" spans="3:9" x14ac:dyDescent="0.2">
      <c r="C275" t="str">
        <f>DataBase!A273</f>
        <v>26-Mheptane</v>
      </c>
      <c r="D275" s="30">
        <f>DataBase!U273</f>
        <v>0.40171000361442566</v>
      </c>
      <c r="E275" s="30">
        <f>TestLeeKesler!AO276</f>
        <v>0.40146044226101202</v>
      </c>
      <c r="F275" s="24">
        <f>TestLeeKesler!AP276</f>
        <v>0.36210853058423798</v>
      </c>
      <c r="H275" s="63">
        <f t="shared" si="8"/>
        <v>6.212475446670182E-4</v>
      </c>
      <c r="I275" s="63">
        <f t="shared" si="9"/>
        <v>9.8582242597569134E-2</v>
      </c>
    </row>
    <row r="276" spans="3:9" x14ac:dyDescent="0.2">
      <c r="C276" t="str">
        <f>DataBase!A274</f>
        <v>33-Mheptane</v>
      </c>
      <c r="D276" s="30">
        <f>DataBase!U274</f>
        <v>0.35989001393318176</v>
      </c>
      <c r="E276" s="30">
        <f>TestLeeKesler!AO277</f>
        <v>0.35933265227607103</v>
      </c>
      <c r="F276" s="24">
        <f>TestLeeKesler!AP277</f>
        <v>0.32447311807188917</v>
      </c>
      <c r="H276" s="63">
        <f t="shared" si="8"/>
        <v>1.5486999792503678E-3</v>
      </c>
      <c r="I276" s="63">
        <f t="shared" si="9"/>
        <v>9.8410332296322622E-2</v>
      </c>
    </row>
    <row r="277" spans="3:9" x14ac:dyDescent="0.2">
      <c r="C277" t="str">
        <f>DataBase!A275</f>
        <v>34-Mheptane</v>
      </c>
      <c r="D277" s="30">
        <f>DataBase!U275</f>
        <v>0.37869000434875488</v>
      </c>
      <c r="E277" s="30">
        <f>TestLeeKesler!AO278</f>
        <v>0.3784494374284027</v>
      </c>
      <c r="F277" s="24">
        <f>TestLeeKesler!AP278</f>
        <v>0.34270855134004763</v>
      </c>
      <c r="H277" s="63">
        <f t="shared" si="8"/>
        <v>6.3526081383080463E-4</v>
      </c>
      <c r="I277" s="63">
        <f t="shared" si="9"/>
        <v>9.5015586879790212E-2</v>
      </c>
    </row>
    <row r="278" spans="3:9" x14ac:dyDescent="0.2">
      <c r="C278" t="str">
        <f>DataBase!A276</f>
        <v>35-Mheptane</v>
      </c>
      <c r="D278" s="30">
        <f>DataBase!U276</f>
        <v>0.40314000844955444</v>
      </c>
      <c r="E278" s="30">
        <f>TestLeeKesler!AO279</f>
        <v>0.38504462364386882</v>
      </c>
      <c r="F278" s="24">
        <f>TestLeeKesler!AP279</f>
        <v>0.3481320913648096</v>
      </c>
      <c r="H278" s="63">
        <f t="shared" si="8"/>
        <v>4.4886105140690656E-2</v>
      </c>
      <c r="I278" s="63">
        <f t="shared" si="9"/>
        <v>0.13644866778740486</v>
      </c>
    </row>
    <row r="279" spans="3:9" x14ac:dyDescent="0.2">
      <c r="C279" t="str">
        <f>DataBase!A277</f>
        <v>44-Mheptane</v>
      </c>
      <c r="D279" s="30">
        <f>DataBase!U277</f>
        <v>0.36359000205993652</v>
      </c>
      <c r="E279" s="30">
        <f>TestLeeKesler!AO280</f>
        <v>0.36321501580369608</v>
      </c>
      <c r="F279" s="24">
        <f>TestLeeKesler!AP280</f>
        <v>0.32810908591106602</v>
      </c>
      <c r="H279" s="63">
        <f t="shared" si="8"/>
        <v>1.0313436951399566E-3</v>
      </c>
      <c r="I279" s="63">
        <f t="shared" si="9"/>
        <v>9.7584960939111842E-2</v>
      </c>
    </row>
    <row r="280" spans="3:9" x14ac:dyDescent="0.2">
      <c r="C280" t="str">
        <f>DataBase!A278</f>
        <v>2M-3Ehexane</v>
      </c>
      <c r="D280" s="30">
        <f>DataBase!U278</f>
        <v>0.3767000138759613</v>
      </c>
      <c r="E280" s="30">
        <f>TestLeeKesler!AO281</f>
        <v>0.3765327672804214</v>
      </c>
      <c r="F280" s="24">
        <f>TestLeeKesler!AP281</f>
        <v>0.34079999136607064</v>
      </c>
      <c r="H280" s="63">
        <f t="shared" si="8"/>
        <v>4.4397820382076076E-4</v>
      </c>
      <c r="I280" s="63">
        <f t="shared" si="9"/>
        <v>9.5301357014846613E-2</v>
      </c>
    </row>
    <row r="281" spans="3:9" x14ac:dyDescent="0.2">
      <c r="C281" t="str">
        <f>DataBase!A279</f>
        <v>2M-4Ehexane</v>
      </c>
      <c r="D281" s="30">
        <f>DataBase!U279</f>
        <v>0.39908000826835632</v>
      </c>
      <c r="E281" s="30">
        <f>TestLeeKesler!AO282</f>
        <v>0.38478305330774215</v>
      </c>
      <c r="F281" s="24">
        <f>TestLeeKesler!AP282</f>
        <v>0.3478884007037748</v>
      </c>
      <c r="H281" s="63">
        <f t="shared" si="8"/>
        <v>3.5824783663431128E-2</v>
      </c>
      <c r="I281" s="63">
        <f t="shared" si="9"/>
        <v>0.12827404656701913</v>
      </c>
    </row>
    <row r="282" spans="3:9" x14ac:dyDescent="0.2">
      <c r="C282" t="str">
        <f>DataBase!A280</f>
        <v>3M-3Ehexane</v>
      </c>
      <c r="D282" s="30">
        <f>DataBase!U280</f>
        <v>0.35089001059532166</v>
      </c>
      <c r="E282" s="30">
        <f>TestLeeKesler!AO283</f>
        <v>0.34997809270762742</v>
      </c>
      <c r="F282" s="24">
        <f>TestLeeKesler!AP283</f>
        <v>0.31705398070454005</v>
      </c>
      <c r="H282" s="63">
        <f t="shared" si="8"/>
        <v>2.5988710426582723E-3</v>
      </c>
      <c r="I282" s="63">
        <f t="shared" si="9"/>
        <v>9.6429162612452934E-2</v>
      </c>
    </row>
    <row r="283" spans="3:9" x14ac:dyDescent="0.2">
      <c r="C283" t="str">
        <f>DataBase!A281</f>
        <v>3M-4Ehexane</v>
      </c>
      <c r="D283" s="30">
        <f>DataBase!U281</f>
        <v>0.37029001116752625</v>
      </c>
      <c r="E283" s="30">
        <f>TestLeeKesler!AO284</f>
        <v>0.36976090291426045</v>
      </c>
      <c r="F283" s="24">
        <f>TestLeeKesler!AP284</f>
        <v>0.33517107967203486</v>
      </c>
      <c r="H283" s="63">
        <f t="shared" si="8"/>
        <v>1.4289023125347525E-3</v>
      </c>
      <c r="I283" s="63">
        <f t="shared" si="9"/>
        <v>9.4841692825472723E-2</v>
      </c>
    </row>
    <row r="284" spans="3:9" x14ac:dyDescent="0.2">
      <c r="C284" t="str">
        <f>DataBase!A282</f>
        <v>223-Mhexane</v>
      </c>
      <c r="D284" s="30">
        <f>DataBase!U282</f>
        <v>0.33199000358581543</v>
      </c>
      <c r="E284" s="30">
        <f>TestLeeKesler!AO285</f>
        <v>0.33542689584461327</v>
      </c>
      <c r="F284" s="24">
        <f>TestLeeKesler!AP285</f>
        <v>0.30268972447739162</v>
      </c>
      <c r="H284" s="63">
        <f t="shared" si="8"/>
        <v>1.0352396824229816E-2</v>
      </c>
      <c r="I284" s="63">
        <f t="shared" si="9"/>
        <v>8.825651011160654E-2</v>
      </c>
    </row>
    <row r="285" spans="3:9" x14ac:dyDescent="0.2">
      <c r="C285" t="str">
        <f>DataBase!A283</f>
        <v>224-Mhexane</v>
      </c>
      <c r="D285" s="30">
        <f>DataBase!U283</f>
        <v>0.32100000977516174</v>
      </c>
      <c r="E285" s="30">
        <f>TestLeeKesler!AO286</f>
        <v>0.34937098310208392</v>
      </c>
      <c r="F285" s="24">
        <f>TestLeeKesler!AP286</f>
        <v>0.31454527901667095</v>
      </c>
      <c r="H285" s="63">
        <f t="shared" si="8"/>
        <v>8.8383091784931964E-2</v>
      </c>
      <c r="I285" s="63">
        <f t="shared" si="9"/>
        <v>2.0108194896977981E-2</v>
      </c>
    </row>
    <row r="286" spans="3:9" x14ac:dyDescent="0.2">
      <c r="C286" t="str">
        <f>DataBase!A284</f>
        <v>225-Mhexane</v>
      </c>
      <c r="D286" s="30">
        <f>DataBase!U284</f>
        <v>0.35600000619888306</v>
      </c>
      <c r="E286" s="30">
        <f>TestLeeKesler!AO287</f>
        <v>0.35708859404233262</v>
      </c>
      <c r="F286" s="24">
        <f>TestLeeKesler!AP287</f>
        <v>0.32117142537824761</v>
      </c>
      <c r="H286" s="63">
        <f t="shared" si="8"/>
        <v>3.0578309676809706E-3</v>
      </c>
      <c r="I286" s="63">
        <f t="shared" si="9"/>
        <v>9.7833090489268429E-2</v>
      </c>
    </row>
    <row r="287" spans="3:9" x14ac:dyDescent="0.2">
      <c r="C287" t="str">
        <f>DataBase!A285</f>
        <v>233-Mhexane</v>
      </c>
      <c r="D287" s="30">
        <f>DataBase!U285</f>
        <v>0.32989001274108887</v>
      </c>
      <c r="E287" s="30">
        <f>TestLeeKesler!AO288</f>
        <v>0.32885728793254299</v>
      </c>
      <c r="F287" s="24">
        <f>TestLeeKesler!AP288</f>
        <v>0.29713743817049676</v>
      </c>
      <c r="H287" s="63">
        <f t="shared" si="8"/>
        <v>3.1305125001053194E-3</v>
      </c>
      <c r="I287" s="63">
        <f t="shared" si="9"/>
        <v>9.9283316577084932E-2</v>
      </c>
    </row>
    <row r="288" spans="3:9" x14ac:dyDescent="0.2">
      <c r="C288" t="str">
        <f>DataBase!A286</f>
        <v>234-Mhexane</v>
      </c>
      <c r="D288" s="30">
        <f>DataBase!U286</f>
        <v>0.35179001092910767</v>
      </c>
      <c r="E288" s="30">
        <f>TestLeeKesler!AO289</f>
        <v>0.35093727518582579</v>
      </c>
      <c r="F288" s="24">
        <f>TestLeeKesler!AP289</f>
        <v>0.3176227563066083</v>
      </c>
      <c r="H288" s="63">
        <f t="shared" si="8"/>
        <v>2.4239907808346387E-3</v>
      </c>
      <c r="I288" s="63">
        <f t="shared" si="9"/>
        <v>9.7124004551069287E-2</v>
      </c>
    </row>
    <row r="289" spans="3:9" x14ac:dyDescent="0.2">
      <c r="C289" t="str">
        <f>DataBase!A287</f>
        <v>235-Mhexane</v>
      </c>
      <c r="D289" s="30">
        <f>DataBase!U287</f>
        <v>0.36348000168800354</v>
      </c>
      <c r="E289" s="30">
        <f>TestLeeKesler!AO290</f>
        <v>0.36334630120868144</v>
      </c>
      <c r="F289" s="24">
        <f>TestLeeKesler!AP290</f>
        <v>0.32787464838588964</v>
      </c>
      <c r="H289" s="63">
        <f t="shared" si="8"/>
        <v>3.6783448525693429E-4</v>
      </c>
      <c r="I289" s="63">
        <f t="shared" si="9"/>
        <v>9.7956842568401009E-2</v>
      </c>
    </row>
    <row r="290" spans="3:9" x14ac:dyDescent="0.2">
      <c r="C290" t="str">
        <f>DataBase!A288</f>
        <v>244-Mhexane</v>
      </c>
      <c r="D290" s="30">
        <f>DataBase!U288</f>
        <v>0.34270000457763672</v>
      </c>
      <c r="E290" s="30">
        <f>TestLeeKesler!AO291</f>
        <v>0.34165176750308351</v>
      </c>
      <c r="F290" s="24">
        <f>TestLeeKesler!AP291</f>
        <v>0.3078774540837661</v>
      </c>
      <c r="H290" s="63">
        <f t="shared" si="8"/>
        <v>3.058760024952764E-3</v>
      </c>
      <c r="I290" s="63">
        <f t="shared" si="9"/>
        <v>0.10161234324110366</v>
      </c>
    </row>
    <row r="291" spans="3:9" x14ac:dyDescent="0.2">
      <c r="C291" t="str">
        <f>DataBase!A289</f>
        <v>334-Mhexane</v>
      </c>
      <c r="D291" s="30">
        <f>DataBase!U289</f>
        <v>0.32649001479148865</v>
      </c>
      <c r="E291" s="30">
        <f>TestLeeKesler!AO292</f>
        <v>0.32430715224708023</v>
      </c>
      <c r="F291" s="24">
        <f>TestLeeKesler!AP292</f>
        <v>0.29356200579118941</v>
      </c>
      <c r="H291" s="63">
        <f t="shared" si="8"/>
        <v>6.6858477917080862E-3</v>
      </c>
      <c r="I291" s="63">
        <f t="shared" si="9"/>
        <v>0.10085456678155552</v>
      </c>
    </row>
    <row r="292" spans="3:9" x14ac:dyDescent="0.2">
      <c r="C292" t="str">
        <f>DataBase!A290</f>
        <v>22M3Epentane</v>
      </c>
      <c r="D292" s="30">
        <f>DataBase!U290</f>
        <v>0.33008000254631042</v>
      </c>
      <c r="E292" s="30">
        <f>TestLeeKesler!AO293</f>
        <v>0.32897609262724875</v>
      </c>
      <c r="F292" s="24">
        <f>TestLeeKesler!AP293</f>
        <v>0.29724972660206617</v>
      </c>
      <c r="H292" s="63">
        <f t="shared" si="8"/>
        <v>3.344370790553405E-3</v>
      </c>
      <c r="I292" s="63">
        <f t="shared" si="9"/>
        <v>9.9461572015827129E-2</v>
      </c>
    </row>
    <row r="293" spans="3:9" x14ac:dyDescent="0.2">
      <c r="C293" t="str">
        <f>DataBase!A291</f>
        <v>23M3Epentane</v>
      </c>
      <c r="D293" s="30">
        <f>DataBase!U291</f>
        <v>0.34670001268386841</v>
      </c>
      <c r="E293" s="30">
        <f>TestLeeKesler!AO294</f>
        <v>0.34552931333532522</v>
      </c>
      <c r="F293" s="24">
        <f>TestLeeKesler!AP294</f>
        <v>0.31424833091629933</v>
      </c>
      <c r="H293" s="63">
        <f t="shared" si="8"/>
        <v>3.3766925460446142E-3</v>
      </c>
      <c r="I293" s="63">
        <f t="shared" si="9"/>
        <v>9.3601616903197238E-2</v>
      </c>
    </row>
    <row r="294" spans="3:9" x14ac:dyDescent="0.2">
      <c r="C294" t="str">
        <f>DataBase!A292</f>
        <v>24M3Epentane</v>
      </c>
      <c r="D294" s="30">
        <f>DataBase!U292</f>
        <v>0.35080000758171082</v>
      </c>
      <c r="E294" s="30">
        <f>TestLeeKesler!AO295</f>
        <v>0.35009314262351282</v>
      </c>
      <c r="F294" s="24">
        <f>TestLeeKesler!AP295</f>
        <v>0.31682909465549303</v>
      </c>
      <c r="H294" s="63">
        <f t="shared" si="8"/>
        <v>2.0150083891698513E-3</v>
      </c>
      <c r="I294" s="63">
        <f t="shared" si="9"/>
        <v>9.6838404196171637E-2</v>
      </c>
    </row>
    <row r="295" spans="3:9" x14ac:dyDescent="0.2">
      <c r="C295" t="str">
        <f>DataBase!A293</f>
        <v>2233Mpentane</v>
      </c>
      <c r="D295" s="30">
        <f>DataBase!U293</f>
        <v>0.27930000424385071</v>
      </c>
      <c r="E295" s="30">
        <f>TestLeeKesler!AO296</f>
        <v>0.279887100389767</v>
      </c>
      <c r="F295" s="24">
        <f>TestLeeKesler!AP296</f>
        <v>0.25227433224124152</v>
      </c>
      <c r="H295" s="63">
        <f t="shared" si="8"/>
        <v>2.1020269853046884E-3</v>
      </c>
      <c r="I295" s="63">
        <f t="shared" si="9"/>
        <v>9.676216108831015E-2</v>
      </c>
    </row>
    <row r="296" spans="3:9" x14ac:dyDescent="0.2">
      <c r="C296" t="str">
        <f>DataBase!A294</f>
        <v>2234Mpentane</v>
      </c>
      <c r="D296" s="30">
        <f>DataBase!U294</f>
        <v>0.31299000978469849</v>
      </c>
      <c r="E296" s="30">
        <f>TestLeeKesler!AO297</f>
        <v>0.31640135574917161</v>
      </c>
      <c r="F296" s="24">
        <f>TestLeeKesler!AP297</f>
        <v>0.28586275396491767</v>
      </c>
      <c r="H296" s="63">
        <f t="shared" si="8"/>
        <v>1.0899216773147936E-2</v>
      </c>
      <c r="I296" s="63">
        <f t="shared" si="9"/>
        <v>8.6671315287159739E-2</v>
      </c>
    </row>
    <row r="297" spans="3:9" x14ac:dyDescent="0.2">
      <c r="C297" t="str">
        <f>DataBase!A295</f>
        <v>2244Mpentane</v>
      </c>
      <c r="D297" s="30">
        <f>DataBase!U295</f>
        <v>0.31200000643730164</v>
      </c>
      <c r="E297" s="30">
        <f>TestLeeKesler!AO298</f>
        <v>0.33587987609746667</v>
      </c>
      <c r="F297" s="24">
        <f>TestLeeKesler!AP298</f>
        <v>0.30297245520900451</v>
      </c>
      <c r="H297" s="63">
        <f t="shared" si="8"/>
        <v>7.6538042203418491E-2</v>
      </c>
      <c r="I297" s="63">
        <f t="shared" si="9"/>
        <v>2.8934458468068233E-2</v>
      </c>
    </row>
    <row r="298" spans="3:9" x14ac:dyDescent="0.2">
      <c r="C298" t="str">
        <f>DataBase!A296</f>
        <v>2334Mpentane</v>
      </c>
      <c r="D298" s="30">
        <f>DataBase!U296</f>
        <v>0.31299000978469849</v>
      </c>
      <c r="E298" s="30">
        <f>TestLeeKesler!AO299</f>
        <v>0.29887289752366408</v>
      </c>
      <c r="F298" s="24">
        <f>TestLeeKesler!AP299</f>
        <v>0.27006950879315772</v>
      </c>
      <c r="H298" s="63">
        <f t="shared" si="8"/>
        <v>4.5104034696651724E-2</v>
      </c>
      <c r="I298" s="63">
        <f t="shared" si="9"/>
        <v>0.13713057813271801</v>
      </c>
    </row>
    <row r="299" spans="3:9" x14ac:dyDescent="0.2">
      <c r="C299" t="str">
        <f>DataBase!A297</f>
        <v>1MIndene</v>
      </c>
      <c r="D299" s="30">
        <f>DataBase!U297</f>
        <v>0.33570000529289246</v>
      </c>
      <c r="E299" s="30">
        <f>TestLeeKesler!AO300</f>
        <v>0.33780351208236126</v>
      </c>
      <c r="F299" s="24">
        <f>TestLeeKesler!AP300</f>
        <v>0.31376486531138137</v>
      </c>
      <c r="H299" s="63">
        <f t="shared" si="8"/>
        <v>6.2660314456460245E-3</v>
      </c>
      <c r="I299" s="63">
        <f t="shared" si="9"/>
        <v>6.534149429748462E-2</v>
      </c>
    </row>
    <row r="300" spans="3:9" x14ac:dyDescent="0.2">
      <c r="C300" t="str">
        <f>DataBase!A298</f>
        <v>2MIndene</v>
      </c>
      <c r="D300" s="30">
        <f>DataBase!U298</f>
        <v>0.32769900560379028</v>
      </c>
      <c r="E300" s="30">
        <f>TestLeeKesler!AO301</f>
        <v>0.31486788984305875</v>
      </c>
      <c r="F300" s="24">
        <f>TestLeeKesler!AP301</f>
        <v>0.29176034233806636</v>
      </c>
      <c r="H300" s="63">
        <f t="shared" si="8"/>
        <v>3.9155186745501461E-2</v>
      </c>
      <c r="I300" s="63">
        <f t="shared" si="9"/>
        <v>0.10966973549250296</v>
      </c>
    </row>
    <row r="301" spans="3:9" x14ac:dyDescent="0.2">
      <c r="C301" t="str">
        <f>DataBase!A299</f>
        <v>mDiVinylBZ</v>
      </c>
      <c r="D301" s="30">
        <f>DataBase!U299</f>
        <v>0.37336000800132751</v>
      </c>
      <c r="E301" s="30">
        <f>TestLeeKesler!AO302</f>
        <v>0.36951977027151445</v>
      </c>
      <c r="F301" s="24">
        <f>TestLeeKesler!AP302</f>
        <v>0.34108898287170075</v>
      </c>
      <c r="H301" s="63">
        <f t="shared" si="8"/>
        <v>1.0285616154688461E-2</v>
      </c>
      <c r="I301" s="63">
        <f t="shared" si="9"/>
        <v>8.6434070168307953E-2</v>
      </c>
    </row>
    <row r="302" spans="3:9" x14ac:dyDescent="0.2">
      <c r="C302" t="str">
        <f>DataBase!A300</f>
        <v>DicycloC5==</v>
      </c>
      <c r="D302" s="30">
        <f>DataBase!U300</f>
        <v>0.28510001301765442</v>
      </c>
      <c r="E302" s="30">
        <f>TestLeeKesler!AO303</f>
        <v>0.3522458175027981</v>
      </c>
      <c r="F302" s="24">
        <f>TestLeeKesler!AP303</f>
        <v>0.32419110026652609</v>
      </c>
      <c r="H302" s="63">
        <f t="shared" si="8"/>
        <v>0.23551666579890956</v>
      </c>
      <c r="I302" s="63">
        <f t="shared" si="9"/>
        <v>0.13711359334961171</v>
      </c>
    </row>
    <row r="303" spans="3:9" x14ac:dyDescent="0.2">
      <c r="C303" t="str">
        <f>DataBase!A301</f>
        <v>1234THyNapht</v>
      </c>
      <c r="D303" s="30">
        <f>DataBase!U301</f>
        <v>0.32769900560379028</v>
      </c>
      <c r="E303" s="30">
        <f>TestLeeKesler!AO304</f>
        <v>0.32799940658287452</v>
      </c>
      <c r="F303" s="24">
        <f>TestLeeKesler!AP304</f>
        <v>0.30555845146986882</v>
      </c>
      <c r="H303" s="63">
        <f t="shared" si="8"/>
        <v>9.1669786586853785E-4</v>
      </c>
      <c r="I303" s="63">
        <f t="shared" si="9"/>
        <v>6.756369032346364E-2</v>
      </c>
    </row>
    <row r="304" spans="3:9" x14ac:dyDescent="0.2">
      <c r="C304" t="str">
        <f>DataBase!A302</f>
        <v>2PHButene1</v>
      </c>
      <c r="D304" s="30">
        <f>DataBase!U302</f>
        <v>0.35321000218391418</v>
      </c>
      <c r="E304" s="30">
        <f>TestLeeKesler!AO305</f>
        <v>0.35788081996415233</v>
      </c>
      <c r="F304" s="24">
        <f>TestLeeKesler!AP305</f>
        <v>0.32907484507546658</v>
      </c>
      <c r="H304" s="63">
        <f t="shared" si="8"/>
        <v>1.3223911416319635E-2</v>
      </c>
      <c r="I304" s="63">
        <f t="shared" si="9"/>
        <v>6.833089934944872E-2</v>
      </c>
    </row>
    <row r="305" spans="3:9" x14ac:dyDescent="0.2">
      <c r="C305" t="str">
        <f>DataBase!A303</f>
        <v>cis2PHC4=2</v>
      </c>
      <c r="D305" s="30">
        <f>DataBase!U303</f>
        <v>0.35638800263404846</v>
      </c>
      <c r="E305" s="30">
        <f>TestLeeKesler!AO306</f>
        <v>0.35520613029146775</v>
      </c>
      <c r="F305" s="24">
        <f>TestLeeKesler!AP306</f>
        <v>0.32654293671252144</v>
      </c>
      <c r="H305" s="63">
        <f t="shared" si="8"/>
        <v>3.3162517644969706E-3</v>
      </c>
      <c r="I305" s="63">
        <f t="shared" si="9"/>
        <v>8.3743183555404277E-2</v>
      </c>
    </row>
    <row r="306" spans="3:9" x14ac:dyDescent="0.2">
      <c r="C306" t="str">
        <f>DataBase!A304</f>
        <v>trn2PHC4=2</v>
      </c>
      <c r="D306" s="30">
        <f>DataBase!U304</f>
        <v>0.3610210120677948</v>
      </c>
      <c r="E306" s="30">
        <f>TestLeeKesler!AO307</f>
        <v>0.35987682951593658</v>
      </c>
      <c r="F306" s="24">
        <f>TestLeeKesler!AP307</f>
        <v>0.33096333943745782</v>
      </c>
      <c r="H306" s="63">
        <f t="shared" si="8"/>
        <v>3.1692962836283823E-3</v>
      </c>
      <c r="I306" s="63">
        <f t="shared" si="9"/>
        <v>8.3257405041822233E-2</v>
      </c>
    </row>
    <row r="307" spans="3:9" x14ac:dyDescent="0.2">
      <c r="C307" t="str">
        <f>DataBase!A305</f>
        <v>1235-M-BZ</v>
      </c>
      <c r="D307" s="30">
        <f>DataBase!U305</f>
        <v>0.54100000858306885</v>
      </c>
      <c r="E307" s="30">
        <f>TestLeeKesler!AO308</f>
        <v>0.54153997978906843</v>
      </c>
      <c r="F307" s="24">
        <f>TestLeeKesler!AP308</f>
        <v>0.49829705370939203</v>
      </c>
      <c r="H307" s="63">
        <f t="shared" si="8"/>
        <v>9.9809833166882066E-4</v>
      </c>
      <c r="I307" s="63">
        <f t="shared" si="9"/>
        <v>7.893337189683225E-2</v>
      </c>
    </row>
    <row r="308" spans="3:9" x14ac:dyDescent="0.2">
      <c r="C308" t="str">
        <f>DataBase!A306</f>
        <v>1234-M-BZ</v>
      </c>
      <c r="D308" s="30">
        <f>DataBase!U306</f>
        <v>0.36800000071525574</v>
      </c>
      <c r="E308" s="30">
        <f>TestLeeKesler!AO309</f>
        <v>0.36390965533270836</v>
      </c>
      <c r="F308" s="24">
        <f>TestLeeKesler!AP309</f>
        <v>0.33304484248940502</v>
      </c>
      <c r="H308" s="63">
        <f t="shared" si="8"/>
        <v>1.1115068952709948E-2</v>
      </c>
      <c r="I308" s="63">
        <f t="shared" si="9"/>
        <v>9.4986842820409867E-2</v>
      </c>
    </row>
    <row r="309" spans="3:9" x14ac:dyDescent="0.2">
      <c r="C309" t="str">
        <f>DataBase!A307</f>
        <v>12-E-BZ</v>
      </c>
      <c r="D309" s="30">
        <f>DataBase!U307</f>
        <v>0.33950001001358032</v>
      </c>
      <c r="E309" s="30">
        <f>TestLeeKesler!AO310</f>
        <v>0.3413437234439764</v>
      </c>
      <c r="F309" s="24">
        <f>TestLeeKesler!AP310</f>
        <v>0.3122004070517348</v>
      </c>
      <c r="H309" s="63">
        <f t="shared" si="8"/>
        <v>5.4306726834038276E-3</v>
      </c>
      <c r="I309" s="63">
        <f t="shared" si="9"/>
        <v>8.041119928318563E-2</v>
      </c>
    </row>
    <row r="310" spans="3:9" x14ac:dyDescent="0.2">
      <c r="C310" t="str">
        <f>DataBase!A308</f>
        <v>13-E-BZ</v>
      </c>
      <c r="D310" s="30">
        <f>DataBase!U308</f>
        <v>0.35899901390075684</v>
      </c>
      <c r="E310" s="30">
        <f>TestLeeKesler!AO311</f>
        <v>0.35495108297248323</v>
      </c>
      <c r="F310" s="24">
        <f>TestLeeKesler!AP311</f>
        <v>0.32555606831031558</v>
      </c>
      <c r="H310" s="63">
        <f t="shared" si="8"/>
        <v>1.127560458813023E-2</v>
      </c>
      <c r="I310" s="63">
        <f t="shared" si="9"/>
        <v>9.3156093179928234E-2</v>
      </c>
    </row>
    <row r="311" spans="3:9" x14ac:dyDescent="0.2">
      <c r="C311" t="str">
        <f>DataBase!A309</f>
        <v>14-DiethylBZ</v>
      </c>
      <c r="D311" s="30">
        <f>DataBase!U309</f>
        <v>0.40349900722503662</v>
      </c>
      <c r="E311" s="30">
        <f>TestLeeKesler!AO312</f>
        <v>0.40290822644446883</v>
      </c>
      <c r="F311" s="24">
        <f>TestLeeKesler!AP312</f>
        <v>0.36936408066594795</v>
      </c>
      <c r="H311" s="63">
        <f t="shared" si="8"/>
        <v>1.4641443225120599E-3</v>
      </c>
      <c r="I311" s="63">
        <f t="shared" si="9"/>
        <v>8.4597299988029923E-2</v>
      </c>
    </row>
    <row r="312" spans="3:9" x14ac:dyDescent="0.2">
      <c r="C312" t="str">
        <f>DataBase!A310</f>
        <v>mDiEBenzene</v>
      </c>
      <c r="D312" s="30">
        <f>DataBase!U310</f>
        <v>0.35401800274848938</v>
      </c>
      <c r="E312" s="30">
        <f>TestLeeKesler!AO313</f>
        <v>0.35196949180872139</v>
      </c>
      <c r="F312" s="24">
        <f>TestLeeKesler!AP313</f>
        <v>0.3222605374573202</v>
      </c>
      <c r="H312" s="63">
        <f t="shared" si="8"/>
        <v>5.7864597954453327E-3</v>
      </c>
      <c r="I312" s="63">
        <f t="shared" si="9"/>
        <v>8.9705791921918576E-2</v>
      </c>
    </row>
    <row r="313" spans="3:9" x14ac:dyDescent="0.2">
      <c r="C313" t="str">
        <f>DataBase!A311</f>
        <v>2EmXylene</v>
      </c>
      <c r="D313" s="30">
        <f>DataBase!U311</f>
        <v>0.40660101175308228</v>
      </c>
      <c r="E313" s="30">
        <f>TestLeeKesler!AO314</f>
        <v>0.40520258796154518</v>
      </c>
      <c r="F313" s="24">
        <f>TestLeeKesler!AP314</f>
        <v>0.37373339896408742</v>
      </c>
      <c r="H313" s="63">
        <f t="shared" si="8"/>
        <v>3.4393022917176613E-3</v>
      </c>
      <c r="I313" s="63">
        <f t="shared" si="9"/>
        <v>8.0835049197945597E-2</v>
      </c>
    </row>
    <row r="314" spans="3:9" x14ac:dyDescent="0.2">
      <c r="C314" t="str">
        <f>DataBase!A312</f>
        <v>2EpXylene</v>
      </c>
      <c r="D314" s="30">
        <f>DataBase!U312</f>
        <v>0.41141700744628906</v>
      </c>
      <c r="E314" s="30">
        <f>TestLeeKesler!AO315</f>
        <v>0.40954786965349227</v>
      </c>
      <c r="F314" s="24">
        <f>TestLeeKesler!AP315</f>
        <v>0.37638329095438516</v>
      </c>
      <c r="H314" s="63">
        <f t="shared" si="8"/>
        <v>4.5431709408386848E-3</v>
      </c>
      <c r="I314" s="63">
        <f t="shared" si="9"/>
        <v>8.515378766026728E-2</v>
      </c>
    </row>
    <row r="315" spans="3:9" x14ac:dyDescent="0.2">
      <c r="C315" t="str">
        <f>DataBase!A313</f>
        <v>3EoXylene</v>
      </c>
      <c r="D315" s="30">
        <f>DataBase!U313</f>
        <v>0.36211100220680237</v>
      </c>
      <c r="E315" s="30">
        <f>TestLeeKesler!AO316</f>
        <v>0.3632425972459028</v>
      </c>
      <c r="F315" s="24">
        <f>TestLeeKesler!AP316</f>
        <v>0.33290805241244747</v>
      </c>
      <c r="H315" s="63">
        <f t="shared" si="8"/>
        <v>3.1249949109642739E-3</v>
      </c>
      <c r="I315" s="63">
        <f t="shared" si="9"/>
        <v>8.0646402943805137E-2</v>
      </c>
    </row>
    <row r="316" spans="3:9" x14ac:dyDescent="0.2">
      <c r="C316" t="str">
        <f>DataBase!A314</f>
        <v>4EmXylene</v>
      </c>
      <c r="D316" s="30">
        <f>DataBase!U314</f>
        <v>0.41395500302314758</v>
      </c>
      <c r="E316" s="30">
        <f>TestLeeKesler!AO317</f>
        <v>0.41184874254540721</v>
      </c>
      <c r="F316" s="24">
        <f>TestLeeKesler!AP317</f>
        <v>0.37853314106376623</v>
      </c>
      <c r="H316" s="63">
        <f t="shared" si="8"/>
        <v>5.0881387164261318E-3</v>
      </c>
      <c r="I316" s="63">
        <f t="shared" si="9"/>
        <v>8.5569353433809392E-2</v>
      </c>
    </row>
    <row r="317" spans="3:9" x14ac:dyDescent="0.2">
      <c r="C317" t="str">
        <f>DataBase!A315</f>
        <v>4EoXylene</v>
      </c>
      <c r="D317" s="30">
        <f>DataBase!U315</f>
        <v>0.41136100888252258</v>
      </c>
      <c r="E317" s="30">
        <f>TestLeeKesler!AO318</f>
        <v>0.41134622409407173</v>
      </c>
      <c r="F317" s="24">
        <f>TestLeeKesler!AP318</f>
        <v>0.37806368731847528</v>
      </c>
      <c r="H317" s="63">
        <f t="shared" si="8"/>
        <v>3.5941151765971935E-5</v>
      </c>
      <c r="I317" s="63">
        <f t="shared" si="9"/>
        <v>8.0944282139186474E-2</v>
      </c>
    </row>
    <row r="318" spans="3:9" x14ac:dyDescent="0.2">
      <c r="C318" t="str">
        <f>DataBase!A316</f>
        <v>5EmXylene</v>
      </c>
      <c r="D318" s="30">
        <f>DataBase!U316</f>
        <v>0.41693800687789917</v>
      </c>
      <c r="E318" s="30">
        <f>TestLeeKesler!AO319</f>
        <v>0.4166033766816099</v>
      </c>
      <c r="F318" s="24">
        <f>TestLeeKesler!AP319</f>
        <v>0.3815735539796048</v>
      </c>
      <c r="H318" s="63">
        <f t="shared" si="8"/>
        <v>8.0258981136076171E-4</v>
      </c>
      <c r="I318" s="63">
        <f t="shared" si="9"/>
        <v>8.4819451129220028E-2</v>
      </c>
    </row>
    <row r="319" spans="3:9" x14ac:dyDescent="0.2">
      <c r="C319" t="str">
        <f>DataBase!A317</f>
        <v>1M2nPropylBZ</v>
      </c>
      <c r="D319" s="30">
        <f>DataBase!U317</f>
        <v>0.40701401233673096</v>
      </c>
      <c r="E319" s="30">
        <f>TestLeeKesler!AO320</f>
        <v>0.40420965873498893</v>
      </c>
      <c r="F319" s="24">
        <f>TestLeeKesler!AP320</f>
        <v>0.37200514070262414</v>
      </c>
      <c r="H319" s="63">
        <f t="shared" si="8"/>
        <v>6.8900664761927851E-3</v>
      </c>
      <c r="I319" s="63">
        <f t="shared" si="9"/>
        <v>8.6013922304825394E-2</v>
      </c>
    </row>
    <row r="320" spans="3:9" x14ac:dyDescent="0.2">
      <c r="C320" t="str">
        <f>DataBase!A318</f>
        <v>1M3nPropylBZ</v>
      </c>
      <c r="D320" s="30">
        <f>DataBase!U318</f>
        <v>0.41278401017189026</v>
      </c>
      <c r="E320" s="30">
        <f>TestLeeKesler!AO321</f>
        <v>0.41208791649974269</v>
      </c>
      <c r="F320" s="24">
        <f>TestLeeKesler!AP321</f>
        <v>0.37801602098019638</v>
      </c>
      <c r="H320" s="63">
        <f t="shared" si="8"/>
        <v>1.6863387510037109E-3</v>
      </c>
      <c r="I320" s="63">
        <f t="shared" si="9"/>
        <v>8.4228042595971442E-2</v>
      </c>
    </row>
    <row r="321" spans="3:9" x14ac:dyDescent="0.2">
      <c r="C321" t="str">
        <f>DataBase!A319</f>
        <v>1M4nPropylBZ</v>
      </c>
      <c r="D321" s="30">
        <f>DataBase!U319</f>
        <v>0.413441002368927</v>
      </c>
      <c r="E321" s="30">
        <f>TestLeeKesler!AO322</f>
        <v>0.41324458027827549</v>
      </c>
      <c r="F321" s="24">
        <f>TestLeeKesler!AP322</f>
        <v>0.37909523687188651</v>
      </c>
      <c r="H321" s="63">
        <f t="shared" si="8"/>
        <v>4.7509097918701793E-4</v>
      </c>
      <c r="I321" s="63">
        <f t="shared" si="9"/>
        <v>8.3072954303629126E-2</v>
      </c>
    </row>
    <row r="322" spans="3:9" x14ac:dyDescent="0.2">
      <c r="C322" t="str">
        <f>DataBase!A320</f>
        <v>14-EBenzene</v>
      </c>
      <c r="D322" s="30">
        <f>DataBase!U320</f>
        <v>0.4043700098991394</v>
      </c>
      <c r="E322" s="30">
        <f>TestLeeKesler!AO323</f>
        <v>0.40287984710428615</v>
      </c>
      <c r="F322" s="24">
        <f>TestLeeKesler!AP323</f>
        <v>0.36933776753053782</v>
      </c>
      <c r="H322" s="63">
        <f t="shared" si="8"/>
        <v>3.6851466685794577E-3</v>
      </c>
      <c r="I322" s="63">
        <f t="shared" si="9"/>
        <v>8.6634125951475863E-2</v>
      </c>
    </row>
    <row r="323" spans="3:9" x14ac:dyDescent="0.2">
      <c r="C323" t="str">
        <f>DataBase!A321</f>
        <v>n-BBenzene</v>
      </c>
      <c r="D323" s="30">
        <f>DataBase!U321</f>
        <v>0.39300000667572021</v>
      </c>
      <c r="E323" s="30">
        <f>TestLeeKesler!AO324</f>
        <v>0.39164127270955623</v>
      </c>
      <c r="F323" s="24">
        <f>TestLeeKesler!AP324</f>
        <v>0.35968824944920885</v>
      </c>
      <c r="H323" s="63">
        <f t="shared" si="8"/>
        <v>3.4573382775668193E-3</v>
      </c>
      <c r="I323" s="63">
        <f t="shared" si="9"/>
        <v>8.4762739594552231E-2</v>
      </c>
    </row>
    <row r="324" spans="3:9" x14ac:dyDescent="0.2">
      <c r="C324" t="str">
        <f>DataBase!A322</f>
        <v>i-BBenzene</v>
      </c>
      <c r="D324" s="30">
        <f>DataBase!U322</f>
        <v>0.37999001145362854</v>
      </c>
      <c r="E324" s="30">
        <f>TestLeeKesler!AO325</f>
        <v>0.37794114069087131</v>
      </c>
      <c r="F324" s="24">
        <f>TestLeeKesler!AP325</f>
        <v>0.34839433407702214</v>
      </c>
      <c r="H324" s="63">
        <f t="shared" si="8"/>
        <v>5.3919068949191502E-3</v>
      </c>
      <c r="I324" s="63">
        <f t="shared" si="9"/>
        <v>8.3148705029742948E-2</v>
      </c>
    </row>
    <row r="325" spans="3:9" x14ac:dyDescent="0.2">
      <c r="C325" t="str">
        <f>DataBase!A323</f>
        <v>sec-BBenzene</v>
      </c>
      <c r="D325" s="30">
        <f>DataBase!U323</f>
        <v>0.28468000888824463</v>
      </c>
      <c r="E325" s="30">
        <f>TestLeeKesler!AO326</f>
        <v>0.278873868618634</v>
      </c>
      <c r="F325" s="24">
        <f>TestLeeKesler!AP326</f>
        <v>0.25313780593166557</v>
      </c>
      <c r="H325" s="63">
        <f t="shared" ref="H325:H388" si="10">ABS((E325-$D325)/$D325)</f>
        <v>2.0395321372530636E-2</v>
      </c>
      <c r="I325" s="63">
        <f t="shared" ref="I325:I388" si="11">ABS((F325-$D325)/$D325)</f>
        <v>0.11079879855196091</v>
      </c>
    </row>
    <row r="326" spans="3:9" x14ac:dyDescent="0.2">
      <c r="C326" t="str">
        <f>DataBase!A324</f>
        <v>tert-Bbenzen</v>
      </c>
      <c r="D326" s="30">
        <f>DataBase!U324</f>
        <v>0.27755001187324524</v>
      </c>
      <c r="E326" s="30">
        <f>TestLeeKesler!AO327</f>
        <v>0.27160214725320087</v>
      </c>
      <c r="F326" s="24">
        <f>TestLeeKesler!AP327</f>
        <v>0.24623600421143865</v>
      </c>
      <c r="H326" s="63">
        <f t="shared" si="10"/>
        <v>2.1429884221228979E-2</v>
      </c>
      <c r="I326" s="63">
        <f t="shared" si="11"/>
        <v>0.1128229375688423</v>
      </c>
    </row>
    <row r="327" spans="3:9" x14ac:dyDescent="0.2">
      <c r="C327" t="str">
        <f>DataBase!A325</f>
        <v>o-Cymene</v>
      </c>
      <c r="D327" s="30">
        <f>DataBase!U325</f>
        <v>0.28878000378608704</v>
      </c>
      <c r="E327" s="30">
        <f>TestLeeKesler!AO328</f>
        <v>0.28334227058516376</v>
      </c>
      <c r="F327" s="24">
        <f>TestLeeKesler!AP328</f>
        <v>0.25698003140312675</v>
      </c>
      <c r="H327" s="63">
        <f t="shared" si="10"/>
        <v>1.8830019840817176E-2</v>
      </c>
      <c r="I327" s="63">
        <f t="shared" si="11"/>
        <v>0.11011833217689139</v>
      </c>
    </row>
    <row r="328" spans="3:9" x14ac:dyDescent="0.2">
      <c r="C328" t="str">
        <f>DataBase!A326</f>
        <v>m-Cymene</v>
      </c>
      <c r="D328" s="30">
        <f>DataBase!U326</f>
        <v>0.28854000568389893</v>
      </c>
      <c r="E328" s="30">
        <f>TestLeeKesler!AO329</f>
        <v>0.28285622988180248</v>
      </c>
      <c r="F328" s="24">
        <f>TestLeeKesler!AP329</f>
        <v>0.25687039678751744</v>
      </c>
      <c r="H328" s="63">
        <f t="shared" si="10"/>
        <v>1.969839776160236E-2</v>
      </c>
      <c r="I328" s="63">
        <f t="shared" si="11"/>
        <v>0.10975812113581278</v>
      </c>
    </row>
    <row r="329" spans="3:9" x14ac:dyDescent="0.2">
      <c r="C329" t="str">
        <f>DataBase!A327</f>
        <v>p-Cymene</v>
      </c>
      <c r="D329" s="30">
        <f>DataBase!U327</f>
        <v>0.37299001216888428</v>
      </c>
      <c r="E329" s="30">
        <f>TestLeeKesler!AO330</f>
        <v>0.37999918187152443</v>
      </c>
      <c r="F329" s="24">
        <f>TestLeeKesler!AP330</f>
        <v>0.34714606912221302</v>
      </c>
      <c r="H329" s="63">
        <f t="shared" si="10"/>
        <v>1.879184287504863E-2</v>
      </c>
      <c r="I329" s="63">
        <f t="shared" si="11"/>
        <v>6.9288565922696901E-2</v>
      </c>
    </row>
    <row r="330" spans="3:9" x14ac:dyDescent="0.2">
      <c r="C330" t="str">
        <f>DataBase!A328</f>
        <v>1245-M-BZ</v>
      </c>
      <c r="D330" s="30">
        <f>DataBase!U328</f>
        <v>0.42500001192092896</v>
      </c>
      <c r="E330" s="30">
        <f>TestLeeKesler!AO331</f>
        <v>0.43658692393335685</v>
      </c>
      <c r="F330" s="24">
        <f>TestLeeKesler!AP331</f>
        <v>0.40248665766510627</v>
      </c>
      <c r="H330" s="63">
        <f t="shared" si="10"/>
        <v>2.7263321617467709E-2</v>
      </c>
      <c r="I330" s="63">
        <f t="shared" si="11"/>
        <v>5.2972596763153225E-2</v>
      </c>
    </row>
    <row r="331" spans="3:9" x14ac:dyDescent="0.2">
      <c r="C331" t="str">
        <f>DataBase!A329</f>
        <v>D-Limonene</v>
      </c>
      <c r="D331" s="30">
        <f>DataBase!U329</f>
        <v>0.31229901313781738</v>
      </c>
      <c r="E331" s="30">
        <f>TestLeeKesler!AO332</f>
        <v>0.37651818829414763</v>
      </c>
      <c r="F331" s="24">
        <f>TestLeeKesler!AP332</f>
        <v>0.34408988862307188</v>
      </c>
      <c r="H331" s="63">
        <f t="shared" si="10"/>
        <v>0.20563361539663386</v>
      </c>
      <c r="I331" s="63">
        <f t="shared" si="11"/>
        <v>0.10179627263575503</v>
      </c>
    </row>
    <row r="332" spans="3:9" x14ac:dyDescent="0.2">
      <c r="C332" t="str">
        <f>DataBase!A330</f>
        <v>A-Pinene</v>
      </c>
      <c r="D332" s="30">
        <f>DataBase!U330</f>
        <v>0.28619900345802307</v>
      </c>
      <c r="E332" s="30">
        <f>TestLeeKesler!AO333</f>
        <v>0.29789796734128143</v>
      </c>
      <c r="F332" s="24">
        <f>TestLeeKesler!AP333</f>
        <v>0.26973930329218887</v>
      </c>
      <c r="H332" s="63">
        <f t="shared" si="10"/>
        <v>4.0877025223374872E-2</v>
      </c>
      <c r="I332" s="63">
        <f t="shared" si="11"/>
        <v>5.7511381825088546E-2</v>
      </c>
    </row>
    <row r="333" spans="3:9" x14ac:dyDescent="0.2">
      <c r="C333" t="str">
        <f>DataBase!A331</f>
        <v>B-Pinene</v>
      </c>
      <c r="D333" s="30">
        <f>DataBase!U331</f>
        <v>0.32519900798797607</v>
      </c>
      <c r="E333" s="30">
        <f>TestLeeKesler!AO334</f>
        <v>0.32797718690646982</v>
      </c>
      <c r="F333" s="24">
        <f>TestLeeKesler!AP334</f>
        <v>0.29838061610763233</v>
      </c>
      <c r="H333" s="63">
        <f t="shared" si="10"/>
        <v>8.5430116644035579E-3</v>
      </c>
      <c r="I333" s="63">
        <f t="shared" si="11"/>
        <v>8.2467631270681255E-2</v>
      </c>
    </row>
    <row r="334" spans="3:9" x14ac:dyDescent="0.2">
      <c r="C334" t="str">
        <f>DataBase!A332</f>
        <v>Terpinolene</v>
      </c>
      <c r="D334" s="30">
        <f>DataBase!U332</f>
        <v>0.30059900879859924</v>
      </c>
      <c r="E334" s="30">
        <f>TestLeeKesler!AO335</f>
        <v>0.3133647441680259</v>
      </c>
      <c r="F334" s="24">
        <f>TestLeeKesler!AP335</f>
        <v>0.28449212751865049</v>
      </c>
      <c r="H334" s="63">
        <f t="shared" si="10"/>
        <v>4.2467656232292081E-2</v>
      </c>
      <c r="I334" s="63">
        <f t="shared" si="11"/>
        <v>5.3582616071566384E-2</v>
      </c>
    </row>
    <row r="335" spans="3:9" x14ac:dyDescent="0.2">
      <c r="C335" t="str">
        <f>DataBase!A333</f>
        <v>Camphene</v>
      </c>
      <c r="D335" s="30">
        <f>DataBase!U333</f>
        <v>0.29574400186538696</v>
      </c>
      <c r="E335" s="30">
        <f>TestLeeKesler!AO336</f>
        <v>0.29919777748386883</v>
      </c>
      <c r="F335" s="24">
        <f>TestLeeKesler!AP336</f>
        <v>0.27088948124090528</v>
      </c>
      <c r="H335" s="63">
        <f t="shared" si="10"/>
        <v>1.167826091720337E-2</v>
      </c>
      <c r="I335" s="63">
        <f t="shared" si="11"/>
        <v>8.4040658365726204E-2</v>
      </c>
    </row>
    <row r="336" spans="3:9" x14ac:dyDescent="0.2">
      <c r="C336" t="str">
        <f>DataBase!A334</f>
        <v>aPhellandren</v>
      </c>
      <c r="D336" s="30">
        <f>DataBase!U334</f>
        <v>0.38045600056648254</v>
      </c>
      <c r="E336" s="30">
        <f>TestLeeKesler!AO337</f>
        <v>0.37853910771567439</v>
      </c>
      <c r="F336" s="24">
        <f>TestLeeKesler!AP337</f>
        <v>0.34671002433984155</v>
      </c>
      <c r="H336" s="63">
        <f t="shared" si="10"/>
        <v>5.0384087725097752E-3</v>
      </c>
      <c r="I336" s="63">
        <f t="shared" si="11"/>
        <v>8.8698761949856736E-2</v>
      </c>
    </row>
    <row r="337" spans="3:9" x14ac:dyDescent="0.2">
      <c r="C337" t="str">
        <f>DataBase!A335</f>
        <v>bPhellandren</v>
      </c>
      <c r="D337" s="30">
        <f>DataBase!U335</f>
        <v>0.37421301007270813</v>
      </c>
      <c r="E337" s="30">
        <f>TestLeeKesler!AO338</f>
        <v>0.37534149272756467</v>
      </c>
      <c r="F337" s="24">
        <f>TestLeeKesler!AP338</f>
        <v>0.3437049679889792</v>
      </c>
      <c r="H337" s="63">
        <f t="shared" si="10"/>
        <v>3.0156157709142297E-3</v>
      </c>
      <c r="I337" s="63">
        <f t="shared" si="11"/>
        <v>8.1525872330845295E-2</v>
      </c>
    </row>
    <row r="338" spans="3:9" x14ac:dyDescent="0.2">
      <c r="C338" t="str">
        <f>DataBase!A336</f>
        <v>aTerpinene</v>
      </c>
      <c r="D338" s="30">
        <f>DataBase!U336</f>
        <v>0.37549000978469849</v>
      </c>
      <c r="E338" s="30">
        <f>TestLeeKesler!AO339</f>
        <v>0.37695031485442171</v>
      </c>
      <c r="F338" s="24">
        <f>TestLeeKesler!AP339</f>
        <v>0.34501293482484696</v>
      </c>
      <c r="H338" s="63">
        <f t="shared" si="10"/>
        <v>3.8890650394681442E-3</v>
      </c>
      <c r="I338" s="63">
        <f t="shared" si="11"/>
        <v>8.1166140684612934E-2</v>
      </c>
    </row>
    <row r="339" spans="3:9" x14ac:dyDescent="0.2">
      <c r="C339" t="str">
        <f>DataBase!A337</f>
        <v>gTerpinene</v>
      </c>
      <c r="D339" s="30">
        <f>DataBase!U337</f>
        <v>0.37500301003456116</v>
      </c>
      <c r="E339" s="30">
        <f>TestLeeKesler!AO340</f>
        <v>0.37271793221186555</v>
      </c>
      <c r="F339" s="24">
        <f>TestLeeKesler!AP340</f>
        <v>0.34103495838690234</v>
      </c>
      <c r="H339" s="63">
        <f t="shared" si="10"/>
        <v>6.0934919495312968E-3</v>
      </c>
      <c r="I339" s="63">
        <f t="shared" si="11"/>
        <v>9.0580743990636869E-2</v>
      </c>
    </row>
    <row r="340" spans="3:9" x14ac:dyDescent="0.2">
      <c r="C340" t="str">
        <f>DataBase!A338</f>
        <v>Adamantane</v>
      </c>
      <c r="D340" s="30">
        <f>DataBase!U338</f>
        <v>0.18529899418354034</v>
      </c>
      <c r="E340" s="30">
        <f>TestLeeKesler!AO341</f>
        <v>0.1858586143123192</v>
      </c>
      <c r="F340" s="24">
        <f>TestLeeKesler!AP341</f>
        <v>0.16213420903776665</v>
      </c>
      <c r="H340" s="63">
        <f t="shared" si="10"/>
        <v>3.0200926413262155E-3</v>
      </c>
      <c r="I340" s="63">
        <f t="shared" si="11"/>
        <v>0.12501301071731</v>
      </c>
    </row>
    <row r="341" spans="3:9" x14ac:dyDescent="0.2">
      <c r="C341" t="str">
        <f>DataBase!A339</f>
        <v>1-Decyne</v>
      </c>
      <c r="D341" s="30">
        <f>DataBase!U339</f>
        <v>0.42599800229072571</v>
      </c>
      <c r="E341" s="30">
        <f>TestLeeKesler!AO342</f>
        <v>0.42954745090455981</v>
      </c>
      <c r="F341" s="24">
        <f>TestLeeKesler!AP342</f>
        <v>0.38978930906533127</v>
      </c>
      <c r="H341" s="63">
        <f t="shared" si="10"/>
        <v>8.3320780725440018E-3</v>
      </c>
      <c r="I341" s="63">
        <f t="shared" si="11"/>
        <v>8.4997331045424784E-2</v>
      </c>
    </row>
    <row r="342" spans="3:9" x14ac:dyDescent="0.2">
      <c r="C342" t="str">
        <f>DataBase!A340</f>
        <v>c-Decalin</v>
      </c>
      <c r="D342" s="30">
        <f>DataBase!U340</f>
        <v>0.28600001335144043</v>
      </c>
      <c r="E342" s="30">
        <f>TestLeeKesler!AO343</f>
        <v>0.2818370926465556</v>
      </c>
      <c r="F342" s="24">
        <f>TestLeeKesler!AP343</f>
        <v>0.25795927456955603</v>
      </c>
      <c r="H342" s="63">
        <f t="shared" si="10"/>
        <v>1.455566612078924E-2</v>
      </c>
      <c r="I342" s="63">
        <f t="shared" si="11"/>
        <v>9.8044536618351788E-2</v>
      </c>
    </row>
    <row r="343" spans="3:9" x14ac:dyDescent="0.2">
      <c r="C343" t="str">
        <f>DataBase!A341</f>
        <v>t-Decalin</v>
      </c>
      <c r="D343" s="30">
        <f>DataBase!U341</f>
        <v>0.27000001072883606</v>
      </c>
      <c r="E343" s="30">
        <f>TestLeeKesler!AO344</f>
        <v>0.2985818051590361</v>
      </c>
      <c r="F343" s="24">
        <f>TestLeeKesler!AP344</f>
        <v>0.27410981214718322</v>
      </c>
      <c r="H343" s="63">
        <f t="shared" si="10"/>
        <v>0.10585849368319115</v>
      </c>
      <c r="I343" s="63">
        <f t="shared" si="11"/>
        <v>1.522148612977159E-2</v>
      </c>
    </row>
    <row r="344" spans="3:9" x14ac:dyDescent="0.2">
      <c r="C344" t="str">
        <f>DataBase!A342</f>
        <v>diCycloC5</v>
      </c>
      <c r="D344" s="30">
        <f>DataBase!U342</f>
        <v>0.60127502679824829</v>
      </c>
      <c r="E344" s="30">
        <f>TestLeeKesler!AO345</f>
        <v>0.61465160592923984</v>
      </c>
      <c r="F344" s="24">
        <f>TestLeeKesler!AP345</f>
        <v>0.56010451929048122</v>
      </c>
      <c r="H344" s="63">
        <f t="shared" si="10"/>
        <v>2.2247022634917988E-2</v>
      </c>
      <c r="I344" s="63">
        <f t="shared" si="11"/>
        <v>6.8472006441041525E-2</v>
      </c>
    </row>
    <row r="345" spans="3:9" x14ac:dyDescent="0.2">
      <c r="C345" t="str">
        <f>DataBase!A343</f>
        <v>37-M-16-C8==</v>
      </c>
      <c r="D345" s="30">
        <f>DataBase!U343</f>
        <v>0.25960001349449158</v>
      </c>
      <c r="E345" s="30">
        <f>TestLeeKesler!AO346</f>
        <v>0.25973998260119896</v>
      </c>
      <c r="F345" s="24">
        <f>TestLeeKesler!AP346</f>
        <v>0.23118418568359766</v>
      </c>
      <c r="H345" s="63">
        <f t="shared" si="10"/>
        <v>5.391721857917111E-4</v>
      </c>
      <c r="I345" s="63">
        <f t="shared" si="11"/>
        <v>0.10946003980657291</v>
      </c>
    </row>
    <row r="346" spans="3:9" x14ac:dyDescent="0.2">
      <c r="C346" t="str">
        <f>DataBase!A344</f>
        <v>1-Decene</v>
      </c>
      <c r="D346" s="30">
        <f>DataBase!U344</f>
        <v>0.49099001288414001</v>
      </c>
      <c r="E346" s="30">
        <f>TestLeeKesler!AO347</f>
        <v>0.4954870845149148</v>
      </c>
      <c r="F346" s="24">
        <f>TestLeeKesler!AP347</f>
        <v>0.44718227640880803</v>
      </c>
      <c r="H346" s="63">
        <f t="shared" si="10"/>
        <v>9.1591916592323203E-3</v>
      </c>
      <c r="I346" s="63">
        <f t="shared" si="11"/>
        <v>8.9223274049913093E-2</v>
      </c>
    </row>
    <row r="347" spans="3:9" x14ac:dyDescent="0.2">
      <c r="C347" t="str">
        <f>DataBase!A345</f>
        <v>Cyclodecane</v>
      </c>
      <c r="D347" s="30">
        <f>DataBase!U345</f>
        <v>0.55826002359390259</v>
      </c>
      <c r="E347" s="30">
        <f>TestLeeKesler!AO348</f>
        <v>0.56422110677640258</v>
      </c>
      <c r="F347" s="24">
        <f>TestLeeKesler!AP348</f>
        <v>0.52005251683417786</v>
      </c>
      <c r="H347" s="63">
        <f t="shared" si="10"/>
        <v>1.0677968922303291E-2</v>
      </c>
      <c r="I347" s="63">
        <f t="shared" si="11"/>
        <v>6.8440341677623279E-2</v>
      </c>
    </row>
    <row r="348" spans="3:9" x14ac:dyDescent="0.2">
      <c r="C348" t="str">
        <f>DataBase!A346</f>
        <v>n-Bcychexane</v>
      </c>
      <c r="D348" s="30">
        <f>DataBase!U346</f>
        <v>0.36199000477790833</v>
      </c>
      <c r="E348" s="30">
        <f>TestLeeKesler!AO349</f>
        <v>0.35905595124500034</v>
      </c>
      <c r="F348" s="24">
        <f>TestLeeKesler!AP349</f>
        <v>0.33145771574266125</v>
      </c>
      <c r="H348" s="63">
        <f t="shared" si="10"/>
        <v>8.1053440542042509E-3</v>
      </c>
      <c r="I348" s="63">
        <f t="shared" si="11"/>
        <v>8.4345668753974423E-2</v>
      </c>
    </row>
    <row r="349" spans="3:9" x14ac:dyDescent="0.2">
      <c r="C349" t="str">
        <f>DataBase!A347</f>
        <v>i-Bcychexane</v>
      </c>
      <c r="D349" s="30">
        <f>DataBase!U347</f>
        <v>0.3190000057220459</v>
      </c>
      <c r="E349" s="30">
        <f>TestLeeKesler!AO350</f>
        <v>0.31688285968850444</v>
      </c>
      <c r="F349" s="24">
        <f>TestLeeKesler!AP350</f>
        <v>0.29103235218614931</v>
      </c>
      <c r="H349" s="63">
        <f t="shared" si="10"/>
        <v>6.6368213027124309E-3</v>
      </c>
      <c r="I349" s="63">
        <f t="shared" si="11"/>
        <v>8.7672893524226539E-2</v>
      </c>
    </row>
    <row r="350" spans="3:9" x14ac:dyDescent="0.2">
      <c r="C350" t="str">
        <f>DataBase!A348</f>
        <v>sec-BCC6</v>
      </c>
      <c r="D350" s="30">
        <f>DataBase!U348</f>
        <v>0.26399001479148865</v>
      </c>
      <c r="E350" s="30">
        <f>TestLeeKesler!AO351</f>
        <v>0.27000934006164901</v>
      </c>
      <c r="F350" s="24">
        <f>TestLeeKesler!AP351</f>
        <v>0.24224871786275437</v>
      </c>
      <c r="H350" s="63">
        <f t="shared" si="10"/>
        <v>2.280133691766598E-2</v>
      </c>
      <c r="I350" s="63">
        <f t="shared" si="11"/>
        <v>8.2356512407889909E-2</v>
      </c>
    </row>
    <row r="351" spans="3:9" x14ac:dyDescent="0.2">
      <c r="C351" t="str">
        <f>DataBase!A349</f>
        <v>tert-BCC6</v>
      </c>
      <c r="D351" s="30">
        <f>DataBase!U349</f>
        <v>0.25200000405311584</v>
      </c>
      <c r="E351" s="30">
        <f>TestLeeKesler!AO352</f>
        <v>0.25730640576872665</v>
      </c>
      <c r="F351" s="24">
        <f>TestLeeKesler!AP352</f>
        <v>0.22997482926858792</v>
      </c>
      <c r="H351" s="63">
        <f t="shared" si="10"/>
        <v>2.1057149326443425E-2</v>
      </c>
      <c r="I351" s="63">
        <f t="shared" si="11"/>
        <v>8.7401485834442766E-2</v>
      </c>
    </row>
    <row r="352" spans="3:9" x14ac:dyDescent="0.2">
      <c r="C352" t="str">
        <f>DataBase!A350</f>
        <v>1M-4i-PCC6</v>
      </c>
      <c r="D352" s="30">
        <f>DataBase!U350</f>
        <v>0.26370000839233398</v>
      </c>
      <c r="E352" s="30">
        <f>TestLeeKesler!AO353</f>
        <v>0.26374430009789523</v>
      </c>
      <c r="F352" s="24">
        <f>TestLeeKesler!AP353</f>
        <v>0.23517148002863708</v>
      </c>
      <c r="H352" s="63">
        <f t="shared" si="10"/>
        <v>1.6796247308173304E-4</v>
      </c>
      <c r="I352" s="63">
        <f t="shared" si="11"/>
        <v>0.10818554211516003</v>
      </c>
    </row>
    <row r="353" spans="3:9" x14ac:dyDescent="0.2">
      <c r="C353" t="str">
        <f>DataBase!A351</f>
        <v>cis-2-Decene</v>
      </c>
      <c r="D353" s="30">
        <f>DataBase!U351</f>
        <v>0.47517499327659607</v>
      </c>
      <c r="E353" s="30">
        <f>TestLeeKesler!AO354</f>
        <v>0.47432660433579898</v>
      </c>
      <c r="F353" s="24">
        <f>TestLeeKesler!AP354</f>
        <v>0.42747247568781388</v>
      </c>
      <c r="H353" s="63">
        <f t="shared" si="10"/>
        <v>1.7854242180274905E-3</v>
      </c>
      <c r="I353" s="63">
        <f t="shared" si="11"/>
        <v>0.10038936868257056</v>
      </c>
    </row>
    <row r="354" spans="3:9" x14ac:dyDescent="0.2">
      <c r="C354" t="str">
        <f>DataBase!A352</f>
        <v>trans-2-C10=</v>
      </c>
      <c r="D354" s="30">
        <f>DataBase!U352</f>
        <v>0.48196101188659668</v>
      </c>
      <c r="E354" s="30">
        <f>TestLeeKesler!AO355</f>
        <v>0.4798435345363361</v>
      </c>
      <c r="F354" s="24">
        <f>TestLeeKesler!AP355</f>
        <v>0.43251185169307416</v>
      </c>
      <c r="H354" s="63">
        <f t="shared" si="10"/>
        <v>4.3934619150455476E-3</v>
      </c>
      <c r="I354" s="63">
        <f t="shared" si="11"/>
        <v>0.1025999177816435</v>
      </c>
    </row>
    <row r="355" spans="3:9" x14ac:dyDescent="0.2">
      <c r="C355" t="str">
        <f>DataBase!A353</f>
        <v>1234-T-M-CC6</v>
      </c>
      <c r="D355" s="30">
        <f>DataBase!U353</f>
        <v>0.40159898996353149</v>
      </c>
      <c r="E355" s="30">
        <f>TestLeeKesler!AO356</f>
        <v>0.40206087366931531</v>
      </c>
      <c r="F355" s="24">
        <f>TestLeeKesler!AP356</f>
        <v>0.36599045569127298</v>
      </c>
      <c r="H355" s="63">
        <f t="shared" si="10"/>
        <v>1.1501117217096572E-3</v>
      </c>
      <c r="I355" s="63">
        <f t="shared" si="11"/>
        <v>8.8666892004614029E-2</v>
      </c>
    </row>
    <row r="356" spans="3:9" x14ac:dyDescent="0.2">
      <c r="C356" t="str">
        <f>DataBase!A354</f>
        <v>11-Di-E-CC6</v>
      </c>
      <c r="D356" s="30">
        <f>DataBase!U354</f>
        <v>0.40364199876785278</v>
      </c>
      <c r="E356" s="30">
        <f>TestLeeKesler!AO357</f>
        <v>0.40119620742286743</v>
      </c>
      <c r="F356" s="24">
        <f>TestLeeKesler!AP357</f>
        <v>0.36518507166869552</v>
      </c>
      <c r="H356" s="63">
        <f t="shared" si="10"/>
        <v>6.059308378343454E-3</v>
      </c>
      <c r="I356" s="63">
        <f t="shared" si="11"/>
        <v>9.527484061755194E-2</v>
      </c>
    </row>
    <row r="357" spans="3:9" x14ac:dyDescent="0.2">
      <c r="C357" t="str">
        <f>DataBase!A355</f>
        <v>CC6_Acetate</v>
      </c>
      <c r="D357" s="30">
        <f>DataBase!U355</f>
        <v>0.42090100049972534</v>
      </c>
      <c r="E357" s="30">
        <f>TestLeeKesler!AO358</f>
        <v>0.41684523720036198</v>
      </c>
      <c r="F357" s="24">
        <f>TestLeeKesler!AP358</f>
        <v>0.38561545563131472</v>
      </c>
      <c r="H357" s="63">
        <f t="shared" si="10"/>
        <v>9.6359079559042386E-3</v>
      </c>
      <c r="I357" s="63">
        <f t="shared" si="11"/>
        <v>8.3833359451550293E-2</v>
      </c>
    </row>
    <row r="358" spans="3:9" x14ac:dyDescent="0.2">
      <c r="C358" t="str">
        <f>DataBase!A356</f>
        <v>1-M-Naphtln</v>
      </c>
      <c r="D358" s="30">
        <f>DataBase!U356</f>
        <v>0.34779900312423706</v>
      </c>
      <c r="E358" s="30">
        <f>TestLeeKesler!AO359</f>
        <v>0.35146311361024962</v>
      </c>
      <c r="F358" s="24">
        <f>TestLeeKesler!AP359</f>
        <v>0.32834295963752735</v>
      </c>
      <c r="H358" s="63">
        <f t="shared" si="10"/>
        <v>1.0535137976527515E-2</v>
      </c>
      <c r="I358" s="63">
        <f t="shared" si="11"/>
        <v>5.5940480886771907E-2</v>
      </c>
    </row>
    <row r="359" spans="3:9" x14ac:dyDescent="0.2">
      <c r="C359" t="str">
        <f>DataBase!A357</f>
        <v>2-M-Naphtln</v>
      </c>
      <c r="D359" s="30">
        <f>DataBase!U357</f>
        <v>0.34589800238609314</v>
      </c>
      <c r="E359" s="30">
        <f>TestLeeKesler!AO360</f>
        <v>0.40294407585904946</v>
      </c>
      <c r="F359" s="24">
        <f>TestLeeKesler!AP360</f>
        <v>0.37378686355048507</v>
      </c>
      <c r="H359" s="63">
        <f t="shared" si="10"/>
        <v>0.16492166210685771</v>
      </c>
      <c r="I359" s="63">
        <f t="shared" si="11"/>
        <v>8.06274132027575E-2</v>
      </c>
    </row>
    <row r="360" spans="3:9" x14ac:dyDescent="0.2">
      <c r="C360" t="str">
        <f>DataBase!A358</f>
        <v>n-Decane</v>
      </c>
      <c r="D360" s="30">
        <f>DataBase!U358</f>
        <v>0.48848000168800354</v>
      </c>
      <c r="E360" s="30">
        <f>TestLeeKesler!AO361</f>
        <v>0.49252734400273335</v>
      </c>
      <c r="F360" s="24">
        <f>TestLeeKesler!AP361</f>
        <v>0.44294718396513666</v>
      </c>
      <c r="H360" s="63">
        <f t="shared" si="10"/>
        <v>8.2855844676214194E-3</v>
      </c>
      <c r="I360" s="63">
        <f t="shared" si="11"/>
        <v>9.3213268845239422E-2</v>
      </c>
    </row>
    <row r="361" spans="3:9" x14ac:dyDescent="0.2">
      <c r="C361" t="str">
        <f>DataBase!A359</f>
        <v>33-Ehexane</v>
      </c>
      <c r="D361" s="30">
        <f>DataBase!U359</f>
        <v>0.37569001317024231</v>
      </c>
      <c r="E361" s="30">
        <f>TestLeeKesler!AO362</f>
        <v>0.37556658268163923</v>
      </c>
      <c r="F361" s="24">
        <f>TestLeeKesler!AP362</f>
        <v>0.33943512260175623</v>
      </c>
      <c r="H361" s="63">
        <f t="shared" si="10"/>
        <v>3.2854343814337801E-4</v>
      </c>
      <c r="I361" s="63">
        <f t="shared" si="11"/>
        <v>9.6502140854240193E-2</v>
      </c>
    </row>
    <row r="362" spans="3:9" x14ac:dyDescent="0.2">
      <c r="C362" t="str">
        <f>DataBase!A360</f>
        <v>34-Ehexane</v>
      </c>
      <c r="D362" s="30">
        <f>DataBase!U360</f>
        <v>0.40400001406669617</v>
      </c>
      <c r="E362" s="30">
        <f>TestLeeKesler!AO363</f>
        <v>0.40411920141386642</v>
      </c>
      <c r="F362" s="24">
        <f>TestLeeKesler!AP363</f>
        <v>0.36496707194788369</v>
      </c>
      <c r="H362" s="63">
        <f t="shared" si="10"/>
        <v>2.9501817579288749E-4</v>
      </c>
      <c r="I362" s="63">
        <f t="shared" si="11"/>
        <v>9.6616189999361099E-2</v>
      </c>
    </row>
    <row r="363" spans="3:9" x14ac:dyDescent="0.2">
      <c r="C363" t="str">
        <f>DataBase!A361</f>
        <v>2-Mnonane</v>
      </c>
      <c r="D363" s="30">
        <f>DataBase!U361</f>
        <v>0.46140000224113464</v>
      </c>
      <c r="E363" s="30">
        <f>TestLeeKesler!AO364</f>
        <v>0.46556472920475023</v>
      </c>
      <c r="F363" s="24">
        <f>TestLeeKesler!AP364</f>
        <v>0.4181763696516192</v>
      </c>
      <c r="H363" s="63">
        <f t="shared" si="10"/>
        <v>9.0262829288826792E-3</v>
      </c>
      <c r="I363" s="63">
        <f t="shared" si="11"/>
        <v>9.3679307281247307E-2</v>
      </c>
    </row>
    <row r="364" spans="3:9" x14ac:dyDescent="0.2">
      <c r="C364" t="str">
        <f>DataBase!A362</f>
        <v>3-Mnonane</v>
      </c>
      <c r="D364" s="30">
        <f>DataBase!U362</f>
        <v>0.46283000707626343</v>
      </c>
      <c r="E364" s="30">
        <f>TestLeeKesler!AO365</f>
        <v>0.45594002373792003</v>
      </c>
      <c r="F364" s="24">
        <f>TestLeeKesler!AP365</f>
        <v>0.41000951863290114</v>
      </c>
      <c r="H364" s="63">
        <f t="shared" si="10"/>
        <v>1.4886639226069219E-2</v>
      </c>
      <c r="I364" s="63">
        <f t="shared" si="11"/>
        <v>0.11412503000190893</v>
      </c>
    </row>
    <row r="365" spans="3:9" x14ac:dyDescent="0.2">
      <c r="C365" t="str">
        <f>DataBase!A363</f>
        <v>4-Mnonane</v>
      </c>
      <c r="D365" s="30">
        <f>DataBase!U363</f>
        <v>0.45892000198364258</v>
      </c>
      <c r="E365" s="30">
        <f>TestLeeKesler!AO366</f>
        <v>0.45720065752453543</v>
      </c>
      <c r="F365" s="24">
        <f>TestLeeKesler!AP366</f>
        <v>0.41116376880261263</v>
      </c>
      <c r="H365" s="63">
        <f t="shared" si="10"/>
        <v>3.7465014636002634E-3</v>
      </c>
      <c r="I365" s="63">
        <f t="shared" si="11"/>
        <v>0.10406221776041076</v>
      </c>
    </row>
    <row r="366" spans="3:9" x14ac:dyDescent="0.2">
      <c r="C366" t="str">
        <f>DataBase!A364</f>
        <v>5-Mnonane</v>
      </c>
      <c r="D366" s="30">
        <f>DataBase!U364</f>
        <v>0.45778000354766846</v>
      </c>
      <c r="E366" s="30">
        <f>TestLeeKesler!AO367</f>
        <v>0.45655003570103814</v>
      </c>
      <c r="F366" s="24">
        <f>TestLeeKesler!AP367</f>
        <v>0.41056808080381613</v>
      </c>
      <c r="H366" s="63">
        <f t="shared" si="10"/>
        <v>2.6868099023513677E-3</v>
      </c>
      <c r="I366" s="63">
        <f t="shared" si="11"/>
        <v>0.10313233950363271</v>
      </c>
    </row>
    <row r="367" spans="3:9" x14ac:dyDescent="0.2">
      <c r="C367" t="str">
        <f>DataBase!A365</f>
        <v>3-Eoctane</v>
      </c>
      <c r="D367" s="30">
        <f>DataBase!U365</f>
        <v>0.46042001247406006</v>
      </c>
      <c r="E367" s="30">
        <f>TestLeeKesler!AO368</f>
        <v>0.44892999760110963</v>
      </c>
      <c r="F367" s="24">
        <f>TestLeeKesler!AP368</f>
        <v>0.40430120215344334</v>
      </c>
      <c r="H367" s="63">
        <f t="shared" si="10"/>
        <v>2.4955507062364653E-2</v>
      </c>
      <c r="I367" s="63">
        <f t="shared" si="11"/>
        <v>0.12188612310542961</v>
      </c>
    </row>
    <row r="368" spans="3:9" x14ac:dyDescent="0.2">
      <c r="C368" t="str">
        <f>DataBase!A366</f>
        <v>4-Eoctane</v>
      </c>
      <c r="D368" s="30">
        <f>DataBase!U366</f>
        <v>0.45504000782966614</v>
      </c>
      <c r="E368" s="30">
        <f>TestLeeKesler!AO369</f>
        <v>0.44787103308960202</v>
      </c>
      <c r="F368" s="24">
        <f>TestLeeKesler!AP369</f>
        <v>0.40322702402216093</v>
      </c>
      <c r="H368" s="63">
        <f t="shared" si="10"/>
        <v>1.5754603148538222E-2</v>
      </c>
      <c r="I368" s="63">
        <f t="shared" si="11"/>
        <v>0.11386467764588343</v>
      </c>
    </row>
    <row r="369" spans="3:9" x14ac:dyDescent="0.2">
      <c r="C369" t="str">
        <f>DataBase!A367</f>
        <v>22-Moctane</v>
      </c>
      <c r="D369" s="30">
        <f>DataBase!U367</f>
        <v>0.42070001363754272</v>
      </c>
      <c r="E369" s="30">
        <f>TestLeeKesler!AO370</f>
        <v>0.42176408714015362</v>
      </c>
      <c r="F369" s="24">
        <f>TestLeeKesler!AP370</f>
        <v>0.37852671554345196</v>
      </c>
      <c r="H369" s="63">
        <f t="shared" si="10"/>
        <v>2.5292927694736339E-3</v>
      </c>
      <c r="I369" s="63">
        <f t="shared" si="11"/>
        <v>0.10024553536246254</v>
      </c>
    </row>
    <row r="370" spans="3:9" x14ac:dyDescent="0.2">
      <c r="C370" t="str">
        <f>DataBase!A368</f>
        <v>23-Moctane</v>
      </c>
      <c r="D370" s="30">
        <f>DataBase!U368</f>
        <v>0.42550000548362732</v>
      </c>
      <c r="E370" s="30">
        <f>TestLeeKesler!AO371</f>
        <v>0.42706670769876204</v>
      </c>
      <c r="F370" s="24">
        <f>TestLeeKesler!AP371</f>
        <v>0.38420466371980266</v>
      </c>
      <c r="H370" s="63">
        <f t="shared" si="10"/>
        <v>3.6820263100913247E-3</v>
      </c>
      <c r="I370" s="63">
        <f t="shared" si="11"/>
        <v>9.7051330744139436E-2</v>
      </c>
    </row>
    <row r="371" spans="3:9" x14ac:dyDescent="0.2">
      <c r="C371" t="str">
        <f>DataBase!A369</f>
        <v>24-Moctane</v>
      </c>
      <c r="D371" s="30">
        <f>DataBase!U369</f>
        <v>0.44034001231193542</v>
      </c>
      <c r="E371" s="30">
        <f>TestLeeKesler!AO372</f>
        <v>0.4340195583073147</v>
      </c>
      <c r="F371" s="24">
        <f>TestLeeKesler!AP372</f>
        <v>0.38990174174012449</v>
      </c>
      <c r="H371" s="63">
        <f t="shared" si="10"/>
        <v>1.4353576390744466E-2</v>
      </c>
      <c r="I371" s="63">
        <f t="shared" si="11"/>
        <v>0.1145439187027152</v>
      </c>
    </row>
    <row r="372" spans="3:9" x14ac:dyDescent="0.2">
      <c r="C372" t="str">
        <f>DataBase!A370</f>
        <v>25-Moctane</v>
      </c>
      <c r="D372" s="30">
        <f>DataBase!U370</f>
        <v>0.44527000188827515</v>
      </c>
      <c r="E372" s="30">
        <f>TestLeeKesler!AO373</f>
        <v>0.43640215125664239</v>
      </c>
      <c r="F372" s="24">
        <f>TestLeeKesler!AP373</f>
        <v>0.39229314880289268</v>
      </c>
      <c r="H372" s="63">
        <f t="shared" si="10"/>
        <v>1.9915670478645519E-2</v>
      </c>
      <c r="I372" s="63">
        <f t="shared" si="11"/>
        <v>0.11897691930900647</v>
      </c>
    </row>
    <row r="373" spans="3:9" x14ac:dyDescent="0.2">
      <c r="C373" t="str">
        <f>DataBase!A371</f>
        <v>26-Moctane</v>
      </c>
      <c r="D373" s="30">
        <f>DataBase!U371</f>
        <v>0.44887000322341919</v>
      </c>
      <c r="E373" s="30">
        <f>TestLeeKesler!AO374</f>
        <v>0.46033276575065918</v>
      </c>
      <c r="F373" s="24">
        <f>TestLeeKesler!AP374</f>
        <v>0.41423867332952979</v>
      </c>
      <c r="H373" s="63">
        <f t="shared" si="10"/>
        <v>2.5536931505611322E-2</v>
      </c>
      <c r="I373" s="63">
        <f t="shared" si="11"/>
        <v>7.7152248190334297E-2</v>
      </c>
    </row>
    <row r="374" spans="3:9" x14ac:dyDescent="0.2">
      <c r="C374" t="str">
        <f>DataBase!A372</f>
        <v>27-Moctane</v>
      </c>
      <c r="D374" s="30">
        <f>DataBase!U372</f>
        <v>0.4478900134563446</v>
      </c>
      <c r="E374" s="30">
        <f>TestLeeKesler!AO375</f>
        <v>0.44217474779639498</v>
      </c>
      <c r="F374" s="24">
        <f>TestLeeKesler!AP375</f>
        <v>0.39676788266228891</v>
      </c>
      <c r="H374" s="63">
        <f t="shared" si="10"/>
        <v>1.2760422175625671E-2</v>
      </c>
      <c r="I374" s="63">
        <f t="shared" si="11"/>
        <v>0.11413992109256645</v>
      </c>
    </row>
    <row r="375" spans="3:9" x14ac:dyDescent="0.2">
      <c r="C375" t="str">
        <f>DataBase!A373</f>
        <v>33-Moctane</v>
      </c>
      <c r="D375" s="30">
        <f>DataBase!U373</f>
        <v>0.42649000883102417</v>
      </c>
      <c r="E375" s="30">
        <f>TestLeeKesler!AO376</f>
        <v>0.40585653107634612</v>
      </c>
      <c r="F375" s="24">
        <f>TestLeeKesler!AP376</f>
        <v>0.3651116717201659</v>
      </c>
      <c r="H375" s="63">
        <f t="shared" si="10"/>
        <v>4.8379744724226494E-2</v>
      </c>
      <c r="I375" s="63">
        <f t="shared" si="11"/>
        <v>0.14391506445623781</v>
      </c>
    </row>
    <row r="376" spans="3:9" x14ac:dyDescent="0.2">
      <c r="C376" t="str">
        <f>DataBase!A374</f>
        <v>34-Moctane</v>
      </c>
      <c r="D376" s="30">
        <f>DataBase!U374</f>
        <v>0.41960000991821289</v>
      </c>
      <c r="E376" s="30">
        <f>TestLeeKesler!AO377</f>
        <v>0.42072827613813513</v>
      </c>
      <c r="F376" s="24">
        <f>TestLeeKesler!AP377</f>
        <v>0.37913438061388338</v>
      </c>
      <c r="H376" s="63">
        <f t="shared" si="10"/>
        <v>2.6889089448357117E-3</v>
      </c>
      <c r="I376" s="63">
        <f t="shared" si="11"/>
        <v>9.6438580428577544E-2</v>
      </c>
    </row>
    <row r="377" spans="3:9" x14ac:dyDescent="0.2">
      <c r="C377" t="str">
        <f>DataBase!A375</f>
        <v>35-Moctane</v>
      </c>
      <c r="D377" s="30">
        <f>DataBase!U375</f>
        <v>0.42598000168800354</v>
      </c>
      <c r="E377" s="30">
        <f>TestLeeKesler!AO378</f>
        <v>0.42663960429088205</v>
      </c>
      <c r="F377" s="24">
        <f>TestLeeKesler!AP378</f>
        <v>0.38381134628081703</v>
      </c>
      <c r="H377" s="63">
        <f t="shared" si="10"/>
        <v>1.5484356079269953E-3</v>
      </c>
      <c r="I377" s="63">
        <f t="shared" si="11"/>
        <v>9.8992101131713903E-2</v>
      </c>
    </row>
    <row r="378" spans="3:9" x14ac:dyDescent="0.2">
      <c r="C378" t="str">
        <f>DataBase!A376</f>
        <v>36-Moctane</v>
      </c>
      <c r="D378" s="30">
        <f>DataBase!U376</f>
        <v>0.42550000548362732</v>
      </c>
      <c r="E378" s="30">
        <f>TestLeeKesler!AO379</f>
        <v>0.4261851189007988</v>
      </c>
      <c r="F378" s="24">
        <f>TestLeeKesler!AP379</f>
        <v>0.38339278171340974</v>
      </c>
      <c r="H378" s="63">
        <f t="shared" si="10"/>
        <v>1.6101372698991451E-3</v>
      </c>
      <c r="I378" s="63">
        <f t="shared" si="11"/>
        <v>9.8959396539509123E-2</v>
      </c>
    </row>
    <row r="379" spans="3:9" x14ac:dyDescent="0.2">
      <c r="C379" t="str">
        <f>DataBase!A377</f>
        <v>44-Moctane</v>
      </c>
      <c r="D379" s="30">
        <f>DataBase!U377</f>
        <v>0.42440000176429749</v>
      </c>
      <c r="E379" s="30">
        <f>TestLeeKesler!AO380</f>
        <v>0.40369978979945498</v>
      </c>
      <c r="F379" s="24">
        <f>TestLeeKesler!AP380</f>
        <v>0.36292838876807965</v>
      </c>
      <c r="H379" s="63">
        <f t="shared" si="10"/>
        <v>4.8775240053695747E-2</v>
      </c>
      <c r="I379" s="63">
        <f t="shared" si="11"/>
        <v>0.14484357384700916</v>
      </c>
    </row>
    <row r="380" spans="3:9" x14ac:dyDescent="0.2">
      <c r="C380" t="str">
        <f>DataBase!A378</f>
        <v>45-Moctane</v>
      </c>
      <c r="D380" s="30">
        <f>DataBase!U378</f>
        <v>0.42160001397132874</v>
      </c>
      <c r="E380" s="30">
        <f>TestLeeKesler!AO381</f>
        <v>0.4210577078406893</v>
      </c>
      <c r="F380" s="24">
        <f>TestLeeKesler!AP381</f>
        <v>0.37943837982153927</v>
      </c>
      <c r="H380" s="63">
        <f t="shared" si="10"/>
        <v>1.286304821318901E-3</v>
      </c>
      <c r="I380" s="63">
        <f t="shared" si="11"/>
        <v>0.10000387275285219</v>
      </c>
    </row>
    <row r="381" spans="3:9" x14ac:dyDescent="0.2">
      <c r="C381" t="str">
        <f>DataBase!A379</f>
        <v>4n-Pheptane</v>
      </c>
      <c r="D381" s="30">
        <f>DataBase!U379</f>
        <v>0.44339001178741455</v>
      </c>
      <c r="E381" s="30">
        <f>TestLeeKesler!AO382</f>
        <v>0.44782691373361566</v>
      </c>
      <c r="F381" s="24">
        <f>TestLeeKesler!AP382</f>
        <v>0.40318654057473724</v>
      </c>
      <c r="H381" s="63">
        <f t="shared" si="10"/>
        <v>1.0006770175798195E-2</v>
      </c>
      <c r="I381" s="63">
        <f t="shared" si="11"/>
        <v>9.0672929348604853E-2</v>
      </c>
    </row>
    <row r="382" spans="3:9" x14ac:dyDescent="0.2">
      <c r="C382" t="str">
        <f>DataBase!A380</f>
        <v>4-i-Pheptane</v>
      </c>
      <c r="D382" s="30">
        <f>DataBase!U380</f>
        <v>0.4185900092124939</v>
      </c>
      <c r="E382" s="30">
        <f>TestLeeKesler!AO383</f>
        <v>0.41706192810516712</v>
      </c>
      <c r="F382" s="24">
        <f>TestLeeKesler!AP383</f>
        <v>0.37553270242889125</v>
      </c>
      <c r="H382" s="63">
        <f t="shared" si="10"/>
        <v>3.6505436673025197E-3</v>
      </c>
      <c r="I382" s="63">
        <f t="shared" si="11"/>
        <v>0.10286271969225368</v>
      </c>
    </row>
    <row r="383" spans="3:9" x14ac:dyDescent="0.2">
      <c r="C383" t="str">
        <f>DataBase!A381</f>
        <v>2M-3Eheptane</v>
      </c>
      <c r="D383" s="30">
        <f>DataBase!U381</f>
        <v>0.41909000277519226</v>
      </c>
      <c r="E383" s="30">
        <f>TestLeeKesler!AO384</f>
        <v>0.41803179447240785</v>
      </c>
      <c r="F383" s="24">
        <f>TestLeeKesler!AP384</f>
        <v>0.37642794541819402</v>
      </c>
      <c r="H383" s="63">
        <f t="shared" si="10"/>
        <v>2.5250144259634281E-3</v>
      </c>
      <c r="I383" s="63">
        <f t="shared" si="11"/>
        <v>0.10179688628812977</v>
      </c>
    </row>
    <row r="384" spans="3:9" x14ac:dyDescent="0.2">
      <c r="C384" t="str">
        <f>DataBase!A382</f>
        <v>2M-4Eheptane</v>
      </c>
      <c r="D384" s="30">
        <f>DataBase!U382</f>
        <v>0.44097000360488892</v>
      </c>
      <c r="E384" s="30">
        <f>TestLeeKesler!AO385</f>
        <v>0.42715194661815237</v>
      </c>
      <c r="F384" s="24">
        <f>TestLeeKesler!AP385</f>
        <v>0.38428315642620547</v>
      </c>
      <c r="H384" s="63">
        <f t="shared" si="10"/>
        <v>3.1335593971869316E-2</v>
      </c>
      <c r="I384" s="63">
        <f t="shared" si="11"/>
        <v>0.12855034745056063</v>
      </c>
    </row>
    <row r="385" spans="3:9" x14ac:dyDescent="0.2">
      <c r="C385" t="str">
        <f>DataBase!A383</f>
        <v>2M-5Eheptane</v>
      </c>
      <c r="D385" s="30">
        <f>DataBase!U383</f>
        <v>0.4475800096988678</v>
      </c>
      <c r="E385" s="30">
        <f>TestLeeKesler!AO386</f>
        <v>0.42635325078501862</v>
      </c>
      <c r="F385" s="24">
        <f>TestLeeKesler!AP386</f>
        <v>0.38354762883394566</v>
      </c>
      <c r="H385" s="63">
        <f t="shared" si="10"/>
        <v>4.7425618780719353E-2</v>
      </c>
      <c r="I385" s="63">
        <f t="shared" si="11"/>
        <v>0.14306354054552878</v>
      </c>
    </row>
    <row r="386" spans="3:9" x14ac:dyDescent="0.2">
      <c r="C386" t="str">
        <f>DataBase!A384</f>
        <v>3M-3Eheptane</v>
      </c>
      <c r="D386" s="30">
        <f>DataBase!U384</f>
        <v>0.40999001264572144</v>
      </c>
      <c r="E386" s="30">
        <f>TestLeeKesler!AO387</f>
        <v>0.38992200523297721</v>
      </c>
      <c r="F386" s="24">
        <f>TestLeeKesler!AP387</f>
        <v>0.35152336488310154</v>
      </c>
      <c r="H386" s="63">
        <f t="shared" si="10"/>
        <v>4.8947551876307033E-2</v>
      </c>
      <c r="I386" s="63">
        <f t="shared" si="11"/>
        <v>0.14260505368247056</v>
      </c>
    </row>
    <row r="387" spans="3:9" x14ac:dyDescent="0.2">
      <c r="C387" t="str">
        <f>DataBase!A385</f>
        <v>3M-4Eheptane</v>
      </c>
      <c r="D387" s="30">
        <f>DataBase!U385</f>
        <v>0.41310000419616699</v>
      </c>
      <c r="E387" s="30">
        <f>TestLeeKesler!AO388</f>
        <v>0.41218948629632224</v>
      </c>
      <c r="F387" s="24">
        <f>TestLeeKesler!AP388</f>
        <v>0.37180615060978051</v>
      </c>
      <c r="H387" s="63">
        <f t="shared" si="10"/>
        <v>2.2041101200579514E-3</v>
      </c>
      <c r="I387" s="63">
        <f t="shared" si="11"/>
        <v>9.9960913016058583E-2</v>
      </c>
    </row>
    <row r="388" spans="3:9" x14ac:dyDescent="0.2">
      <c r="C388" t="str">
        <f>DataBase!A386</f>
        <v>3M-5Eheptane</v>
      </c>
      <c r="D388" s="30">
        <f>DataBase!U386</f>
        <v>0.41879001259803772</v>
      </c>
      <c r="E388" s="30">
        <f>TestLeeKesler!AO389</f>
        <v>0.4175863608843331</v>
      </c>
      <c r="F388" s="24">
        <f>TestLeeKesler!AP389</f>
        <v>0.37601680306636176</v>
      </c>
      <c r="H388" s="63">
        <f t="shared" si="10"/>
        <v>2.874117523093632E-3</v>
      </c>
      <c r="I388" s="63">
        <f t="shared" si="11"/>
        <v>0.10213521871337096</v>
      </c>
    </row>
    <row r="389" spans="3:9" x14ac:dyDescent="0.2">
      <c r="C389" t="str">
        <f>DataBase!A387</f>
        <v>4M-3Eheptane</v>
      </c>
      <c r="D389" s="30">
        <f>DataBase!U387</f>
        <v>0.41290000081062317</v>
      </c>
      <c r="E389" s="30">
        <f>TestLeeKesler!AO390</f>
        <v>0.4120501482331132</v>
      </c>
      <c r="F389" s="24">
        <f>TestLeeKesler!AP390</f>
        <v>0.37167727218743507</v>
      </c>
      <c r="H389" s="63">
        <f t="shared" ref="H389:H452" si="12">ABS((E389-$D389)/$D389)</f>
        <v>2.0582527872160358E-3</v>
      </c>
      <c r="I389" s="63">
        <f t="shared" ref="I389:I452" si="13">ABS((F389-$D389)/$D389)</f>
        <v>9.9837075665434372E-2</v>
      </c>
    </row>
    <row r="390" spans="3:9" x14ac:dyDescent="0.2">
      <c r="C390" t="str">
        <f>DataBase!A388</f>
        <v>4M-4Eheptane</v>
      </c>
      <c r="D390" s="30">
        <f>DataBase!U388</f>
        <v>0.40928000211715698</v>
      </c>
      <c r="E390" s="30">
        <f>TestLeeKesler!AO391</f>
        <v>0.38921173398521208</v>
      </c>
      <c r="F390" s="24">
        <f>TestLeeKesler!AP391</f>
        <v>0.35086336239183202</v>
      </c>
      <c r="H390" s="63">
        <f t="shared" si="12"/>
        <v>4.9033102101578685E-2</v>
      </c>
      <c r="I390" s="63">
        <f t="shared" si="13"/>
        <v>0.1427302566046291</v>
      </c>
    </row>
    <row r="391" spans="3:9" x14ac:dyDescent="0.2">
      <c r="C391" t="str">
        <f>DataBase!A389</f>
        <v>223-Mheptane</v>
      </c>
      <c r="D391" s="30">
        <f>DataBase!U389</f>
        <v>0.39719000458717346</v>
      </c>
      <c r="E391" s="30">
        <f>TestLeeKesler!AO392</f>
        <v>0.37721837316588785</v>
      </c>
      <c r="F391" s="24">
        <f>TestLeeKesler!AP392</f>
        <v>0.33918158627199779</v>
      </c>
      <c r="H391" s="63">
        <f t="shared" si="12"/>
        <v>5.0282311212850081E-2</v>
      </c>
      <c r="I391" s="63">
        <f t="shared" si="13"/>
        <v>0.14604702445991247</v>
      </c>
    </row>
    <row r="392" spans="3:9" x14ac:dyDescent="0.2">
      <c r="C392" t="str">
        <f>DataBase!A390</f>
        <v>224-Mheptane</v>
      </c>
      <c r="D392" s="30">
        <f>DataBase!U390</f>
        <v>0.41040000319480896</v>
      </c>
      <c r="E392" s="30">
        <f>TestLeeKesler!AO393</f>
        <v>0.3898782486434616</v>
      </c>
      <c r="F392" s="24">
        <f>TestLeeKesler!AP393</f>
        <v>0.34956524916409948</v>
      </c>
      <c r="H392" s="63">
        <f t="shared" si="12"/>
        <v>5.0004274833316896E-2</v>
      </c>
      <c r="I392" s="63">
        <f t="shared" si="13"/>
        <v>0.14823283030490719</v>
      </c>
    </row>
    <row r="393" spans="3:9" x14ac:dyDescent="0.2">
      <c r="C393" t="str">
        <f>DataBase!A391</f>
        <v>225-Mheptane</v>
      </c>
      <c r="D393" s="30">
        <f>DataBase!U391</f>
        <v>0.43075001239776611</v>
      </c>
      <c r="E393" s="30">
        <f>TestLeeKesler!AO394</f>
        <v>0.39010355360769744</v>
      </c>
      <c r="F393" s="24">
        <f>TestLeeKesler!AP394</f>
        <v>0.34977399602766601</v>
      </c>
      <c r="H393" s="63">
        <f t="shared" si="12"/>
        <v>9.4362060638862252E-2</v>
      </c>
      <c r="I393" s="63">
        <f t="shared" si="13"/>
        <v>0.18798842493201062</v>
      </c>
    </row>
    <row r="394" spans="3:9" x14ac:dyDescent="0.2">
      <c r="C394" t="str">
        <f>DataBase!A392</f>
        <v>226-Mheptane</v>
      </c>
      <c r="D394" s="30">
        <f>DataBase!U392</f>
        <v>0.42732000350952148</v>
      </c>
      <c r="E394" s="30">
        <f>TestLeeKesler!AO395</f>
        <v>0.39997276423984862</v>
      </c>
      <c r="F394" s="24">
        <f>TestLeeKesler!AP395</f>
        <v>0.35842579451584111</v>
      </c>
      <c r="H394" s="63">
        <f t="shared" si="12"/>
        <v>6.3997095958704675E-2</v>
      </c>
      <c r="I394" s="63">
        <f t="shared" si="13"/>
        <v>0.16122392686478876</v>
      </c>
    </row>
    <row r="395" spans="3:9" x14ac:dyDescent="0.2">
      <c r="C395" t="str">
        <f>DataBase!A393</f>
        <v>233-Mheptane</v>
      </c>
      <c r="D395" s="30">
        <f>DataBase!U393</f>
        <v>0.39140000939369202</v>
      </c>
      <c r="E395" s="30">
        <f>TestLeeKesler!AO396</f>
        <v>0.37164647106084553</v>
      </c>
      <c r="F395" s="24">
        <f>TestLeeKesler!AP396</f>
        <v>0.33468573206839669</v>
      </c>
      <c r="H395" s="63">
        <f t="shared" si="12"/>
        <v>5.0468926568106628E-2</v>
      </c>
      <c r="I395" s="63">
        <f t="shared" si="13"/>
        <v>0.14490106275968156</v>
      </c>
    </row>
    <row r="396" spans="3:9" x14ac:dyDescent="0.2">
      <c r="C396" t="str">
        <f>DataBase!A394</f>
        <v>234-Mheptane</v>
      </c>
      <c r="D396" s="30">
        <f>DataBase!U394</f>
        <v>0.4411500096321106</v>
      </c>
      <c r="E396" s="30">
        <f>TestLeeKesler!AO397</f>
        <v>0.39114086273127446</v>
      </c>
      <c r="F396" s="24">
        <f>TestLeeKesler!AP397</f>
        <v>0.35239071833206959</v>
      </c>
      <c r="H396" s="63">
        <f t="shared" si="12"/>
        <v>0.11336086548550774</v>
      </c>
      <c r="I396" s="63">
        <f t="shared" si="13"/>
        <v>0.20119979454168047</v>
      </c>
    </row>
    <row r="397" spans="3:9" x14ac:dyDescent="0.2">
      <c r="C397" t="str">
        <f>DataBase!A395</f>
        <v>235-Mheptane</v>
      </c>
      <c r="D397" s="30">
        <f>DataBase!U395</f>
        <v>0.44947001338005066</v>
      </c>
      <c r="E397" s="30">
        <f>TestLeeKesler!AO398</f>
        <v>0.39921488556229345</v>
      </c>
      <c r="F397" s="24">
        <f>TestLeeKesler!AP398</f>
        <v>0.35924372038848151</v>
      </c>
      <c r="H397" s="63">
        <f t="shared" si="12"/>
        <v>0.11180974552636916</v>
      </c>
      <c r="I397" s="63">
        <f t="shared" si="13"/>
        <v>0.20073929362508561</v>
      </c>
    </row>
    <row r="398" spans="3:9" x14ac:dyDescent="0.2">
      <c r="C398" t="str">
        <f>DataBase!A396</f>
        <v>236-Mheptane</v>
      </c>
      <c r="D398" s="30">
        <f>DataBase!U396</f>
        <v>0.44056001305580139</v>
      </c>
      <c r="E398" s="30">
        <f>TestLeeKesler!AO399</f>
        <v>0.40401457254684348</v>
      </c>
      <c r="F398" s="24">
        <f>TestLeeKesler!AP399</f>
        <v>0.36293471933297483</v>
      </c>
      <c r="H398" s="63">
        <f t="shared" si="12"/>
        <v>8.2952241297325965E-2</v>
      </c>
      <c r="I398" s="63">
        <f t="shared" si="13"/>
        <v>0.17619686631204665</v>
      </c>
    </row>
    <row r="399" spans="3:9" x14ac:dyDescent="0.2">
      <c r="C399" t="str">
        <f>DataBase!A397</f>
        <v>244-Mheptane</v>
      </c>
      <c r="D399" s="30">
        <f>DataBase!U397</f>
        <v>0.43116000294685364</v>
      </c>
      <c r="E399" s="30">
        <f>TestLeeKesler!AO400</f>
        <v>0.38476472544972573</v>
      </c>
      <c r="F399" s="24">
        <f>TestLeeKesler!AP400</f>
        <v>0.34556717279570681</v>
      </c>
      <c r="H399" s="63">
        <f t="shared" si="12"/>
        <v>0.10760570827541895</v>
      </c>
      <c r="I399" s="63">
        <f t="shared" si="13"/>
        <v>0.19851755628106652</v>
      </c>
    </row>
    <row r="400" spans="3:9" x14ac:dyDescent="0.2">
      <c r="C400" t="str">
        <f>DataBase!A398</f>
        <v>245-Mheptane</v>
      </c>
      <c r="D400" s="30">
        <f>DataBase!U398</f>
        <v>0.44150000810623169</v>
      </c>
      <c r="E400" s="30">
        <f>TestLeeKesler!AO401</f>
        <v>0.39904725518527562</v>
      </c>
      <c r="F400" s="24">
        <f>TestLeeKesler!AP401</f>
        <v>0.35908843396402945</v>
      </c>
      <c r="H400" s="63">
        <f t="shared" si="12"/>
        <v>9.615572398979727E-2</v>
      </c>
      <c r="I400" s="63">
        <f t="shared" si="13"/>
        <v>0.18666267866154318</v>
      </c>
    </row>
    <row r="401" spans="3:9" x14ac:dyDescent="0.2">
      <c r="C401" t="str">
        <f>DataBase!A399</f>
        <v>246-Mheptane</v>
      </c>
      <c r="D401" s="30">
        <f>DataBase!U399</f>
        <v>0.42482000589370728</v>
      </c>
      <c r="E401" s="30">
        <f>TestLeeKesler!AO402</f>
        <v>0.41466115112999946</v>
      </c>
      <c r="F401" s="24">
        <f>TestLeeKesler!AP402</f>
        <v>0.37228068199732167</v>
      </c>
      <c r="H401" s="63">
        <f t="shared" si="12"/>
        <v>2.3913315340072815E-2</v>
      </c>
      <c r="I401" s="63">
        <f t="shared" si="13"/>
        <v>0.123674316575221</v>
      </c>
    </row>
    <row r="402" spans="3:9" x14ac:dyDescent="0.2">
      <c r="C402" t="str">
        <f>DataBase!A400</f>
        <v>255-Mheptane</v>
      </c>
      <c r="D402" s="30">
        <f>DataBase!U400</f>
        <v>0.43459001183509827</v>
      </c>
      <c r="E402" s="30">
        <f>TestLeeKesler!AO403</f>
        <v>0.38497292262129906</v>
      </c>
      <c r="F402" s="24">
        <f>TestLeeKesler!AP403</f>
        <v>0.34576046734593469</v>
      </c>
      <c r="H402" s="63">
        <f t="shared" si="12"/>
        <v>0.11416987934049901</v>
      </c>
      <c r="I402" s="63">
        <f t="shared" si="13"/>
        <v>0.20439849529461632</v>
      </c>
    </row>
    <row r="403" spans="3:9" x14ac:dyDescent="0.2">
      <c r="C403" t="str">
        <f>DataBase!A401</f>
        <v>334-Mheptane</v>
      </c>
      <c r="D403" s="30">
        <f>DataBase!U401</f>
        <v>0.43055000901222229</v>
      </c>
      <c r="E403" s="30">
        <f>TestLeeKesler!AO404</f>
        <v>0.36431672992477104</v>
      </c>
      <c r="F403" s="24">
        <f>TestLeeKesler!AP404</f>
        <v>0.32842986208018021</v>
      </c>
      <c r="H403" s="63">
        <f t="shared" si="12"/>
        <v>0.15383411381039139</v>
      </c>
      <c r="I403" s="63">
        <f t="shared" si="13"/>
        <v>0.23718533223661628</v>
      </c>
    </row>
    <row r="404" spans="3:9" x14ac:dyDescent="0.2">
      <c r="C404" t="str">
        <f>DataBase!A402</f>
        <v>335-Mheptane</v>
      </c>
      <c r="D404" s="30">
        <f>DataBase!U402</f>
        <v>0.38198000192642212</v>
      </c>
      <c r="E404" s="30">
        <f>TestLeeKesler!AO405</f>
        <v>0.38732991695830543</v>
      </c>
      <c r="F404" s="24">
        <f>TestLeeKesler!AP405</f>
        <v>0.34925071258662577</v>
      </c>
      <c r="H404" s="63">
        <f t="shared" si="12"/>
        <v>1.4005746386989718E-2</v>
      </c>
      <c r="I404" s="63">
        <f t="shared" si="13"/>
        <v>8.5683253507341323E-2</v>
      </c>
    </row>
    <row r="405" spans="3:9" x14ac:dyDescent="0.2">
      <c r="C405" t="str">
        <f>DataBase!A403</f>
        <v>344-Mheptane</v>
      </c>
      <c r="D405" s="30">
        <f>DataBase!U403</f>
        <v>0.42704001069068909</v>
      </c>
      <c r="E405" s="30">
        <f>TestLeeKesler!AO406</f>
        <v>0.36427850202480105</v>
      </c>
      <c r="F405" s="24">
        <f>TestLeeKesler!AP406</f>
        <v>0.3283941229168883</v>
      </c>
      <c r="H405" s="63">
        <f t="shared" si="12"/>
        <v>0.14696868465411089</v>
      </c>
      <c r="I405" s="63">
        <f t="shared" si="13"/>
        <v>0.23099916940862797</v>
      </c>
    </row>
    <row r="406" spans="3:9" x14ac:dyDescent="0.2">
      <c r="C406" t="str">
        <f>DataBase!A404</f>
        <v>345-Mheptane</v>
      </c>
      <c r="D406" s="30">
        <f>DataBase!U404</f>
        <v>0.43373000621795654</v>
      </c>
      <c r="E406" s="30">
        <f>TestLeeKesler!AO407</f>
        <v>0.38394456828864537</v>
      </c>
      <c r="F406" s="24">
        <f>TestLeeKesler!AP407</f>
        <v>0.34631554745744131</v>
      </c>
      <c r="H406" s="63">
        <f t="shared" si="12"/>
        <v>0.1147843986249205</v>
      </c>
      <c r="I406" s="63">
        <f t="shared" si="13"/>
        <v>0.20154118347206998</v>
      </c>
    </row>
    <row r="407" spans="3:9" x14ac:dyDescent="0.2">
      <c r="C407" t="str">
        <f>DataBase!A405</f>
        <v>2M3i-Phexane</v>
      </c>
      <c r="D407" s="30">
        <f>DataBase!U405</f>
        <v>0.39289000630378723</v>
      </c>
      <c r="E407" s="30">
        <f>TestLeeKesler!AO408</f>
        <v>0.39217232407557195</v>
      </c>
      <c r="F407" s="24">
        <f>TestLeeKesler!AP408</f>
        <v>0.35334842873353045</v>
      </c>
      <c r="H407" s="63">
        <f t="shared" si="12"/>
        <v>1.8266746842635565E-3</v>
      </c>
      <c r="I407" s="63">
        <f t="shared" si="13"/>
        <v>0.10064286934212005</v>
      </c>
    </row>
    <row r="408" spans="3:9" x14ac:dyDescent="0.2">
      <c r="C408" t="str">
        <f>DataBase!A406</f>
        <v>22M-3Ehexane</v>
      </c>
      <c r="D408" s="30">
        <f>DataBase!U406</f>
        <v>0.36959001421928406</v>
      </c>
      <c r="E408" s="30">
        <f>TestLeeKesler!AO409</f>
        <v>0.3692310213761778</v>
      </c>
      <c r="F408" s="24">
        <f>TestLeeKesler!AP409</f>
        <v>0.33226015904436346</v>
      </c>
      <c r="H408" s="63">
        <f t="shared" si="12"/>
        <v>9.7132722555988036E-4</v>
      </c>
      <c r="I408" s="63">
        <f t="shared" si="13"/>
        <v>0.10100341929901861</v>
      </c>
    </row>
    <row r="409" spans="3:9" x14ac:dyDescent="0.2">
      <c r="C409" t="str">
        <f>DataBase!A407</f>
        <v>22M-4Ehexane</v>
      </c>
      <c r="D409" s="30">
        <f>DataBase!U407</f>
        <v>0.38820001482963562</v>
      </c>
      <c r="E409" s="30">
        <f>TestLeeKesler!AO410</f>
        <v>0.38698541766143646</v>
      </c>
      <c r="F409" s="24">
        <f>TestLeeKesler!AP410</f>
        <v>0.34762852213835771</v>
      </c>
      <c r="H409" s="63">
        <f t="shared" si="12"/>
        <v>3.1287921736226506E-3</v>
      </c>
      <c r="I409" s="63">
        <f t="shared" si="13"/>
        <v>0.10451182674241526</v>
      </c>
    </row>
    <row r="410" spans="3:9" x14ac:dyDescent="0.2">
      <c r="C410" t="str">
        <f>DataBase!A408</f>
        <v>23M-3Ehexane</v>
      </c>
      <c r="D410" s="30">
        <f>DataBase!U408</f>
        <v>0.35679000616073608</v>
      </c>
      <c r="E410" s="30">
        <f>TestLeeKesler!AO411</f>
        <v>0.35680543865691611</v>
      </c>
      <c r="F410" s="24">
        <f>TestLeeKesler!AP411</f>
        <v>0.32196868900981035</v>
      </c>
      <c r="H410" s="63">
        <f t="shared" si="12"/>
        <v>4.325372323649382E-5</v>
      </c>
      <c r="I410" s="63">
        <f t="shared" si="13"/>
        <v>9.7596111297014634E-2</v>
      </c>
    </row>
    <row r="411" spans="3:9" x14ac:dyDescent="0.2">
      <c r="C411" t="str">
        <f>DataBase!A409</f>
        <v>23M-4Ehexane</v>
      </c>
      <c r="D411" s="30">
        <f>DataBase!U409</f>
        <v>0.38449001312255859</v>
      </c>
      <c r="E411" s="30">
        <f>TestLeeKesler!AO412</f>
        <v>0.38384524832868577</v>
      </c>
      <c r="F411" s="24">
        <f>TestLeeKesler!AP412</f>
        <v>0.34622310916818089</v>
      </c>
      <c r="H411" s="63">
        <f t="shared" si="12"/>
        <v>1.6769350876931566E-3</v>
      </c>
      <c r="I411" s="63">
        <f t="shared" si="13"/>
        <v>9.9526392489627274E-2</v>
      </c>
    </row>
    <row r="412" spans="3:9" x14ac:dyDescent="0.2">
      <c r="C412" t="str">
        <f>DataBase!A410</f>
        <v>24M-3Ehexane</v>
      </c>
      <c r="D412" s="30">
        <f>DataBase!U410</f>
        <v>0.38409000635147095</v>
      </c>
      <c r="E412" s="30">
        <f>TestLeeKesler!AO413</f>
        <v>0.38387663368530617</v>
      </c>
      <c r="F412" s="24">
        <f>TestLeeKesler!AP413</f>
        <v>0.34625232008868601</v>
      </c>
      <c r="H412" s="63">
        <f t="shared" si="12"/>
        <v>5.5552777379354041E-4</v>
      </c>
      <c r="I412" s="63">
        <f t="shared" si="13"/>
        <v>9.8512550800815793E-2</v>
      </c>
    </row>
    <row r="413" spans="3:9" x14ac:dyDescent="0.2">
      <c r="C413" t="str">
        <f>DataBase!A411</f>
        <v>24M-4Ehexane</v>
      </c>
      <c r="D413" s="30">
        <f>DataBase!U411</f>
        <v>0.36438000202178955</v>
      </c>
      <c r="E413" s="30">
        <f>TestLeeKesler!AO414</f>
        <v>0.36427850202480105</v>
      </c>
      <c r="F413" s="24">
        <f>TestLeeKesler!AP414</f>
        <v>0.3283941229168883</v>
      </c>
      <c r="H413" s="63">
        <f t="shared" si="12"/>
        <v>2.7855534449013769E-4</v>
      </c>
      <c r="I413" s="63">
        <f t="shared" si="13"/>
        <v>9.8759204416353608E-2</v>
      </c>
    </row>
    <row r="414" spans="3:9" x14ac:dyDescent="0.2">
      <c r="C414" t="str">
        <f>DataBase!A412</f>
        <v>25M-3Ehexane</v>
      </c>
      <c r="D414" s="30">
        <f>DataBase!U412</f>
        <v>0.39939001202583313</v>
      </c>
      <c r="E414" s="30">
        <f>TestLeeKesler!AO415</f>
        <v>0.39916940266582257</v>
      </c>
      <c r="F414" s="24">
        <f>TestLeeKesler!AP415</f>
        <v>0.35920158722500695</v>
      </c>
      <c r="H414" s="63">
        <f t="shared" si="12"/>
        <v>5.5236574117504547E-4</v>
      </c>
      <c r="I414" s="63">
        <f t="shared" si="13"/>
        <v>0.10062451135665039</v>
      </c>
    </row>
    <row r="415" spans="3:9" x14ac:dyDescent="0.2">
      <c r="C415" t="str">
        <f>DataBase!A413</f>
        <v>33M-4Ehexane</v>
      </c>
      <c r="D415" s="30">
        <f>DataBase!U413</f>
        <v>0.35679000616073608</v>
      </c>
      <c r="E415" s="30">
        <f>TestLeeKesler!AO416</f>
        <v>0.35659425969053288</v>
      </c>
      <c r="F415" s="24">
        <f>TestLeeKesler!AP416</f>
        <v>0.32177077172918889</v>
      </c>
      <c r="H415" s="63">
        <f t="shared" si="12"/>
        <v>5.4863215567484635E-4</v>
      </c>
      <c r="I415" s="63">
        <f t="shared" si="13"/>
        <v>9.8150827733024609E-2</v>
      </c>
    </row>
    <row r="416" spans="3:9" x14ac:dyDescent="0.2">
      <c r="C416" t="str">
        <f>DataBase!A414</f>
        <v>34M-3Ehexane</v>
      </c>
      <c r="D416" s="30">
        <f>DataBase!U414</f>
        <v>0.35679000616073608</v>
      </c>
      <c r="E416" s="30">
        <f>TestLeeKesler!AO417</f>
        <v>0.35653508643376186</v>
      </c>
      <c r="F416" s="24">
        <f>TestLeeKesler!AP417</f>
        <v>0.32171531291574085</v>
      </c>
      <c r="H416" s="63">
        <f t="shared" si="12"/>
        <v>7.1448113055997504E-4</v>
      </c>
      <c r="I416" s="63">
        <f t="shared" si="13"/>
        <v>9.8306265980986796E-2</v>
      </c>
    </row>
    <row r="417" spans="3:9" x14ac:dyDescent="0.2">
      <c r="C417" t="str">
        <f>DataBase!A415</f>
        <v>2233-Mhexane</v>
      </c>
      <c r="D417" s="30">
        <f>DataBase!U415</f>
        <v>0.38198000192642212</v>
      </c>
      <c r="E417" s="30">
        <f>TestLeeKesler!AO418</f>
        <v>0.32762921043329407</v>
      </c>
      <c r="F417" s="24">
        <f>TestLeeKesler!AP418</f>
        <v>0.29554896115028995</v>
      </c>
      <c r="H417" s="63">
        <f t="shared" si="12"/>
        <v>0.14228700774653963</v>
      </c>
      <c r="I417" s="63">
        <f t="shared" si="13"/>
        <v>0.22627111456159613</v>
      </c>
    </row>
    <row r="418" spans="3:9" x14ac:dyDescent="0.2">
      <c r="C418" t="str">
        <f>DataBase!A416</f>
        <v>2234-Mhexane</v>
      </c>
      <c r="D418" s="30">
        <f>DataBase!U416</f>
        <v>0.34400001168251038</v>
      </c>
      <c r="E418" s="30">
        <f>TestLeeKesler!AO419</f>
        <v>0.34379534960504321</v>
      </c>
      <c r="F418" s="24">
        <f>TestLeeKesler!AP419</f>
        <v>0.30920443399348807</v>
      </c>
      <c r="H418" s="63">
        <f t="shared" si="12"/>
        <v>5.9494787940895676E-4</v>
      </c>
      <c r="I418" s="63">
        <f t="shared" si="13"/>
        <v>0.10114993170737552</v>
      </c>
    </row>
    <row r="419" spans="3:9" x14ac:dyDescent="0.2">
      <c r="C419" t="str">
        <f>DataBase!A417</f>
        <v>2235-Mhexane</v>
      </c>
      <c r="D419" s="30">
        <f>DataBase!U417</f>
        <v>0.35690000653266907</v>
      </c>
      <c r="E419" s="30">
        <f>TestLeeKesler!AO420</f>
        <v>0.35647235286453455</v>
      </c>
      <c r="F419" s="24">
        <f>TestLeeKesler!AP420</f>
        <v>0.31983508988179121</v>
      </c>
      <c r="H419" s="63">
        <f t="shared" si="12"/>
        <v>1.1982450554967263E-3</v>
      </c>
      <c r="I419" s="63">
        <f t="shared" si="13"/>
        <v>0.10385238434419893</v>
      </c>
    </row>
    <row r="420" spans="3:9" x14ac:dyDescent="0.2">
      <c r="C420" t="str">
        <f>DataBase!A418</f>
        <v>2244-Mhexane</v>
      </c>
      <c r="D420" s="30">
        <f>DataBase!U418</f>
        <v>0.34259000420570374</v>
      </c>
      <c r="E420" s="30">
        <f>TestLeeKesler!AO421</f>
        <v>0.34240434406345327</v>
      </c>
      <c r="F420" s="24">
        <f>TestLeeKesler!AP421</f>
        <v>0.30641691402026527</v>
      </c>
      <c r="H420" s="63">
        <f t="shared" si="12"/>
        <v>5.4193099615068845E-4</v>
      </c>
      <c r="I420" s="63">
        <f t="shared" si="13"/>
        <v>0.10558711503946507</v>
      </c>
    </row>
    <row r="421" spans="3:9" x14ac:dyDescent="0.2">
      <c r="C421" t="str">
        <f>DataBase!A419</f>
        <v>2245-Mhexane</v>
      </c>
      <c r="D421" s="30">
        <f>DataBase!U419</f>
        <v>0.36430001258850098</v>
      </c>
      <c r="E421" s="30">
        <f>TestLeeKesler!AO422</f>
        <v>0.36395507421371887</v>
      </c>
      <c r="F421" s="24">
        <f>TestLeeKesler!AP422</f>
        <v>0.32620844170211738</v>
      </c>
      <c r="H421" s="63">
        <f t="shared" si="12"/>
        <v>9.468524920742728E-4</v>
      </c>
      <c r="I421" s="63">
        <f t="shared" si="13"/>
        <v>0.1045609925064986</v>
      </c>
    </row>
    <row r="422" spans="3:9" x14ac:dyDescent="0.2">
      <c r="C422" t="str">
        <f>DataBase!A420</f>
        <v>2255-Mhexane</v>
      </c>
      <c r="D422" s="30">
        <f>DataBase!U420</f>
        <v>0.375</v>
      </c>
      <c r="E422" s="30">
        <f>TestLeeKesler!AO423</f>
        <v>0.36410513083881124</v>
      </c>
      <c r="F422" s="24">
        <f>TestLeeKesler!AP423</f>
        <v>0.32594020702996707</v>
      </c>
      <c r="H422" s="63">
        <f t="shared" si="12"/>
        <v>2.9052984429836688E-2</v>
      </c>
      <c r="I422" s="63">
        <f t="shared" si="13"/>
        <v>0.1308261145867545</v>
      </c>
    </row>
    <row r="423" spans="3:9" x14ac:dyDescent="0.2">
      <c r="C423" t="str">
        <f>DataBase!A421</f>
        <v>2334-Mhexane</v>
      </c>
      <c r="D423" s="30">
        <f>DataBase!U421</f>
        <v>0.33180001378059387</v>
      </c>
      <c r="E423" s="30">
        <f>TestLeeKesler!AO424</f>
        <v>0.33177346112422645</v>
      </c>
      <c r="F423" s="24">
        <f>TestLeeKesler!AP424</f>
        <v>0.29913053730410577</v>
      </c>
      <c r="H423" s="63">
        <f t="shared" si="12"/>
        <v>8.0026085788459597E-5</v>
      </c>
      <c r="I423" s="63">
        <f t="shared" si="13"/>
        <v>9.8461347557662018E-2</v>
      </c>
    </row>
    <row r="424" spans="3:9" x14ac:dyDescent="0.2">
      <c r="C424" t="str">
        <f>DataBase!A422</f>
        <v>2335-Mhexane</v>
      </c>
      <c r="D424" s="30">
        <f>DataBase!U422</f>
        <v>0.35130000114440918</v>
      </c>
      <c r="E424" s="30">
        <f>TestLeeKesler!AO425</f>
        <v>0.35115815868925238</v>
      </c>
      <c r="F424" s="24">
        <f>TestLeeKesler!AP425</f>
        <v>0.31553795435074394</v>
      </c>
      <c r="H424" s="63">
        <f t="shared" si="12"/>
        <v>4.0376445970604187E-4</v>
      </c>
      <c r="I424" s="63">
        <f t="shared" si="13"/>
        <v>0.10179916503605277</v>
      </c>
    </row>
    <row r="425" spans="3:9" x14ac:dyDescent="0.2">
      <c r="C425" t="str">
        <f>DataBase!A423</f>
        <v>2344-Mhexane</v>
      </c>
      <c r="D425" s="30">
        <f>DataBase!U423</f>
        <v>0.33660000562667847</v>
      </c>
      <c r="E425" s="30">
        <f>TestLeeKesler!AO426</f>
        <v>0.33660475701089937</v>
      </c>
      <c r="F425" s="24">
        <f>TestLeeKesler!AP426</f>
        <v>0.3029970894309264</v>
      </c>
      <c r="H425" s="63">
        <f t="shared" si="12"/>
        <v>1.4115817413776622E-5</v>
      </c>
      <c r="I425" s="63">
        <f t="shared" si="13"/>
        <v>9.9830408894944891E-2</v>
      </c>
    </row>
    <row r="426" spans="3:9" x14ac:dyDescent="0.2">
      <c r="C426" t="str">
        <f>DataBase!A424</f>
        <v>2345-Mhexane</v>
      </c>
      <c r="D426" s="30">
        <f>DataBase!U424</f>
        <v>0.36309000849723816</v>
      </c>
      <c r="E426" s="30">
        <f>TestLeeKesler!AO427</f>
        <v>0.36313610875581054</v>
      </c>
      <c r="F426" s="24">
        <f>TestLeeKesler!AP427</f>
        <v>0.3269099786409535</v>
      </c>
      <c r="H426" s="63">
        <f t="shared" si="12"/>
        <v>1.2696647523620787E-4</v>
      </c>
      <c r="I426" s="63">
        <f t="shared" si="13"/>
        <v>9.9644796082456397E-2</v>
      </c>
    </row>
    <row r="427" spans="3:9" x14ac:dyDescent="0.2">
      <c r="C427" t="str">
        <f>DataBase!A425</f>
        <v>3344-Mhexane</v>
      </c>
      <c r="D427" s="30">
        <f>DataBase!U425</f>
        <v>0.3239000141620636</v>
      </c>
      <c r="E427" s="30">
        <f>TestLeeKesler!AO428</f>
        <v>0.30591727216978765</v>
      </c>
      <c r="F427" s="24">
        <f>TestLeeKesler!AP428</f>
        <v>0.27558204240402828</v>
      </c>
      <c r="H427" s="63">
        <f t="shared" si="12"/>
        <v>5.5519423297333587E-2</v>
      </c>
      <c r="I427" s="63">
        <f t="shared" si="13"/>
        <v>0.14917557778759277</v>
      </c>
    </row>
    <row r="428" spans="3:9" x14ac:dyDescent="0.2">
      <c r="C428" t="str">
        <f>DataBase!A426</f>
        <v>24M3iPpentan</v>
      </c>
      <c r="D428" s="30">
        <f>DataBase!U426</f>
        <v>0.36359000205993652</v>
      </c>
      <c r="E428" s="30">
        <f>TestLeeKesler!AO429</f>
        <v>0.36336828247774622</v>
      </c>
      <c r="F428" s="24">
        <f>TestLeeKesler!AP429</f>
        <v>0.32712693785499525</v>
      </c>
      <c r="H428" s="63">
        <f t="shared" si="12"/>
        <v>6.0980659791012458E-4</v>
      </c>
      <c r="I428" s="63">
        <f t="shared" si="13"/>
        <v>0.10028621248757678</v>
      </c>
    </row>
    <row r="429" spans="3:9" x14ac:dyDescent="0.2">
      <c r="C429" t="str">
        <f>DataBase!A427</f>
        <v>2M33Epentane</v>
      </c>
      <c r="D429" s="30">
        <f>DataBase!U427</f>
        <v>0.34439000487327576</v>
      </c>
      <c r="E429" s="30">
        <f>TestLeeKesler!AO430</f>
        <v>0.34398650934391556</v>
      </c>
      <c r="F429" s="24">
        <f>TestLeeKesler!AP430</f>
        <v>0.31116475921557574</v>
      </c>
      <c r="H429" s="63">
        <f t="shared" si="12"/>
        <v>1.1716238092004774E-3</v>
      </c>
      <c r="I429" s="63">
        <f t="shared" si="13"/>
        <v>9.6475638629308719E-2</v>
      </c>
    </row>
    <row r="430" spans="3:9" x14ac:dyDescent="0.2">
      <c r="C430" t="str">
        <f>DataBase!A428</f>
        <v>223M3Epentan</v>
      </c>
      <c r="D430" s="30">
        <f>DataBase!U428</f>
        <v>0.30559000372886658</v>
      </c>
      <c r="E430" s="30">
        <f>TestLeeKesler!AO431</f>
        <v>0.30586533747457217</v>
      </c>
      <c r="F430" s="24">
        <f>TestLeeKesler!AP431</f>
        <v>0.27553267986133312</v>
      </c>
      <c r="H430" s="63">
        <f t="shared" si="12"/>
        <v>9.0099068145529319E-4</v>
      </c>
      <c r="I430" s="63">
        <f t="shared" si="13"/>
        <v>9.8358334699330321E-2</v>
      </c>
    </row>
    <row r="431" spans="3:9" x14ac:dyDescent="0.2">
      <c r="C431" t="str">
        <f>DataBase!A429</f>
        <v>224M3Epentan</v>
      </c>
      <c r="D431" s="30">
        <f>DataBase!U429</f>
        <v>0.34409001469612122</v>
      </c>
      <c r="E431" s="30">
        <f>TestLeeKesler!AO432</f>
        <v>0.34357990097582841</v>
      </c>
      <c r="F431" s="24">
        <f>TestLeeKesler!AP432</f>
        <v>0.30900215812736898</v>
      </c>
      <c r="H431" s="63">
        <f t="shared" si="12"/>
        <v>1.4825007948670195E-3</v>
      </c>
      <c r="I431" s="63">
        <f t="shared" si="13"/>
        <v>0.10197289973595904</v>
      </c>
    </row>
    <row r="432" spans="3:9" x14ac:dyDescent="0.2">
      <c r="C432" t="str">
        <f>DataBase!A430</f>
        <v>234M3Epentan</v>
      </c>
      <c r="D432" s="30">
        <f>DataBase!U430</f>
        <v>0.32629001140594482</v>
      </c>
      <c r="E432" s="30">
        <f>TestLeeKesler!AO433</f>
        <v>0.32630195972561221</v>
      </c>
      <c r="F432" s="24">
        <f>TestLeeKesler!AP433</f>
        <v>0.29462479256562024</v>
      </c>
      <c r="H432" s="63">
        <f t="shared" si="12"/>
        <v>3.6618711115009719E-5</v>
      </c>
      <c r="I432" s="63">
        <f t="shared" si="13"/>
        <v>9.704624025688964E-2</v>
      </c>
    </row>
    <row r="433" spans="3:9" x14ac:dyDescent="0.2">
      <c r="C433" t="str">
        <f>DataBase!A431</f>
        <v>22334Mpentan</v>
      </c>
      <c r="D433" s="30">
        <f>DataBase!U431</f>
        <v>0.28979000449180603</v>
      </c>
      <c r="E433" s="30">
        <f>TestLeeKesler!AO434</f>
        <v>0.28984389137477901</v>
      </c>
      <c r="F433" s="24">
        <f>TestLeeKesler!AP434</f>
        <v>0.26040985678465867</v>
      </c>
      <c r="H433" s="63">
        <f t="shared" si="12"/>
        <v>1.8595148948451459E-4</v>
      </c>
      <c r="I433" s="63">
        <f t="shared" si="13"/>
        <v>0.10138426878687634</v>
      </c>
    </row>
    <row r="434" spans="3:9" x14ac:dyDescent="0.2">
      <c r="C434" t="str">
        <f>DataBase!A432</f>
        <v>22344Mpentan</v>
      </c>
      <c r="D434" s="30">
        <f>DataBase!U432</f>
        <v>0.30439001321792603</v>
      </c>
      <c r="E434" s="30">
        <f>TestLeeKesler!AO435</f>
        <v>0.30452116184359196</v>
      </c>
      <c r="F434" s="24">
        <f>TestLeeKesler!AP435</f>
        <v>0.27247293481417501</v>
      </c>
      <c r="H434" s="63">
        <f t="shared" si="12"/>
        <v>4.30857189693797E-4</v>
      </c>
      <c r="I434" s="63">
        <f t="shared" si="13"/>
        <v>0.1048558658884127</v>
      </c>
    </row>
    <row r="435" spans="3:9" x14ac:dyDescent="0.2">
      <c r="C435" t="str">
        <f>DataBase!A433</f>
        <v>p-i-PStyrene</v>
      </c>
      <c r="D435" s="30">
        <f>DataBase!U433</f>
        <v>0.40683698654174805</v>
      </c>
      <c r="E435" s="30">
        <f>TestLeeKesler!AO436</f>
        <v>0.40313623645966506</v>
      </c>
      <c r="F435" s="24">
        <f>TestLeeKesler!AP436</f>
        <v>0.36933613502421436</v>
      </c>
      <c r="H435" s="63">
        <f t="shared" si="12"/>
        <v>9.0963953733425498E-3</v>
      </c>
      <c r="I435" s="63">
        <f t="shared" si="13"/>
        <v>9.2176603303213908E-2</v>
      </c>
    </row>
    <row r="436" spans="3:9" x14ac:dyDescent="0.2">
      <c r="C436" t="str">
        <f>DataBase!A434</f>
        <v>n-Pentyl-BZ</v>
      </c>
      <c r="D436" s="30">
        <f>DataBase!U434</f>
        <v>0.43762600421905518</v>
      </c>
      <c r="E436" s="30">
        <f>TestLeeKesler!AO437</f>
        <v>0.43761607969702548</v>
      </c>
      <c r="F436" s="24">
        <f>TestLeeKesler!AP437</f>
        <v>0.3994341430448054</v>
      </c>
      <c r="H436" s="63">
        <f t="shared" si="12"/>
        <v>2.2678090273456389E-5</v>
      </c>
      <c r="I436" s="63">
        <f t="shared" si="13"/>
        <v>8.7270547924598901E-2</v>
      </c>
    </row>
    <row r="437" spans="3:9" x14ac:dyDescent="0.2">
      <c r="C437" t="str">
        <f>DataBase!A435</f>
        <v>1-E-2-i-P-BZ</v>
      </c>
      <c r="D437" s="30">
        <f>DataBase!U435</f>
        <v>0.41763401031494141</v>
      </c>
      <c r="E437" s="30">
        <f>TestLeeKesler!AO438</f>
        <v>0.42028436446892076</v>
      </c>
      <c r="F437" s="24">
        <f>TestLeeKesler!AP438</f>
        <v>0.38410083354185676</v>
      </c>
      <c r="H437" s="63">
        <f t="shared" si="12"/>
        <v>6.346116667990463E-3</v>
      </c>
      <c r="I437" s="63">
        <f t="shared" si="13"/>
        <v>8.0293213543113959E-2</v>
      </c>
    </row>
    <row r="438" spans="3:9" x14ac:dyDescent="0.2">
      <c r="C438" t="str">
        <f>DataBase!A436</f>
        <v>Penta-M-BZ</v>
      </c>
      <c r="D438" s="30">
        <f>DataBase!U436</f>
        <v>0.40700000524520874</v>
      </c>
      <c r="E438" s="30">
        <f>TestLeeKesler!AO439</f>
        <v>0.4079985903190862</v>
      </c>
      <c r="F438" s="24">
        <f>TestLeeKesler!AP439</f>
        <v>0.37056461644821992</v>
      </c>
      <c r="H438" s="63">
        <f t="shared" si="12"/>
        <v>2.4535259484230964E-3</v>
      </c>
      <c r="I438" s="63">
        <f t="shared" si="13"/>
        <v>8.952183864232946E-2</v>
      </c>
    </row>
    <row r="439" spans="3:9" x14ac:dyDescent="0.2">
      <c r="C439" t="str">
        <f>DataBase!A437</f>
        <v>Acebaphthlne</v>
      </c>
      <c r="D439" s="30">
        <f>DataBase!U437</f>
        <v>0.398701012134552</v>
      </c>
      <c r="E439" s="30">
        <f>TestLeeKesler!AO440</f>
        <v>0.39805895256411122</v>
      </c>
      <c r="F439" s="24">
        <f>TestLeeKesler!AP440</f>
        <v>0.36873490363389205</v>
      </c>
      <c r="H439" s="63">
        <f t="shared" si="12"/>
        <v>1.6103785816929371E-3</v>
      </c>
      <c r="I439" s="63">
        <f t="shared" si="13"/>
        <v>7.5159348957326219E-2</v>
      </c>
    </row>
    <row r="440" spans="3:9" x14ac:dyDescent="0.2">
      <c r="C440" t="str">
        <f>DataBase!A438</f>
        <v>1-Undecyne</v>
      </c>
      <c r="D440" s="30">
        <f>DataBase!U438</f>
        <v>0.46999800205230713</v>
      </c>
      <c r="E440" s="30">
        <f>TestLeeKesler!AO441</f>
        <v>0.48489371795275155</v>
      </c>
      <c r="F440" s="24">
        <f>TestLeeKesler!AP441</f>
        <v>0.43757586827009387</v>
      </c>
      <c r="H440" s="63">
        <f t="shared" si="12"/>
        <v>3.1693147280201929E-2</v>
      </c>
      <c r="I440" s="63">
        <f t="shared" si="13"/>
        <v>6.8983556612236249E-2</v>
      </c>
    </row>
    <row r="441" spans="3:9" x14ac:dyDescent="0.2">
      <c r="C441" t="str">
        <f>DataBase!A439</f>
        <v>BiPhenyl</v>
      </c>
      <c r="D441" s="30">
        <f>DataBase!U439</f>
        <v>0.36590000987052917</v>
      </c>
      <c r="E441" s="30">
        <f>TestLeeKesler!AO442</f>
        <v>0.3599095338806575</v>
      </c>
      <c r="F441" s="24">
        <f>TestLeeKesler!AP442</f>
        <v>0.33778394414491375</v>
      </c>
      <c r="H441" s="63">
        <f t="shared" si="12"/>
        <v>1.6371893490769139E-2</v>
      </c>
      <c r="I441" s="63">
        <f t="shared" si="13"/>
        <v>7.6840844403267633E-2</v>
      </c>
    </row>
    <row r="442" spans="3:9" x14ac:dyDescent="0.2">
      <c r="C442" t="str">
        <f>DataBase!A440</f>
        <v>Acenaphthene</v>
      </c>
      <c r="D442" s="30">
        <f>DataBase!U440</f>
        <v>0.38109898567199707</v>
      </c>
      <c r="E442" s="30">
        <f>TestLeeKesler!AO443</f>
        <v>0.38320924309226734</v>
      </c>
      <c r="F442" s="24">
        <f>TestLeeKesler!AP443</f>
        <v>0.35382819997456028</v>
      </c>
      <c r="H442" s="63">
        <f t="shared" si="12"/>
        <v>5.5372947701480268E-3</v>
      </c>
      <c r="I442" s="63">
        <f t="shared" si="13"/>
        <v>7.1558274156384452E-2</v>
      </c>
    </row>
    <row r="443" spans="3:9" x14ac:dyDescent="0.2">
      <c r="C443" t="str">
        <f>DataBase!A441</f>
        <v>n-Hex-CC5</v>
      </c>
      <c r="D443" s="30">
        <f>DataBase!U441</f>
        <v>0.47600001096725464</v>
      </c>
      <c r="E443" s="30">
        <f>TestLeeKesler!AO444</f>
        <v>0.47656715639904906</v>
      </c>
      <c r="F443" s="24">
        <f>TestLeeKesler!AP444</f>
        <v>0.4287537956395866</v>
      </c>
      <c r="H443" s="63">
        <f t="shared" si="12"/>
        <v>1.1914819721158371E-3</v>
      </c>
      <c r="I443" s="63">
        <f t="shared" si="13"/>
        <v>9.9256752603138571E-2</v>
      </c>
    </row>
    <row r="444" spans="3:9" x14ac:dyDescent="0.2">
      <c r="C444" t="str">
        <f>DataBase!A442</f>
        <v>1-Undecene</v>
      </c>
      <c r="D444" s="30">
        <f>DataBase!U442</f>
        <v>0.54316002130508423</v>
      </c>
      <c r="E444" s="30">
        <f>TestLeeKesler!AO445</f>
        <v>0.51707324980186709</v>
      </c>
      <c r="F444" s="24">
        <f>TestLeeKesler!AP445</f>
        <v>0.4630952700576938</v>
      </c>
      <c r="H444" s="63">
        <f t="shared" si="12"/>
        <v>4.8027782752745392E-2</v>
      </c>
      <c r="I444" s="63">
        <f t="shared" si="13"/>
        <v>0.14740545715241318</v>
      </c>
    </row>
    <row r="445" spans="3:9" x14ac:dyDescent="0.2">
      <c r="C445" t="str">
        <f>DataBase!A443</f>
        <v>Pent-CC6</v>
      </c>
      <c r="D445" s="30">
        <f>DataBase!U443</f>
        <v>0.41299900412559509</v>
      </c>
      <c r="E445" s="30">
        <f>TestLeeKesler!AO446</f>
        <v>0.41432487212947794</v>
      </c>
      <c r="F445" s="24">
        <f>TestLeeKesler!AP446</f>
        <v>0.37441513263351944</v>
      </c>
      <c r="H445" s="63">
        <f t="shared" si="12"/>
        <v>3.2103418909931393E-3</v>
      </c>
      <c r="I445" s="63">
        <f t="shared" si="13"/>
        <v>9.342364293048537E-2</v>
      </c>
    </row>
    <row r="446" spans="3:9" x14ac:dyDescent="0.2">
      <c r="C446" t="str">
        <f>DataBase!A444</f>
        <v>26DMNaphthal</v>
      </c>
      <c r="D446" s="30">
        <f>DataBase!U444</f>
        <v>0.41767600178718567</v>
      </c>
      <c r="E446" s="30">
        <f>TestLeeKesler!AO447</f>
        <v>0.41432077883210988</v>
      </c>
      <c r="F446" s="24">
        <f>TestLeeKesler!AP447</f>
        <v>0.38372822584769306</v>
      </c>
      <c r="H446" s="63">
        <f t="shared" si="12"/>
        <v>8.0330757350654328E-3</v>
      </c>
      <c r="I446" s="63">
        <f t="shared" si="13"/>
        <v>8.1277774624910537E-2</v>
      </c>
    </row>
    <row r="447" spans="3:9" x14ac:dyDescent="0.2">
      <c r="C447" t="str">
        <f>DataBase!A445</f>
        <v>27-DiM-Napth</v>
      </c>
      <c r="D447" s="30">
        <f>DataBase!U445</f>
        <v>0.4477120041847229</v>
      </c>
      <c r="E447" s="30">
        <f>TestLeeKesler!AO448</f>
        <v>0.44346752597865824</v>
      </c>
      <c r="F447" s="24">
        <f>TestLeeKesler!AP448</f>
        <v>0.41156025199577528</v>
      </c>
      <c r="H447" s="63">
        <f t="shared" si="12"/>
        <v>9.4803761489348371E-3</v>
      </c>
      <c r="I447" s="63">
        <f t="shared" si="13"/>
        <v>8.0747783957187916E-2</v>
      </c>
    </row>
    <row r="448" spans="3:9" x14ac:dyDescent="0.2">
      <c r="C448" t="str">
        <f>DataBase!A446</f>
        <v>12MNaphthaln</v>
      </c>
      <c r="D448" s="30">
        <f>DataBase!U446</f>
        <v>0.44299900531768799</v>
      </c>
      <c r="E448" s="30">
        <f>TestLeeKesler!AO449</f>
        <v>0.44277436840420531</v>
      </c>
      <c r="F448" s="24">
        <f>TestLeeKesler!AP449</f>
        <v>0.40871767249833968</v>
      </c>
      <c r="H448" s="63">
        <f t="shared" si="12"/>
        <v>5.0708220737783545E-4</v>
      </c>
      <c r="I448" s="63">
        <f t="shared" si="13"/>
        <v>7.7384672217862271E-2</v>
      </c>
    </row>
    <row r="449" spans="3:9" x14ac:dyDescent="0.2">
      <c r="C449" t="str">
        <f>DataBase!A447</f>
        <v>13MNaphthaln</v>
      </c>
      <c r="D449" s="30">
        <f>DataBase!U447</f>
        <v>0.44299900531768799</v>
      </c>
      <c r="E449" s="30">
        <f>TestLeeKesler!AO450</f>
        <v>0.44317928482114716</v>
      </c>
      <c r="F449" s="24">
        <f>TestLeeKesler!AP450</f>
        <v>0.40909443254207267</v>
      </c>
      <c r="H449" s="63">
        <f t="shared" si="12"/>
        <v>4.0695238882056806E-4</v>
      </c>
      <c r="I449" s="63">
        <f t="shared" si="13"/>
        <v>7.6534196168908594E-2</v>
      </c>
    </row>
    <row r="450" spans="3:9" x14ac:dyDescent="0.2">
      <c r="C450" t="str">
        <f>DataBase!A448</f>
        <v>14MNaphthaln</v>
      </c>
      <c r="D450" s="30">
        <f>DataBase!U448</f>
        <v>0.44299900531768799</v>
      </c>
      <c r="E450" s="30">
        <f>TestLeeKesler!AO451</f>
        <v>0.4423711950382353</v>
      </c>
      <c r="F450" s="24">
        <f>TestLeeKesler!AP451</f>
        <v>0.40834250687534324</v>
      </c>
      <c r="H450" s="63">
        <f t="shared" si="12"/>
        <v>1.4171821424349878E-3</v>
      </c>
      <c r="I450" s="63">
        <f t="shared" si="13"/>
        <v>7.8231549114859814E-2</v>
      </c>
    </row>
    <row r="451" spans="3:9" x14ac:dyDescent="0.2">
      <c r="C451" t="str">
        <f>DataBase!A449</f>
        <v>16MNaphthlen</v>
      </c>
      <c r="D451" s="30">
        <f>DataBase!U449</f>
        <v>0.44299900531768799</v>
      </c>
      <c r="E451" s="30">
        <f>TestLeeKesler!AO452</f>
        <v>0.44250747522917483</v>
      </c>
      <c r="F451" s="24">
        <f>TestLeeKesler!AP452</f>
        <v>0.40846932298499206</v>
      </c>
      <c r="H451" s="63">
        <f t="shared" si="12"/>
        <v>1.1095512238468075E-3</v>
      </c>
      <c r="I451" s="63">
        <f t="shared" si="13"/>
        <v>7.7945281858891879E-2</v>
      </c>
    </row>
    <row r="452" spans="3:9" x14ac:dyDescent="0.2">
      <c r="C452" t="str">
        <f>DataBase!A450</f>
        <v>17MNaphthlen</v>
      </c>
      <c r="D452" s="30">
        <f>DataBase!U450</f>
        <v>0.44299900531768799</v>
      </c>
      <c r="E452" s="30">
        <f>TestLeeKesler!AO453</f>
        <v>0.44250747522917483</v>
      </c>
      <c r="F452" s="24">
        <f>TestLeeKesler!AP453</f>
        <v>0.40846932298499206</v>
      </c>
      <c r="H452" s="63">
        <f t="shared" si="12"/>
        <v>1.1095512238468075E-3</v>
      </c>
      <c r="I452" s="63">
        <f t="shared" si="13"/>
        <v>7.7945281858891879E-2</v>
      </c>
    </row>
    <row r="453" spans="3:9" x14ac:dyDescent="0.2">
      <c r="C453" t="str">
        <f>DataBase!A451</f>
        <v>23MNaphthlen</v>
      </c>
      <c r="D453" s="30">
        <f>DataBase!U451</f>
        <v>0.44299900531768799</v>
      </c>
      <c r="E453" s="30">
        <f>TestLeeKesler!AO454</f>
        <v>0.4424098799145757</v>
      </c>
      <c r="F453" s="24">
        <f>TestLeeKesler!AP454</f>
        <v>0.40837850556915112</v>
      </c>
      <c r="H453" s="63">
        <f t="shared" ref="H453:H516" si="14">ABS((E453-$D453)/$D453)</f>
        <v>1.3298571690692844E-3</v>
      </c>
      <c r="I453" s="63">
        <f t="shared" ref="I453:I516" si="15">ABS((F453-$D453)/$D453)</f>
        <v>7.8150287772563873E-2</v>
      </c>
    </row>
    <row r="454" spans="3:9" x14ac:dyDescent="0.2">
      <c r="C454" t="str">
        <f>DataBase!A452</f>
        <v>1ENaphthalen</v>
      </c>
      <c r="D454" s="30">
        <f>DataBase!U452</f>
        <v>0.39500001072883606</v>
      </c>
      <c r="E454" s="30">
        <f>TestLeeKesler!AO455</f>
        <v>0.38986575503234616</v>
      </c>
      <c r="F454" s="24">
        <f>TestLeeKesler!AP455</f>
        <v>0.36037736383714947</v>
      </c>
      <c r="H454" s="63">
        <f t="shared" si="14"/>
        <v>1.2998115334266454E-2</v>
      </c>
      <c r="I454" s="63">
        <f t="shared" si="15"/>
        <v>8.7652268231088043E-2</v>
      </c>
    </row>
    <row r="455" spans="3:9" x14ac:dyDescent="0.2">
      <c r="C455" t="str">
        <f>DataBase!A453</f>
        <v>2ENaphthalen</v>
      </c>
      <c r="D455" s="30">
        <f>DataBase!U453</f>
        <v>0.3919990062713623</v>
      </c>
      <c r="E455" s="30">
        <f>TestLeeKesler!AO456</f>
        <v>0.38986575503234616</v>
      </c>
      <c r="F455" s="24">
        <f>TestLeeKesler!AP456</f>
        <v>0.36037736383714947</v>
      </c>
      <c r="H455" s="63">
        <f t="shared" si="14"/>
        <v>5.4419812420121146E-3</v>
      </c>
      <c r="I455" s="63">
        <f t="shared" si="15"/>
        <v>8.0667659683613266E-2</v>
      </c>
    </row>
    <row r="456" spans="3:9" x14ac:dyDescent="0.2">
      <c r="C456" t="str">
        <f>DataBase!A454</f>
        <v>LMenthol</v>
      </c>
      <c r="D456" s="30">
        <f>DataBase!U454</f>
        <v>0.77960902452468872</v>
      </c>
      <c r="E456" s="30">
        <f>TestLeeKesler!AO457</f>
        <v>0.8047412837093364</v>
      </c>
      <c r="F456" s="24">
        <f>TestLeeKesler!AP457</f>
        <v>0.73256586113781941</v>
      </c>
      <c r="H456" s="63">
        <f t="shared" si="14"/>
        <v>3.2237003926385135E-2</v>
      </c>
      <c r="I456" s="63">
        <f t="shared" si="15"/>
        <v>6.0341994393344207E-2</v>
      </c>
    </row>
    <row r="457" spans="3:9" x14ac:dyDescent="0.2">
      <c r="C457" t="str">
        <f>DataBase!A455</f>
        <v>n-C11</v>
      </c>
      <c r="D457" s="30">
        <f>DataBase!U455</f>
        <v>0.5350000262260437</v>
      </c>
      <c r="E457" s="30">
        <f>TestLeeKesler!AO458</f>
        <v>0.54298984676467177</v>
      </c>
      <c r="F457" s="24">
        <f>TestLeeKesler!AP458</f>
        <v>0.48623827858804392</v>
      </c>
      <c r="H457" s="63">
        <f t="shared" si="14"/>
        <v>1.493424326534944E-2</v>
      </c>
      <c r="I457" s="63">
        <f t="shared" si="15"/>
        <v>9.114344906106113E-2</v>
      </c>
    </row>
    <row r="458" spans="3:9" x14ac:dyDescent="0.2">
      <c r="C458" t="str">
        <f>DataBase!A456</f>
        <v>123MIndene</v>
      </c>
      <c r="D458" s="30">
        <f>DataBase!U456</f>
        <v>0.48339900374412537</v>
      </c>
      <c r="E458" s="30">
        <f>TestLeeKesler!AO459</f>
        <v>0.47320760740528217</v>
      </c>
      <c r="F458" s="24">
        <f>TestLeeKesler!AP459</f>
        <v>0.43842654556871086</v>
      </c>
      <c r="H458" s="63">
        <f t="shared" si="14"/>
        <v>2.1082783083760232E-2</v>
      </c>
      <c r="I458" s="63">
        <f t="shared" si="15"/>
        <v>9.3033824701921619E-2</v>
      </c>
    </row>
    <row r="459" spans="3:9" x14ac:dyDescent="0.2">
      <c r="C459" t="str">
        <f>DataBase!A457</f>
        <v>Phenyl-CC6</v>
      </c>
      <c r="D459" s="30">
        <f>DataBase!U457</f>
        <v>0.37850001454353333</v>
      </c>
      <c r="E459" s="30">
        <f>TestLeeKesler!AO460</f>
        <v>0.38287586218501302</v>
      </c>
      <c r="F459" s="24">
        <f>TestLeeKesler!AP460</f>
        <v>0.3513912437795339</v>
      </c>
      <c r="H459" s="63">
        <f t="shared" si="14"/>
        <v>1.1561023707639518E-2</v>
      </c>
      <c r="I459" s="63">
        <f t="shared" si="15"/>
        <v>7.1621584471251054E-2</v>
      </c>
    </row>
    <row r="460" spans="3:9" x14ac:dyDescent="0.2">
      <c r="C460" t="str">
        <f>DataBase!A458</f>
        <v>4-i-BStyrene</v>
      </c>
      <c r="D460" s="30">
        <f>DataBase!U458</f>
        <v>0.46313399076461792</v>
      </c>
      <c r="E460" s="30">
        <f>TestLeeKesler!AO461</f>
        <v>0.4635968571534263</v>
      </c>
      <c r="F460" s="24">
        <f>TestLeeKesler!AP461</f>
        <v>0.42050630600365224</v>
      </c>
      <c r="H460" s="63">
        <f t="shared" si="14"/>
        <v>9.9942219322793498E-4</v>
      </c>
      <c r="I460" s="63">
        <f t="shared" si="15"/>
        <v>9.2041796998291722E-2</v>
      </c>
    </row>
    <row r="461" spans="3:9" x14ac:dyDescent="0.2">
      <c r="C461" t="str">
        <f>DataBase!A459</f>
        <v>p-t-BStyrene</v>
      </c>
      <c r="D461" s="30">
        <f>DataBase!U459</f>
        <v>0.42157500982284546</v>
      </c>
      <c r="E461" s="30">
        <f>TestLeeKesler!AO462</f>
        <v>0.42557320411730498</v>
      </c>
      <c r="F461" s="24">
        <f>TestLeeKesler!AP462</f>
        <v>0.38674249798683591</v>
      </c>
      <c r="H461" s="63">
        <f t="shared" si="14"/>
        <v>9.4839452085635888E-3</v>
      </c>
      <c r="I461" s="63">
        <f t="shared" si="15"/>
        <v>8.2624707405324835E-2</v>
      </c>
    </row>
    <row r="462" spans="3:9" x14ac:dyDescent="0.2">
      <c r="C462" t="str">
        <f>DataBase!A460</f>
        <v>n-Hexyl-BZ</v>
      </c>
      <c r="D462" s="30">
        <f>DataBase!U460</f>
        <v>0.47999900579452515</v>
      </c>
      <c r="E462" s="30">
        <f>TestLeeKesler!AO463</f>
        <v>0.48589437620938092</v>
      </c>
      <c r="F462" s="24">
        <f>TestLeeKesler!AP463</f>
        <v>0.44095103606645902</v>
      </c>
      <c r="H462" s="63">
        <f t="shared" si="14"/>
        <v>1.2282047136946412E-2</v>
      </c>
      <c r="I462" s="63">
        <f t="shared" si="15"/>
        <v>8.1350105430804842E-2</v>
      </c>
    </row>
    <row r="463" spans="3:9" x14ac:dyDescent="0.2">
      <c r="C463" t="str">
        <f>DataBase!A461</f>
        <v>13-iP-BZ</v>
      </c>
      <c r="D463" s="30">
        <f>DataBase!U461</f>
        <v>0.35870000720024109</v>
      </c>
      <c r="E463" s="30">
        <f>TestLeeKesler!AO464</f>
        <v>0.35897710381869641</v>
      </c>
      <c r="F463" s="24">
        <f>TestLeeKesler!AP464</f>
        <v>0.3243500586503254</v>
      </c>
      <c r="H463" s="63">
        <f t="shared" si="14"/>
        <v>7.7250240561225429E-4</v>
      </c>
      <c r="I463" s="63">
        <f t="shared" si="15"/>
        <v>9.5762330249243993E-2</v>
      </c>
    </row>
    <row r="464" spans="3:9" x14ac:dyDescent="0.2">
      <c r="C464" t="str">
        <f>DataBase!A462</f>
        <v>14-iP-BZ</v>
      </c>
      <c r="D464" s="30">
        <f>DataBase!U462</f>
        <v>0.38999000191688538</v>
      </c>
      <c r="E464" s="30">
        <f>TestLeeKesler!AO465</f>
        <v>0.39703285864331644</v>
      </c>
      <c r="F464" s="24">
        <f>TestLeeKesler!AP465</f>
        <v>0.35988469564445169</v>
      </c>
      <c r="H464" s="63">
        <f t="shared" si="14"/>
        <v>1.8059069955162699E-2</v>
      </c>
      <c r="I464" s="63">
        <f t="shared" si="15"/>
        <v>7.7195071987639627E-2</v>
      </c>
    </row>
    <row r="465" spans="3:9" x14ac:dyDescent="0.2">
      <c r="C465" t="str">
        <f>DataBase!A463</f>
        <v>124-E-BZ</v>
      </c>
      <c r="D465" s="30">
        <f>DataBase!U463</f>
        <v>0.47900000214576721</v>
      </c>
      <c r="E465" s="30">
        <f>TestLeeKesler!AO466</f>
        <v>0.48375263695354315</v>
      </c>
      <c r="F465" s="24">
        <f>TestLeeKesler!AP466</f>
        <v>0.4382876444683661</v>
      </c>
      <c r="H465" s="63">
        <f t="shared" si="14"/>
        <v>9.921993291201768E-3</v>
      </c>
      <c r="I465" s="63">
        <f t="shared" si="15"/>
        <v>8.4994483288147682E-2</v>
      </c>
    </row>
    <row r="466" spans="3:9" x14ac:dyDescent="0.2">
      <c r="C466" t="str">
        <f>DataBase!A464</f>
        <v>135-E-BZ</v>
      </c>
      <c r="D466" s="30">
        <f>DataBase!U464</f>
        <v>0.47900000214576721</v>
      </c>
      <c r="E466" s="30">
        <f>TestLeeKesler!AO467</f>
        <v>0.48463662079981884</v>
      </c>
      <c r="F466" s="24">
        <f>TestLeeKesler!AP467</f>
        <v>0.43909632107160412</v>
      </c>
      <c r="H466" s="63">
        <f t="shared" si="14"/>
        <v>1.1767471041338988E-2</v>
      </c>
      <c r="I466" s="63">
        <f t="shared" si="15"/>
        <v>8.3306223163689616E-2</v>
      </c>
    </row>
    <row r="467" spans="3:9" x14ac:dyDescent="0.2">
      <c r="C467" t="str">
        <f>DataBase!A465</f>
        <v>p-t-B_C2Benz</v>
      </c>
      <c r="D467" s="30">
        <f>DataBase!U465</f>
        <v>0.43469798564910889</v>
      </c>
      <c r="E467" s="30">
        <f>TestLeeKesler!AO468</f>
        <v>0.4375578510429195</v>
      </c>
      <c r="F467" s="24">
        <f>TestLeeKesler!AP468</f>
        <v>0.39653794740530413</v>
      </c>
      <c r="H467" s="63">
        <f t="shared" si="14"/>
        <v>6.5789708906521475E-3</v>
      </c>
      <c r="I467" s="63">
        <f t="shared" si="15"/>
        <v>8.7785173853112353E-2</v>
      </c>
    </row>
    <row r="468" spans="3:9" x14ac:dyDescent="0.2">
      <c r="C468" t="str">
        <f>DataBase!A466</f>
        <v>Hex-M-Benz</v>
      </c>
      <c r="D468" s="30">
        <f>DataBase!U466</f>
        <v>0.49556899070739746</v>
      </c>
      <c r="E468" s="30">
        <f>TestLeeKesler!AO469</f>
        <v>0.49548675723096569</v>
      </c>
      <c r="F468" s="24">
        <f>TestLeeKesler!AP469</f>
        <v>0.45478643224734516</v>
      </c>
      <c r="H468" s="63">
        <f t="shared" si="14"/>
        <v>1.6593749401952346E-4</v>
      </c>
      <c r="I468" s="63">
        <f t="shared" si="15"/>
        <v>8.2294411524493169E-2</v>
      </c>
    </row>
    <row r="469" spans="3:9" x14ac:dyDescent="0.2">
      <c r="C469" t="str">
        <f>DataBase!A467</f>
        <v>123-EBenzene</v>
      </c>
      <c r="D469" s="30">
        <f>DataBase!U467</f>
        <v>0.50541597604751587</v>
      </c>
      <c r="E469" s="30">
        <f>TestLeeKesler!AO470</f>
        <v>0.5062899934338595</v>
      </c>
      <c r="F469" s="24">
        <f>TestLeeKesler!AP470</f>
        <v>0.45959089798997566</v>
      </c>
      <c r="H469" s="63">
        <f t="shared" si="14"/>
        <v>1.7293030449466028E-3</v>
      </c>
      <c r="I469" s="63">
        <f t="shared" si="15"/>
        <v>9.0668044203715562E-2</v>
      </c>
    </row>
    <row r="470" spans="3:9" x14ac:dyDescent="0.2">
      <c r="C470" t="str">
        <f>DataBase!A468</f>
        <v>159-CC12Tri=</v>
      </c>
      <c r="D470" s="30">
        <f>DataBase!U468</f>
        <v>0.4030660092830658</v>
      </c>
      <c r="E470" s="30">
        <f>TestLeeKesler!AO471</f>
        <v>0.404573513356842</v>
      </c>
      <c r="F470" s="24">
        <f>TestLeeKesler!AP471</f>
        <v>0.37284718163657971</v>
      </c>
      <c r="H470" s="63">
        <f t="shared" si="14"/>
        <v>3.7400922902370267E-3</v>
      </c>
      <c r="I470" s="63">
        <f t="shared" si="15"/>
        <v>7.4972403900384385E-2</v>
      </c>
    </row>
    <row r="471" spans="3:9" x14ac:dyDescent="0.2">
      <c r="C471" t="str">
        <f>DataBase!A469</f>
        <v>Fluorene</v>
      </c>
      <c r="D471" s="30">
        <f>DataBase!U469</f>
        <v>0.34925800561904907</v>
      </c>
      <c r="E471" s="30">
        <f>TestLeeKesler!AO472</f>
        <v>0.34662735924712057</v>
      </c>
      <c r="F471" s="24">
        <f>TestLeeKesler!AP472</f>
        <v>0.33041451551413981</v>
      </c>
      <c r="H471" s="63">
        <f t="shared" si="14"/>
        <v>7.5321004231979237E-3</v>
      </c>
      <c r="I471" s="63">
        <f t="shared" si="15"/>
        <v>5.3952922486371527E-2</v>
      </c>
    </row>
    <row r="472" spans="3:9" x14ac:dyDescent="0.2">
      <c r="C472" t="str">
        <f>DataBase!A470</f>
        <v>BiCycloHexyl</v>
      </c>
      <c r="D472" s="30">
        <f>DataBase!U470</f>
        <v>0.42755600810050964</v>
      </c>
      <c r="E472" s="30">
        <f>TestLeeKesler!AO473</f>
        <v>0.4347460442558912</v>
      </c>
      <c r="F472" s="24">
        <f>TestLeeKesler!AP473</f>
        <v>0.39621939716088383</v>
      </c>
      <c r="H472" s="63">
        <f t="shared" si="14"/>
        <v>1.6816594830053988E-2</v>
      </c>
      <c r="I472" s="63">
        <f t="shared" si="15"/>
        <v>7.329241162776319E-2</v>
      </c>
    </row>
    <row r="473" spans="3:9" x14ac:dyDescent="0.2">
      <c r="C473" t="str">
        <f>DataBase!A471</f>
        <v>DiPhenylC1</v>
      </c>
      <c r="D473" s="30">
        <f>DataBase!U471</f>
        <v>0.48751264810562134</v>
      </c>
      <c r="E473" s="30">
        <f>TestLeeKesler!AO474</f>
        <v>0.48831978883003008</v>
      </c>
      <c r="F473" s="24">
        <f>TestLeeKesler!AP474</f>
        <v>0.45135383152809383</v>
      </c>
      <c r="H473" s="63">
        <f t="shared" si="14"/>
        <v>1.6556303257877101E-3</v>
      </c>
      <c r="I473" s="63">
        <f t="shared" si="15"/>
        <v>7.4170007112704842E-2</v>
      </c>
    </row>
    <row r="474" spans="3:9" x14ac:dyDescent="0.2">
      <c r="C474" t="str">
        <f>DataBase!A472</f>
        <v>1-Dodecene</v>
      </c>
      <c r="D474" s="30">
        <f>DataBase!U472</f>
        <v>0.5836300253868103</v>
      </c>
      <c r="E474" s="30">
        <f>TestLeeKesler!AO475</f>
        <v>0.55882594995918233</v>
      </c>
      <c r="F474" s="24">
        <f>TestLeeKesler!AP475</f>
        <v>0.49833386558868775</v>
      </c>
      <c r="H474" s="63">
        <f t="shared" si="14"/>
        <v>4.2499656201184413E-2</v>
      </c>
      <c r="I474" s="63">
        <f t="shared" si="15"/>
        <v>0.14614765534311078</v>
      </c>
    </row>
    <row r="475" spans="3:9" x14ac:dyDescent="0.2">
      <c r="C475" t="str">
        <f>DataBase!A473</f>
        <v>1PNaphthalen</v>
      </c>
      <c r="D475" s="30">
        <f>DataBase!U473</f>
        <v>0.76800000667572021</v>
      </c>
      <c r="E475" s="30">
        <f>TestLeeKesler!AO476</f>
        <v>0.73676021689269078</v>
      </c>
      <c r="F475" s="24">
        <f>TestLeeKesler!AP476</f>
        <v>0.64474363084904773</v>
      </c>
      <c r="H475" s="63">
        <f t="shared" si="14"/>
        <v>4.0676809259742756E-2</v>
      </c>
      <c r="I475" s="63">
        <f t="shared" si="15"/>
        <v>0.16049007129594489</v>
      </c>
    </row>
    <row r="476" spans="3:9" x14ac:dyDescent="0.2">
      <c r="C476" t="str">
        <f>DataBase!A474</f>
        <v>n-C12</v>
      </c>
      <c r="D476" s="30">
        <f>DataBase!U474</f>
        <v>0.56199002265930176</v>
      </c>
      <c r="E476" s="30">
        <f>TestLeeKesler!AO477</f>
        <v>0.57897325137543632</v>
      </c>
      <c r="F476" s="24">
        <f>TestLeeKesler!AP477</f>
        <v>0.51600505657181195</v>
      </c>
      <c r="H476" s="63">
        <f t="shared" si="14"/>
        <v>3.0219804678686249E-2</v>
      </c>
      <c r="I476" s="63">
        <f t="shared" si="15"/>
        <v>8.1825235739758889E-2</v>
      </c>
    </row>
    <row r="477" spans="3:9" x14ac:dyDescent="0.2">
      <c r="C477" t="str">
        <f>DataBase!A475</f>
        <v>2-EC6Acetate</v>
      </c>
      <c r="D477" s="30">
        <f>DataBase!U475</f>
        <v>0.59921902418136597</v>
      </c>
      <c r="E477" s="30">
        <f>TestLeeKesler!AO478</f>
        <v>0.60778132681129027</v>
      </c>
      <c r="F477" s="24">
        <f>TestLeeKesler!AP478</f>
        <v>0.5481367489133262</v>
      </c>
      <c r="H477" s="63">
        <f t="shared" si="14"/>
        <v>1.4289103456990283E-2</v>
      </c>
      <c r="I477" s="63">
        <f t="shared" si="15"/>
        <v>8.5248086603770215E-2</v>
      </c>
    </row>
    <row r="478" spans="3:9" x14ac:dyDescent="0.2">
      <c r="C478" t="str">
        <f>DataBase!A476</f>
        <v>n-Heptyl-BZ</v>
      </c>
      <c r="D478" s="30">
        <f>DataBase!U476</f>
        <v>0.54097902774810791</v>
      </c>
      <c r="E478" s="30">
        <f>TestLeeKesler!AO479</f>
        <v>0.54097812656970978</v>
      </c>
      <c r="F478" s="24">
        <f>TestLeeKesler!AP479</f>
        <v>0.48839831257234412</v>
      </c>
      <c r="H478" s="63">
        <f t="shared" si="14"/>
        <v>1.66582871406026E-6</v>
      </c>
      <c r="I478" s="63">
        <f t="shared" si="15"/>
        <v>9.7195477973771954E-2</v>
      </c>
    </row>
    <row r="479" spans="3:9" x14ac:dyDescent="0.2">
      <c r="C479" t="str">
        <f>DataBase!A477</f>
        <v>Anthracene</v>
      </c>
      <c r="D479" s="30">
        <f>DataBase!U477</f>
        <v>0.48919901251792908</v>
      </c>
      <c r="E479" s="30">
        <f>TestLeeKesler!AO480</f>
        <v>0.49758847694535419</v>
      </c>
      <c r="F479" s="24">
        <f>TestLeeKesler!AP480</f>
        <v>0.45824370445320395</v>
      </c>
      <c r="H479" s="63">
        <f t="shared" si="14"/>
        <v>1.7149389538307042E-2</v>
      </c>
      <c r="I479" s="63">
        <f t="shared" si="15"/>
        <v>6.3277535875219337E-2</v>
      </c>
    </row>
    <row r="480" spans="3:9" x14ac:dyDescent="0.2">
      <c r="C480" t="str">
        <f>DataBase!A478</f>
        <v>Phenanthrene</v>
      </c>
      <c r="D480" s="30">
        <f>DataBase!U478</f>
        <v>0.49489900469779968</v>
      </c>
      <c r="E480" s="30">
        <f>TestLeeKesler!AO481</f>
        <v>0.49944152636674455</v>
      </c>
      <c r="F480" s="24">
        <f>TestLeeKesler!AP481</f>
        <v>0.45994926049769624</v>
      </c>
      <c r="H480" s="63">
        <f t="shared" si="14"/>
        <v>9.1786841877337516E-3</v>
      </c>
      <c r="I480" s="63">
        <f t="shared" si="15"/>
        <v>7.0619952492013624E-2</v>
      </c>
    </row>
    <row r="481" spans="3:9" x14ac:dyDescent="0.2">
      <c r="C481" t="str">
        <f>DataBase!A479</f>
        <v>DiPhenylC2#</v>
      </c>
      <c r="D481" s="30">
        <f>DataBase!U479</f>
        <v>0.38359400629997253</v>
      </c>
      <c r="E481" s="30">
        <f>TestLeeKesler!AO482</f>
        <v>0.37781619457062027</v>
      </c>
      <c r="F481" s="24">
        <f>TestLeeKesler!AP482</f>
        <v>0.34683365564686919</v>
      </c>
      <c r="H481" s="63">
        <f t="shared" si="14"/>
        <v>1.5062309719286874E-2</v>
      </c>
      <c r="I481" s="63">
        <f t="shared" si="15"/>
        <v>9.5831399994181762E-2</v>
      </c>
    </row>
    <row r="482" spans="3:9" x14ac:dyDescent="0.2">
      <c r="C482" t="str">
        <f>DataBase!A480</f>
        <v>11DiPhnylC2=</v>
      </c>
      <c r="D482" s="30">
        <f>DataBase!U480</f>
        <v>0.49748066067695618</v>
      </c>
      <c r="E482" s="30">
        <f>TestLeeKesler!AO483</f>
        <v>0.49887495570342572</v>
      </c>
      <c r="F482" s="24">
        <f>TestLeeKesler!AP483</f>
        <v>0.46107212911559325</v>
      </c>
      <c r="H482" s="63">
        <f t="shared" si="14"/>
        <v>2.8027120181359924E-3</v>
      </c>
      <c r="I482" s="63">
        <f t="shared" si="15"/>
        <v>7.3185822966101488E-2</v>
      </c>
    </row>
    <row r="483" spans="3:9" x14ac:dyDescent="0.2">
      <c r="C483" t="str">
        <f>DataBase!A481</f>
        <v>c-Stilbene</v>
      </c>
      <c r="D483" s="30">
        <f>DataBase!U481</f>
        <v>0.4708000123500824</v>
      </c>
      <c r="E483" s="30">
        <f>TestLeeKesler!AO484</f>
        <v>0.4799427951703728</v>
      </c>
      <c r="F483" s="24">
        <f>TestLeeKesler!AP484</f>
        <v>0.44000429507587469</v>
      </c>
      <c r="H483" s="63">
        <f t="shared" si="14"/>
        <v>1.9419674130110091E-2</v>
      </c>
      <c r="I483" s="63">
        <f t="shared" si="15"/>
        <v>6.541146233298803E-2</v>
      </c>
    </row>
    <row r="484" spans="3:9" x14ac:dyDescent="0.2">
      <c r="C484" t="str">
        <f>DataBase!A482</f>
        <v>t-Stilbene</v>
      </c>
      <c r="D484" s="30">
        <f>DataBase!U482</f>
        <v>0.48949900269508362</v>
      </c>
      <c r="E484" s="30">
        <f>TestLeeKesler!AO485</f>
        <v>0.48110518447911055</v>
      </c>
      <c r="F484" s="24">
        <f>TestLeeKesler!AP485</f>
        <v>0.44107478955239099</v>
      </c>
      <c r="H484" s="63">
        <f t="shared" si="14"/>
        <v>1.7147773886684928E-2</v>
      </c>
      <c r="I484" s="63">
        <f t="shared" si="15"/>
        <v>9.8926071097343596E-2</v>
      </c>
    </row>
    <row r="485" spans="3:9" x14ac:dyDescent="0.2">
      <c r="C485" t="str">
        <f>DataBase!A483</f>
        <v>1-Tridecyne</v>
      </c>
      <c r="D485" s="30">
        <f>DataBase!U483</f>
        <v>0.55299901962280273</v>
      </c>
      <c r="E485" s="30">
        <f>TestLeeKesler!AO486</f>
        <v>0.56989721208033184</v>
      </c>
      <c r="F485" s="24">
        <f>TestLeeKesler!AP486</f>
        <v>0.50846590461930874</v>
      </c>
      <c r="H485" s="63">
        <f t="shared" si="14"/>
        <v>3.0557364222915367E-2</v>
      </c>
      <c r="I485" s="63">
        <f t="shared" si="15"/>
        <v>8.0530187980929438E-2</v>
      </c>
    </row>
    <row r="486" spans="3:9" x14ac:dyDescent="0.2">
      <c r="C486" t="str">
        <f>DataBase!A484</f>
        <v>11DiPHEthane</v>
      </c>
      <c r="D486" s="30">
        <f>DataBase!U484</f>
        <v>0.45663601160049438</v>
      </c>
      <c r="E486" s="30">
        <f>TestLeeKesler!AO487</f>
        <v>0.45301035444656995</v>
      </c>
      <c r="F486" s="24">
        <f>TestLeeKesler!AP487</f>
        <v>0.4145566420496698</v>
      </c>
      <c r="H486" s="63">
        <f t="shared" si="14"/>
        <v>7.9399282181372918E-3</v>
      </c>
      <c r="I486" s="63">
        <f t="shared" si="15"/>
        <v>9.2150790743239369E-2</v>
      </c>
    </row>
    <row r="487" spans="3:9" x14ac:dyDescent="0.2">
      <c r="C487" t="str">
        <f>DataBase!A485</f>
        <v>DiPhenylC2</v>
      </c>
      <c r="D487" s="30">
        <f>DataBase!U485</f>
        <v>0.54142594337463379</v>
      </c>
      <c r="E487" s="30">
        <f>TestLeeKesler!AO488</f>
        <v>0.55070274089079785</v>
      </c>
      <c r="F487" s="24">
        <f>TestLeeKesler!AP488</f>
        <v>0.50155815939564929</v>
      </c>
      <c r="H487" s="63">
        <f t="shared" si="14"/>
        <v>1.7134009978064683E-2</v>
      </c>
      <c r="I487" s="63">
        <f t="shared" si="15"/>
        <v>7.363478693040465E-2</v>
      </c>
    </row>
    <row r="488" spans="3:9" x14ac:dyDescent="0.2">
      <c r="C488" t="str">
        <f>DataBase!A486</f>
        <v>1-Tridecene</v>
      </c>
      <c r="D488" s="30">
        <f>DataBase!U486</f>
        <v>0.62734001874923706</v>
      </c>
      <c r="E488" s="30">
        <f>TestLeeKesler!AO489</f>
        <v>0.6009858232059514</v>
      </c>
      <c r="F488" s="24">
        <f>TestLeeKesler!AP489</f>
        <v>0.53293849854033204</v>
      </c>
      <c r="H488" s="63">
        <f t="shared" si="14"/>
        <v>4.2009428309434965E-2</v>
      </c>
      <c r="I488" s="63">
        <f t="shared" si="15"/>
        <v>0.15047903431558315</v>
      </c>
    </row>
    <row r="489" spans="3:9" x14ac:dyDescent="0.2">
      <c r="C489" t="str">
        <f>DataBase!A487</f>
        <v>1BNaphthalen</v>
      </c>
      <c r="D489" s="30">
        <f>DataBase!U487</f>
        <v>0.53200000524520874</v>
      </c>
      <c r="E489" s="30">
        <f>TestLeeKesler!AO490</f>
        <v>0.54053282842533112</v>
      </c>
      <c r="F489" s="24">
        <f>TestLeeKesler!AP490</f>
        <v>0.4924467696654804</v>
      </c>
      <c r="H489" s="63">
        <f t="shared" si="14"/>
        <v>1.603914115788297E-2</v>
      </c>
      <c r="I489" s="63">
        <f t="shared" si="15"/>
        <v>7.4348186446910866E-2</v>
      </c>
    </row>
    <row r="490" spans="3:9" x14ac:dyDescent="0.2">
      <c r="C490" t="str">
        <f>DataBase!A488</f>
        <v>2BNaphthalen</v>
      </c>
      <c r="D490" s="30">
        <f>DataBase!U488</f>
        <v>0.53299802541732788</v>
      </c>
      <c r="E490" s="30">
        <f>TestLeeKesler!AO491</f>
        <v>0.62877908283183181</v>
      </c>
      <c r="F490" s="24">
        <f>TestLeeKesler!AP491</f>
        <v>0.57230243645347745</v>
      </c>
      <c r="H490" s="63">
        <f t="shared" si="14"/>
        <v>0.17970246201101606</v>
      </c>
      <c r="I490" s="63">
        <f t="shared" si="15"/>
        <v>7.3742132544252714E-2</v>
      </c>
    </row>
    <row r="491" spans="3:9" x14ac:dyDescent="0.2">
      <c r="C491" t="str">
        <f>DataBase!A489</f>
        <v>26-DiE-Napth</v>
      </c>
      <c r="D491" s="30">
        <f>DataBase!U489</f>
        <v>0.5118439793586731</v>
      </c>
      <c r="E491" s="30">
        <f>TestLeeKesler!AO492</f>
        <v>0.50783200042157672</v>
      </c>
      <c r="F491" s="24">
        <f>TestLeeKesler!AP492</f>
        <v>0.46372843025591926</v>
      </c>
      <c r="H491" s="63">
        <f t="shared" si="14"/>
        <v>7.8382849049495034E-3</v>
      </c>
      <c r="I491" s="63">
        <f t="shared" si="15"/>
        <v>9.4004327574667076E-2</v>
      </c>
    </row>
    <row r="492" spans="3:9" x14ac:dyDescent="0.2">
      <c r="C492" t="str">
        <f>DataBase!A490</f>
        <v>n-C13</v>
      </c>
      <c r="D492" s="30">
        <f>DataBase!U490</f>
        <v>0.62300002574920654</v>
      </c>
      <c r="E492" s="30">
        <f>TestLeeKesler!AO493</f>
        <v>0.62739644141839701</v>
      </c>
      <c r="F492" s="24">
        <f>TestLeeKesler!AP493</f>
        <v>0.55697198784078661</v>
      </c>
      <c r="H492" s="63">
        <f t="shared" si="14"/>
        <v>7.0568466893776317E-3</v>
      </c>
      <c r="I492" s="63">
        <f t="shared" si="15"/>
        <v>0.1059840051033963</v>
      </c>
    </row>
    <row r="493" spans="3:9" x14ac:dyDescent="0.2">
      <c r="C493" t="str">
        <f>DataBase!A491</f>
        <v>DiaMantane</v>
      </c>
      <c r="D493" s="30">
        <f>DataBase!U491</f>
        <v>0.16328899562358856</v>
      </c>
      <c r="E493" s="30">
        <f>TestLeeKesler!AO494</f>
        <v>0.16370450391488492</v>
      </c>
      <c r="F493" s="24">
        <f>TestLeeKesler!AP494</f>
        <v>0.13546902831768604</v>
      </c>
      <c r="H493" s="63">
        <f t="shared" si="14"/>
        <v>2.5446190645582803E-3</v>
      </c>
      <c r="I493" s="63">
        <f t="shared" si="15"/>
        <v>0.1703725789950519</v>
      </c>
    </row>
    <row r="494" spans="3:9" x14ac:dyDescent="0.2">
      <c r="C494" t="str">
        <f>DataBase!A492</f>
        <v>n-Octyl-BZ</v>
      </c>
      <c r="D494" s="30">
        <f>DataBase!U492</f>
        <v>0.59092700481414795</v>
      </c>
      <c r="E494" s="30">
        <f>TestLeeKesler!AO495</f>
        <v>0.59091039266639811</v>
      </c>
      <c r="F494" s="24">
        <f>TestLeeKesler!AP495</f>
        <v>0.53059435134341215</v>
      </c>
      <c r="H494" s="63">
        <f t="shared" si="14"/>
        <v>2.8112013183530169E-5</v>
      </c>
      <c r="I494" s="63">
        <f t="shared" si="15"/>
        <v>0.10209831836964529</v>
      </c>
    </row>
    <row r="495" spans="3:9" x14ac:dyDescent="0.2">
      <c r="C495" t="str">
        <f>DataBase!A493</f>
        <v>1235-E-Benz</v>
      </c>
      <c r="D495" s="30">
        <f>DataBase!U493</f>
        <v>0.59404301643371582</v>
      </c>
      <c r="E495" s="30">
        <f>TestLeeKesler!AO496</f>
        <v>0.59218743818532427</v>
      </c>
      <c r="F495" s="24">
        <f>TestLeeKesler!AP496</f>
        <v>0.53238854949833248</v>
      </c>
      <c r="H495" s="63">
        <f t="shared" si="14"/>
        <v>3.1236428963197856E-3</v>
      </c>
      <c r="I495" s="63">
        <f t="shared" si="15"/>
        <v>0.1037878827454625</v>
      </c>
    </row>
    <row r="496" spans="3:9" x14ac:dyDescent="0.2">
      <c r="C496" t="str">
        <f>DataBase!A494</f>
        <v>1234-E-BZ</v>
      </c>
      <c r="D496" s="30">
        <f>DataBase!U494</f>
        <v>0.56199902296066284</v>
      </c>
      <c r="E496" s="30">
        <f>TestLeeKesler!AO497</f>
        <v>0.57951278496868075</v>
      </c>
      <c r="F496" s="24">
        <f>TestLeeKesler!AP497</f>
        <v>0.51844033995732297</v>
      </c>
      <c r="H496" s="63">
        <f t="shared" si="14"/>
        <v>3.1163331771919798E-2</v>
      </c>
      <c r="I496" s="63">
        <f t="shared" si="15"/>
        <v>7.7506688132425394E-2</v>
      </c>
    </row>
    <row r="497" spans="3:9" x14ac:dyDescent="0.2">
      <c r="C497" t="str">
        <f>DataBase!A495</f>
        <v>1245-E-BZ</v>
      </c>
      <c r="D497" s="30">
        <f>DataBase!U495</f>
        <v>0.56199902296066284</v>
      </c>
      <c r="E497" s="30">
        <f>TestLeeKesler!AO498</f>
        <v>0.57904270205449659</v>
      </c>
      <c r="F497" s="24">
        <f>TestLeeKesler!AP498</f>
        <v>0.518018588317813</v>
      </c>
      <c r="H497" s="63">
        <f t="shared" si="14"/>
        <v>3.0326883851231758E-2</v>
      </c>
      <c r="I497" s="63">
        <f t="shared" si="15"/>
        <v>7.8257137194219381E-2</v>
      </c>
    </row>
    <row r="498" spans="3:9" x14ac:dyDescent="0.2">
      <c r="C498" t="str">
        <f>DataBase!A496</f>
        <v>1PHIndene</v>
      </c>
      <c r="D498" s="30">
        <f>DataBase!U496</f>
        <v>0.46903300285339355</v>
      </c>
      <c r="E498" s="30">
        <f>TestLeeKesler!AO499</f>
        <v>0.47332688786203353</v>
      </c>
      <c r="F498" s="24">
        <f>TestLeeKesler!AP499</f>
        <v>0.43426233009756698</v>
      </c>
      <c r="H498" s="63">
        <f t="shared" si="14"/>
        <v>9.1547609283735669E-3</v>
      </c>
      <c r="I498" s="63">
        <f t="shared" si="15"/>
        <v>7.4132678392132029E-2</v>
      </c>
    </row>
    <row r="499" spans="3:9" x14ac:dyDescent="0.2">
      <c r="C499" t="str">
        <f>DataBase!A497</f>
        <v>DiPhenylC3</v>
      </c>
      <c r="D499" s="30">
        <f>DataBase!U497</f>
        <v>0.54251378774642944</v>
      </c>
      <c r="E499" s="30">
        <f>TestLeeKesler!AO500</f>
        <v>0.55044883370331976</v>
      </c>
      <c r="F499" s="24">
        <f>TestLeeKesler!AP500</f>
        <v>0.50331416597520162</v>
      </c>
      <c r="H499" s="63">
        <f t="shared" si="14"/>
        <v>1.4626441089823791E-2</v>
      </c>
      <c r="I499" s="63">
        <f t="shared" si="15"/>
        <v>7.2255530931408685E-2</v>
      </c>
    </row>
    <row r="500" spans="3:9" x14ac:dyDescent="0.2">
      <c r="C500" t="str">
        <f>DataBase!A498</f>
        <v>1-Tetradecen</v>
      </c>
      <c r="D500" s="30">
        <f>DataBase!U498</f>
        <v>0.67522001266479492</v>
      </c>
      <c r="E500" s="30">
        <f>TestLeeKesler!AO501</f>
        <v>0.64305764111349506</v>
      </c>
      <c r="F500" s="24">
        <f>TestLeeKesler!AP501</f>
        <v>0.56677039708381982</v>
      </c>
      <c r="H500" s="63">
        <f t="shared" si="14"/>
        <v>4.7632432315459959E-2</v>
      </c>
      <c r="I500" s="63">
        <f t="shared" si="15"/>
        <v>0.16061374595959088</v>
      </c>
    </row>
    <row r="501" spans="3:9" x14ac:dyDescent="0.2">
      <c r="C501" t="str">
        <f>DataBase!A499</f>
        <v>1-CC6-Octane</v>
      </c>
      <c r="D501" s="30">
        <f>DataBase!U499</f>
        <v>0.5379980206489563</v>
      </c>
      <c r="E501" s="30">
        <f>TestLeeKesler!AO502</f>
        <v>0.5554752530233672</v>
      </c>
      <c r="F501" s="24">
        <f>TestLeeKesler!AP502</f>
        <v>0.49433838198249291</v>
      </c>
      <c r="H501" s="63">
        <f t="shared" si="14"/>
        <v>3.2485681552004805E-2</v>
      </c>
      <c r="I501" s="63">
        <f t="shared" si="15"/>
        <v>8.1152043298968385E-2</v>
      </c>
    </row>
    <row r="502" spans="3:9" x14ac:dyDescent="0.2">
      <c r="C502" t="str">
        <f>DataBase!A500</f>
        <v>1-n-P-Napth</v>
      </c>
      <c r="D502" s="30">
        <f>DataBase!U500</f>
        <v>0.53538799285888672</v>
      </c>
      <c r="E502" s="30">
        <f>TestLeeKesler!AO503</f>
        <v>0.54079977792446976</v>
      </c>
      <c r="F502" s="24">
        <f>TestLeeKesler!AP503</f>
        <v>0.49187576224014284</v>
      </c>
      <c r="H502" s="63">
        <f t="shared" si="14"/>
        <v>1.0108155464385687E-2</v>
      </c>
      <c r="I502" s="63">
        <f t="shared" si="15"/>
        <v>8.1272331839934403E-2</v>
      </c>
    </row>
    <row r="503" spans="3:9" x14ac:dyDescent="0.2">
      <c r="C503" t="str">
        <f>DataBase!A501</f>
        <v>n-C14</v>
      </c>
      <c r="D503" s="30">
        <f>DataBase!U501</f>
        <v>0.67900002002716064</v>
      </c>
      <c r="E503" s="30">
        <f>TestLeeKesler!AO504</f>
        <v>0.65031439030376659</v>
      </c>
      <c r="F503" s="24">
        <f>TestLeeKesler!AP504</f>
        <v>0.5749213584672157</v>
      </c>
      <c r="H503" s="63">
        <f t="shared" si="14"/>
        <v>4.224687610796625E-2</v>
      </c>
      <c r="I503" s="63">
        <f t="shared" si="15"/>
        <v>0.15328226581757934</v>
      </c>
    </row>
    <row r="504" spans="3:9" x14ac:dyDescent="0.2">
      <c r="C504" t="str">
        <f>DataBase!A502</f>
        <v>DiCCC6DiCate</v>
      </c>
      <c r="D504" s="30">
        <f>DataBase!U502</f>
        <v>0.64120197296142578</v>
      </c>
      <c r="E504" s="30">
        <f>TestLeeKesler!AO505</f>
        <v>0.64827634885987628</v>
      </c>
      <c r="F504" s="24">
        <f>TestLeeKesler!AP505</f>
        <v>0.58967073037698658</v>
      </c>
      <c r="H504" s="63">
        <f t="shared" si="14"/>
        <v>1.1032991470342982E-2</v>
      </c>
      <c r="I504" s="63">
        <f t="shared" si="15"/>
        <v>8.0366631353985682E-2</v>
      </c>
    </row>
    <row r="505" spans="3:9" x14ac:dyDescent="0.2">
      <c r="C505" t="str">
        <f>DataBase!A503</f>
        <v>Fluoranthene</v>
      </c>
      <c r="D505" s="30">
        <f>DataBase!U503</f>
        <v>0.58749902248382568</v>
      </c>
      <c r="E505" s="30">
        <f>TestLeeKesler!AO506</f>
        <v>0.60421198112653662</v>
      </c>
      <c r="F505" s="24">
        <f>TestLeeKesler!AP506</f>
        <v>0.55175540940164236</v>
      </c>
      <c r="H505" s="63">
        <f t="shared" si="14"/>
        <v>2.8447636511890639E-2</v>
      </c>
      <c r="I505" s="63">
        <f t="shared" si="15"/>
        <v>6.0840293709879957E-2</v>
      </c>
    </row>
    <row r="506" spans="3:9" x14ac:dyDescent="0.2">
      <c r="C506" t="str">
        <f>DataBase!A504</f>
        <v>Pyrene</v>
      </c>
      <c r="D506" s="30">
        <f>DataBase!U504</f>
        <v>0.50880002975463867</v>
      </c>
      <c r="E506" s="30">
        <f>TestLeeKesler!AO507</f>
        <v>0.51222509343742584</v>
      </c>
      <c r="F506" s="24">
        <f>TestLeeKesler!AP507</f>
        <v>0.46813914577725746</v>
      </c>
      <c r="H506" s="63">
        <f t="shared" si="14"/>
        <v>6.7316499262762477E-3</v>
      </c>
      <c r="I506" s="63">
        <f t="shared" si="15"/>
        <v>7.9915254716060702E-2</v>
      </c>
    </row>
    <row r="507" spans="3:9" x14ac:dyDescent="0.2">
      <c r="C507" t="str">
        <f>DataBase!A505</f>
        <v>1PhNaphthln</v>
      </c>
      <c r="D507" s="30">
        <f>DataBase!U505</f>
        <v>0.48887121677398682</v>
      </c>
      <c r="E507" s="30">
        <f>TestLeeKesler!AO508</f>
        <v>0.48887084876344328</v>
      </c>
      <c r="F507" s="24">
        <f>TestLeeKesler!AP508</f>
        <v>0.45011448367568763</v>
      </c>
      <c r="H507" s="63">
        <f t="shared" si="14"/>
        <v>7.527760500348542E-7</v>
      </c>
      <c r="I507" s="63">
        <f t="shared" si="15"/>
        <v>7.927800158506175E-2</v>
      </c>
    </row>
    <row r="508" spans="3:9" x14ac:dyDescent="0.2">
      <c r="C508" t="str">
        <f>DataBase!A506</f>
        <v>2PhNaphthln</v>
      </c>
      <c r="D508" s="30">
        <f>DataBase!U506</f>
        <v>0.51305055618286133</v>
      </c>
      <c r="E508" s="30">
        <f>TestLeeKesler!AO509</f>
        <v>0.51305012559785501</v>
      </c>
      <c r="F508" s="24">
        <f>TestLeeKesler!AP509</f>
        <v>0.47105217118399811</v>
      </c>
      <c r="H508" s="63">
        <f t="shared" si="14"/>
        <v>8.3926428132241576E-7</v>
      </c>
      <c r="I508" s="63">
        <f t="shared" si="15"/>
        <v>8.1860129557864009E-2</v>
      </c>
    </row>
    <row r="509" spans="3:9" x14ac:dyDescent="0.2">
      <c r="C509" t="str">
        <f>DataBase!A507</f>
        <v>n-Nonyl-BZ</v>
      </c>
      <c r="D509" s="30">
        <f>DataBase!U507</f>
        <v>0.65234500169754028</v>
      </c>
      <c r="E509" s="30">
        <f>TestLeeKesler!AO510</f>
        <v>0.65235011265106302</v>
      </c>
      <c r="F509" s="24">
        <f>TestLeeKesler!AP510</f>
        <v>0.58284019313593816</v>
      </c>
      <c r="H509" s="63">
        <f t="shared" si="14"/>
        <v>7.8347400676571742E-6</v>
      </c>
      <c r="I509" s="63">
        <f t="shared" si="15"/>
        <v>0.1065460889264666</v>
      </c>
    </row>
    <row r="510" spans="3:9" x14ac:dyDescent="0.2">
      <c r="C510" t="str">
        <f>DataBase!A508</f>
        <v>135-iP-BZ</v>
      </c>
      <c r="D510" s="30">
        <f>DataBase!U508</f>
        <v>0.53140002489089966</v>
      </c>
      <c r="E510" s="30">
        <f>TestLeeKesler!AO511</f>
        <v>0.53139662284861811</v>
      </c>
      <c r="F510" s="24">
        <f>TestLeeKesler!AP511</f>
        <v>0.47341734277526482</v>
      </c>
      <c r="H510" s="63">
        <f t="shared" si="14"/>
        <v>6.4020363609341101E-6</v>
      </c>
      <c r="I510" s="63">
        <f t="shared" si="15"/>
        <v>0.10911305871229328</v>
      </c>
    </row>
    <row r="511" spans="3:9" x14ac:dyDescent="0.2">
      <c r="C511" t="str">
        <f>DataBase!A509</f>
        <v>1-Pentadecyn</v>
      </c>
      <c r="D511" s="30">
        <f>DataBase!U509</f>
        <v>0.62800002098083496</v>
      </c>
      <c r="E511" s="30">
        <f>TestLeeKesler!AO512</f>
        <v>0.65699955074255356</v>
      </c>
      <c r="F511" s="24">
        <f>TestLeeKesler!AP512</f>
        <v>0.5801026324309575</v>
      </c>
      <c r="H511" s="63">
        <f t="shared" si="14"/>
        <v>4.6177593619226319E-2</v>
      </c>
      <c r="I511" s="63">
        <f t="shared" si="15"/>
        <v>7.6269724442157585E-2</v>
      </c>
    </row>
    <row r="512" spans="3:9" x14ac:dyDescent="0.2">
      <c r="C512" t="str">
        <f>DataBase!A510</f>
        <v>1(4EPh)2PhC2</v>
      </c>
      <c r="D512" s="30">
        <f>DataBase!U510</f>
        <v>0.57821100950241089</v>
      </c>
      <c r="E512" s="30">
        <f>TestLeeKesler!AO513</f>
        <v>0.58003348785041287</v>
      </c>
      <c r="F512" s="24">
        <f>TestLeeKesler!AP513</f>
        <v>0.52318635632834276</v>
      </c>
      <c r="H512" s="63">
        <f t="shared" si="14"/>
        <v>3.1519260582228291E-3</v>
      </c>
      <c r="I512" s="63">
        <f t="shared" si="15"/>
        <v>9.5163620667514631E-2</v>
      </c>
    </row>
    <row r="513" spans="3:9" x14ac:dyDescent="0.2">
      <c r="C513" t="str">
        <f>DataBase!A511</f>
        <v>1-Pentadecen</v>
      </c>
      <c r="D513" s="30">
        <f>DataBase!U511</f>
        <v>0.71188002824783325</v>
      </c>
      <c r="E513" s="30">
        <f>TestLeeKesler!AO514</f>
        <v>0.68225188185825503</v>
      </c>
      <c r="F513" s="24">
        <f>TestLeeKesler!AP514</f>
        <v>0.59872579645829704</v>
      </c>
      <c r="H513" s="63">
        <f t="shared" si="14"/>
        <v>4.1619578038314495E-2</v>
      </c>
      <c r="I513" s="63">
        <f t="shared" si="15"/>
        <v>0.15895126608347945</v>
      </c>
    </row>
    <row r="514" spans="3:9" x14ac:dyDescent="0.2">
      <c r="C514" t="str">
        <f>DataBase!A512</f>
        <v>1nHxNaphthal</v>
      </c>
      <c r="D514" s="30">
        <f>DataBase!U512</f>
        <v>0.58738201856613159</v>
      </c>
      <c r="E514" s="30">
        <f>TestLeeKesler!AO515</f>
        <v>0.59067635092711324</v>
      </c>
      <c r="F514" s="24">
        <f>TestLeeKesler!AP515</f>
        <v>0.53409397657258229</v>
      </c>
      <c r="H514" s="63">
        <f t="shared" si="14"/>
        <v>5.6085005275161408E-3</v>
      </c>
      <c r="I514" s="63">
        <f t="shared" si="15"/>
        <v>9.0721268798169316E-2</v>
      </c>
    </row>
    <row r="515" spans="3:9" x14ac:dyDescent="0.2">
      <c r="C515" t="str">
        <f>DataBase!A513</f>
        <v>n-C15</v>
      </c>
      <c r="D515" s="30">
        <f>DataBase!U513</f>
        <v>0.7059900164604187</v>
      </c>
      <c r="E515" s="30">
        <f>TestLeeKesler!AO516</f>
        <v>0.71135191130085618</v>
      </c>
      <c r="F515" s="24">
        <f>TestLeeKesler!AP516</f>
        <v>0.62615256685857079</v>
      </c>
      <c r="H515" s="63">
        <f t="shared" si="14"/>
        <v>7.5948592974729263E-3</v>
      </c>
      <c r="I515" s="63">
        <f t="shared" si="15"/>
        <v>0.1130858053802578</v>
      </c>
    </row>
    <row r="516" spans="3:9" x14ac:dyDescent="0.2">
      <c r="C516" t="str">
        <f>DataBase!A514</f>
        <v>1C61234THyNa</v>
      </c>
      <c r="D516" s="30">
        <f>DataBase!U514</f>
        <v>0.58879202604293823</v>
      </c>
      <c r="E516" s="30">
        <f>TestLeeKesler!AO517</f>
        <v>0.58545421434656053</v>
      </c>
      <c r="F516" s="24">
        <f>TestLeeKesler!AP517</f>
        <v>0.52299810932520319</v>
      </c>
      <c r="H516" s="63">
        <f t="shared" si="14"/>
        <v>5.6689145721112201E-3</v>
      </c>
      <c r="I516" s="63">
        <f t="shared" si="15"/>
        <v>0.11174389904685456</v>
      </c>
    </row>
    <row r="517" spans="3:9" x14ac:dyDescent="0.2">
      <c r="C517" t="str">
        <f>DataBase!A515</f>
        <v>n-Decyl-BZ</v>
      </c>
      <c r="D517" s="30">
        <f>DataBase!U515</f>
        <v>0.67500001192092896</v>
      </c>
      <c r="E517" s="30">
        <f>TestLeeKesler!AO518</f>
        <v>0.71609348513395321</v>
      </c>
      <c r="F517" s="24">
        <f>TestLeeKesler!AP518</f>
        <v>0.6369612184904534</v>
      </c>
      <c r="H517" s="63">
        <f t="shared" ref="H517:H580" si="16">ABS((E517-$D517)/$D517)</f>
        <v>6.0879218499685063E-2</v>
      </c>
      <c r="I517" s="63">
        <f t="shared" ref="I517:I580" si="17">ABS((F517-$D517)/$D517)</f>
        <v>5.6353767049905641E-2</v>
      </c>
    </row>
    <row r="518" spans="3:9" x14ac:dyDescent="0.2">
      <c r="C518" t="str">
        <f>DataBase!A516</f>
        <v>Penta-E-BZ</v>
      </c>
      <c r="D518" s="30">
        <f>DataBase!U516</f>
        <v>0.63700002431869507</v>
      </c>
      <c r="E518" s="30">
        <f>TestLeeKesler!AO519</f>
        <v>0.66100279361294367</v>
      </c>
      <c r="F518" s="24">
        <f>TestLeeKesler!AP519</f>
        <v>0.58413509406249409</v>
      </c>
      <c r="H518" s="63">
        <f t="shared" si="16"/>
        <v>3.7680955067342148E-2</v>
      </c>
      <c r="I518" s="63">
        <f t="shared" si="17"/>
        <v>8.2990468191493083E-2</v>
      </c>
    </row>
    <row r="519" spans="3:9" x14ac:dyDescent="0.2">
      <c r="C519" t="str">
        <f>DataBase!A517</f>
        <v>1-Hexadecyne</v>
      </c>
      <c r="D519" s="30">
        <f>DataBase!U517</f>
        <v>0.66100001335144043</v>
      </c>
      <c r="E519" s="30">
        <f>TestLeeKesler!AO520</f>
        <v>0.68347415588653859</v>
      </c>
      <c r="F519" s="24">
        <f>TestLeeKesler!AP520</f>
        <v>0.59980170725344495</v>
      </c>
      <c r="H519" s="63">
        <f t="shared" si="16"/>
        <v>3.4000214948784142E-2</v>
      </c>
      <c r="I519" s="63">
        <f t="shared" si="17"/>
        <v>9.258442490447813E-2</v>
      </c>
    </row>
    <row r="520" spans="3:9" x14ac:dyDescent="0.2">
      <c r="C520" t="str">
        <f>DataBase!A518</f>
        <v>n-C10-CC6</v>
      </c>
      <c r="D520" s="30">
        <f>DataBase!U518</f>
        <v>0.66266298294067383</v>
      </c>
      <c r="E520" s="30">
        <f>TestLeeKesler!AO521</f>
        <v>0.67003053946822932</v>
      </c>
      <c r="F520" s="24">
        <f>TestLeeKesler!AP521</f>
        <v>0.59308830422620407</v>
      </c>
      <c r="H520" s="63">
        <f t="shared" si="16"/>
        <v>1.1118104854538241E-2</v>
      </c>
      <c r="I520" s="63">
        <f t="shared" si="17"/>
        <v>0.10499255353863424</v>
      </c>
    </row>
    <row r="521" spans="3:9" x14ac:dyDescent="0.2">
      <c r="C521" t="str">
        <f>DataBase!A519</f>
        <v>1-Hexadecene</v>
      </c>
      <c r="D521" s="30">
        <f>DataBase!U519</f>
        <v>0.75022000074386597</v>
      </c>
      <c r="E521" s="30">
        <f>TestLeeKesler!AO522</f>
        <v>0.70386958677273015</v>
      </c>
      <c r="F521" s="24">
        <f>TestLeeKesler!AP522</f>
        <v>0.61421008504408436</v>
      </c>
      <c r="H521" s="63">
        <f t="shared" si="16"/>
        <v>6.1782429054381346E-2</v>
      </c>
      <c r="I521" s="63">
        <f t="shared" si="17"/>
        <v>0.18129337469665383</v>
      </c>
    </row>
    <row r="522" spans="3:9" x14ac:dyDescent="0.2">
      <c r="C522" t="str">
        <f>DataBase!A520</f>
        <v>n-C16</v>
      </c>
      <c r="D522" s="30">
        <f>DataBase!U520</f>
        <v>0.7649800181388855</v>
      </c>
      <c r="E522" s="30">
        <f>TestLeeKesler!AO523</f>
        <v>0.79515366905503559</v>
      </c>
      <c r="F522" s="24">
        <f>TestLeeKesler!AP523</f>
        <v>0.69681671265733502</v>
      </c>
      <c r="H522" s="63">
        <f t="shared" si="16"/>
        <v>3.9443711209031784E-2</v>
      </c>
      <c r="I522" s="63">
        <f t="shared" si="17"/>
        <v>8.9104687528158574E-2</v>
      </c>
    </row>
    <row r="523" spans="3:9" x14ac:dyDescent="0.2">
      <c r="C523" t="str">
        <f>DataBase!A521</f>
        <v>2244688-C10</v>
      </c>
      <c r="D523" s="30">
        <f>DataBase!U521</f>
        <v>0.54817497730255127</v>
      </c>
      <c r="E523" s="30">
        <f>TestLeeKesler!AO524</f>
        <v>0.55551420649763683</v>
      </c>
      <c r="F523" s="24">
        <f>TestLeeKesler!AP524</f>
        <v>0.48942799583810226</v>
      </c>
      <c r="H523" s="63">
        <f t="shared" si="16"/>
        <v>1.3388479042221697E-2</v>
      </c>
      <c r="I523" s="63">
        <f t="shared" si="17"/>
        <v>0.10716830190522379</v>
      </c>
    </row>
    <row r="524" spans="3:9" x14ac:dyDescent="0.2">
      <c r="C524" t="str">
        <f>DataBase!A522</f>
        <v>Chrysene</v>
      </c>
      <c r="D524" s="30">
        <f>DataBase!U522</f>
        <v>0.60399901866912842</v>
      </c>
      <c r="E524" s="30">
        <f>TestLeeKesler!AO525</f>
        <v>0.5975605303936109</v>
      </c>
      <c r="F524" s="24">
        <f>TestLeeKesler!AP525</f>
        <v>0.54235893536269875</v>
      </c>
      <c r="H524" s="63">
        <f t="shared" si="16"/>
        <v>1.0659766119660753E-2</v>
      </c>
      <c r="I524" s="63">
        <f t="shared" si="17"/>
        <v>0.10205328386501271</v>
      </c>
    </row>
    <row r="525" spans="3:9" x14ac:dyDescent="0.2">
      <c r="C525" t="str">
        <f>DataBase!A523</f>
        <v>o-Terphenyl</v>
      </c>
      <c r="D525" s="30">
        <f>DataBase!U523</f>
        <v>0.46709901094436646</v>
      </c>
      <c r="E525" s="30">
        <f>TestLeeKesler!AO526</f>
        <v>0.44555818800695751</v>
      </c>
      <c r="F525" s="24">
        <f>TestLeeKesler!AP526</f>
        <v>0.41936616746356647</v>
      </c>
      <c r="H525" s="63">
        <f t="shared" si="16"/>
        <v>4.6116181864436764E-2</v>
      </c>
      <c r="I525" s="63">
        <f t="shared" si="17"/>
        <v>0.10218999047823968</v>
      </c>
    </row>
    <row r="526" spans="3:9" x14ac:dyDescent="0.2">
      <c r="C526" t="str">
        <f>DataBase!A524</f>
        <v>m-Terphenyl</v>
      </c>
      <c r="D526" s="30">
        <f>DataBase!U524</f>
        <v>0.55830001831054688</v>
      </c>
      <c r="E526" s="30">
        <f>TestLeeKesler!AO527</f>
        <v>0.67903184725222043</v>
      </c>
      <c r="F526" s="24">
        <f>TestLeeKesler!AP527</f>
        <v>0.61707268971254603</v>
      </c>
      <c r="H526" s="63">
        <f t="shared" si="16"/>
        <v>0.21624901483438266</v>
      </c>
      <c r="I526" s="63">
        <f t="shared" si="17"/>
        <v>0.10527076746271509</v>
      </c>
    </row>
    <row r="527" spans="3:9" x14ac:dyDescent="0.2">
      <c r="C527" t="str">
        <f>DataBase!A525</f>
        <v>p-Terphenyl</v>
      </c>
      <c r="D527" s="30">
        <f>DataBase!U525</f>
        <v>0.52810001373291016</v>
      </c>
      <c r="E527" s="30">
        <f>TestLeeKesler!AO528</f>
        <v>0.52408203488318938</v>
      </c>
      <c r="F527" s="24">
        <f>TestLeeKesler!AP528</f>
        <v>0.48721849058897604</v>
      </c>
      <c r="H527" s="63">
        <f t="shared" si="16"/>
        <v>7.6083672509671416E-3</v>
      </c>
      <c r="I527" s="63">
        <f t="shared" si="17"/>
        <v>7.7412463701639289E-2</v>
      </c>
    </row>
    <row r="528" spans="3:9" x14ac:dyDescent="0.2">
      <c r="C528" t="str">
        <f>DataBase!A526</f>
        <v>n-Undecyl-BZ</v>
      </c>
      <c r="D528" s="30">
        <f>DataBase!U526</f>
        <v>0.72200000286102295</v>
      </c>
      <c r="E528" s="30">
        <f>TestLeeKesler!AO529</f>
        <v>0.75383479706202927</v>
      </c>
      <c r="F528" s="24">
        <f>TestLeeKesler!AP529</f>
        <v>0.66721104889442762</v>
      </c>
      <c r="H528" s="63">
        <f t="shared" si="16"/>
        <v>4.4092512569053506E-2</v>
      </c>
      <c r="I528" s="63">
        <f t="shared" si="17"/>
        <v>7.5884977492363809E-2</v>
      </c>
    </row>
    <row r="529" spans="3:9" x14ac:dyDescent="0.2">
      <c r="C529" t="str">
        <f>DataBase!A527</f>
        <v>24DiPH4MC5=1</v>
      </c>
      <c r="D529" s="30">
        <f>DataBase!U527</f>
        <v>0.54669302701950073</v>
      </c>
      <c r="E529" s="30">
        <f>TestLeeKesler!AO530</f>
        <v>0.55669236103306541</v>
      </c>
      <c r="F529" s="24">
        <f>TestLeeKesler!AP530</f>
        <v>0.49921713321550443</v>
      </c>
      <c r="H529" s="63">
        <f t="shared" si="16"/>
        <v>1.8290582684179719E-2</v>
      </c>
      <c r="I529" s="63">
        <f t="shared" si="17"/>
        <v>8.6841959669448687E-2</v>
      </c>
    </row>
    <row r="530" spans="3:9" x14ac:dyDescent="0.2">
      <c r="C530" t="str">
        <f>DataBase!A528</f>
        <v>23MDiPHC4</v>
      </c>
      <c r="D530" s="30">
        <f>DataBase!U528</f>
        <v>0.52078002691268921</v>
      </c>
      <c r="E530" s="30">
        <f>TestLeeKesler!AO531</f>
        <v>0.5233199749263141</v>
      </c>
      <c r="F530" s="24">
        <f>TestLeeKesler!AP531</f>
        <v>0.46892109882375199</v>
      </c>
      <c r="H530" s="63">
        <f t="shared" si="16"/>
        <v>4.8771993593577758E-3</v>
      </c>
      <c r="I530" s="63">
        <f t="shared" si="17"/>
        <v>9.9579333709031756E-2</v>
      </c>
    </row>
    <row r="531" spans="3:9" x14ac:dyDescent="0.2">
      <c r="C531" t="str">
        <f>DataBase!A529</f>
        <v>1-Heptadecen</v>
      </c>
      <c r="D531" s="30">
        <f>DataBase!U529</f>
        <v>0.82999002933502197</v>
      </c>
      <c r="E531" s="30">
        <f>TestLeeKesler!AO532</f>
        <v>0.79712167689854041</v>
      </c>
      <c r="F531" s="24">
        <f>TestLeeKesler!AP532</f>
        <v>0.69582801714839371</v>
      </c>
      <c r="H531" s="63">
        <f t="shared" si="16"/>
        <v>3.9600900341917711E-2</v>
      </c>
      <c r="I531" s="63">
        <f t="shared" si="17"/>
        <v>0.16164292033016017</v>
      </c>
    </row>
    <row r="532" spans="3:9" x14ac:dyDescent="0.2">
      <c r="C532" t="str">
        <f>DataBase!A530</f>
        <v>n-C17</v>
      </c>
      <c r="D532" s="30">
        <f>DataBase!U530</f>
        <v>0.76999002695083618</v>
      </c>
      <c r="E532" s="30">
        <f>TestLeeKesler!AO533</f>
        <v>0.78061064445916051</v>
      </c>
      <c r="F532" s="24">
        <f>TestLeeKesler!AP533</f>
        <v>0.68088230039594233</v>
      </c>
      <c r="H532" s="63">
        <f t="shared" si="16"/>
        <v>1.3793188400610872E-2</v>
      </c>
      <c r="I532" s="63">
        <f t="shared" si="17"/>
        <v>0.11572581908334688</v>
      </c>
    </row>
    <row r="533" spans="3:9" x14ac:dyDescent="0.2">
      <c r="C533" t="str">
        <f>DataBase!A531</f>
        <v>TriPhenylC1</v>
      </c>
      <c r="D533" s="30">
        <f>DataBase!U531</f>
        <v>0.57348299026489258</v>
      </c>
      <c r="E533" s="30">
        <f>TestLeeKesler!AO534</f>
        <v>0.56834136471954066</v>
      </c>
      <c r="F533" s="24">
        <f>TestLeeKesler!AP534</f>
        <v>0.51314285782244573</v>
      </c>
      <c r="H533" s="63">
        <f t="shared" si="16"/>
        <v>8.9656112432855064E-3</v>
      </c>
      <c r="I533" s="63">
        <f t="shared" si="17"/>
        <v>0.10521695231897926</v>
      </c>
    </row>
    <row r="534" spans="3:9" x14ac:dyDescent="0.2">
      <c r="C534" t="str">
        <f>DataBase!A532</f>
        <v>n-Dodecyl-BZ</v>
      </c>
      <c r="D534" s="30">
        <f>DataBase!U532</f>
        <v>0.77300000190734863</v>
      </c>
      <c r="E534" s="30">
        <f>TestLeeKesler!AO535</f>
        <v>0.81605778105685478</v>
      </c>
      <c r="F534" s="24">
        <f>TestLeeKesler!AP535</f>
        <v>0.71964344006983927</v>
      </c>
      <c r="H534" s="63">
        <f t="shared" si="16"/>
        <v>5.5702172112888339E-2</v>
      </c>
      <c r="I534" s="63">
        <f t="shared" si="17"/>
        <v>6.902530621714624E-2</v>
      </c>
    </row>
    <row r="535" spans="3:9" x14ac:dyDescent="0.2">
      <c r="C535" t="str">
        <f>DataBase!A533</f>
        <v>1-Octadecyne</v>
      </c>
      <c r="D535" s="30">
        <f>DataBase!U533</f>
        <v>0.71499902009963989</v>
      </c>
      <c r="E535" s="30">
        <f>TestLeeKesler!AO536</f>
        <v>0.75953821947566635</v>
      </c>
      <c r="F535" s="24">
        <f>TestLeeKesler!AP536</f>
        <v>0.66129160026573786</v>
      </c>
      <c r="H535" s="63">
        <f t="shared" si="16"/>
        <v>6.2292671911381957E-2</v>
      </c>
      <c r="I535" s="63">
        <f t="shared" si="17"/>
        <v>7.5115375439839829E-2</v>
      </c>
    </row>
    <row r="536" spans="3:9" x14ac:dyDescent="0.2">
      <c r="C536" t="str">
        <f>DataBase!A534</f>
        <v>1-Octadecene</v>
      </c>
      <c r="D536" s="30">
        <f>DataBase!U534</f>
        <v>0.85518002510070801</v>
      </c>
      <c r="E536" s="30">
        <f>TestLeeKesler!AO537</f>
        <v>0.80490248338517911</v>
      </c>
      <c r="F536" s="24">
        <f>TestLeeKesler!AP537</f>
        <v>0.69960574159594424</v>
      </c>
      <c r="H536" s="63">
        <f t="shared" si="16"/>
        <v>5.8791763418010255E-2</v>
      </c>
      <c r="I536" s="63">
        <f t="shared" si="17"/>
        <v>0.18191992204967952</v>
      </c>
    </row>
    <row r="537" spans="3:9" x14ac:dyDescent="0.2">
      <c r="C537" t="str">
        <f>DataBase!A535</f>
        <v>1nC9Naphthal</v>
      </c>
      <c r="D537" s="30">
        <f>DataBase!U535</f>
        <v>0.61677801609039307</v>
      </c>
      <c r="E537" s="30">
        <f>TestLeeKesler!AO538</f>
        <v>0.6130568177490574</v>
      </c>
      <c r="F537" s="24">
        <f>TestLeeKesler!AP538</f>
        <v>0.54324209782692656</v>
      </c>
      <c r="H537" s="63">
        <f t="shared" si="16"/>
        <v>6.0332862784627786E-3</v>
      </c>
      <c r="I537" s="63">
        <f t="shared" si="17"/>
        <v>0.11922590680127176</v>
      </c>
    </row>
    <row r="538" spans="3:9" x14ac:dyDescent="0.2">
      <c r="C538" t="str">
        <f>DataBase!A536</f>
        <v>n-C18</v>
      </c>
      <c r="D538" s="30">
        <f>DataBase!U536</f>
        <v>0.80000001192092896</v>
      </c>
      <c r="E538" s="30">
        <f>TestLeeKesler!AO539</f>
        <v>0.80117337334890992</v>
      </c>
      <c r="F538" s="24">
        <f>TestLeeKesler!AP539</f>
        <v>0.69524571916288025</v>
      </c>
      <c r="H538" s="63">
        <f t="shared" si="16"/>
        <v>1.4667017631206504E-3</v>
      </c>
      <c r="I538" s="63">
        <f t="shared" si="17"/>
        <v>0.13094286399636015</v>
      </c>
    </row>
    <row r="539" spans="3:9" x14ac:dyDescent="0.2">
      <c r="C539" t="str">
        <f>DataBase!A537</f>
        <v>TriPHC2=</v>
      </c>
      <c r="D539" s="30">
        <f>DataBase!U537</f>
        <v>0.5998380184173584</v>
      </c>
      <c r="E539" s="30">
        <f>TestLeeKesler!AO540</f>
        <v>0.59551275027935635</v>
      </c>
      <c r="F539" s="24">
        <f>TestLeeKesler!AP540</f>
        <v>0.53590539179139474</v>
      </c>
      <c r="H539" s="63">
        <f t="shared" si="16"/>
        <v>7.210726904930174E-3</v>
      </c>
      <c r="I539" s="63">
        <f t="shared" si="17"/>
        <v>0.10658315188931604</v>
      </c>
    </row>
    <row r="540" spans="3:9" x14ac:dyDescent="0.2">
      <c r="C540" t="str">
        <f>DataBase!A538</f>
        <v>112TriPHC2</v>
      </c>
      <c r="D540" s="30">
        <f>DataBase!U538</f>
        <v>0.61161202192306519</v>
      </c>
      <c r="E540" s="30">
        <f>TestLeeKesler!AO541</f>
        <v>0.61261966190258133</v>
      </c>
      <c r="F540" s="24">
        <f>TestLeeKesler!AP541</f>
        <v>0.55016747938473509</v>
      </c>
      <c r="H540" s="63">
        <f t="shared" si="16"/>
        <v>1.6475149987206935E-3</v>
      </c>
      <c r="I540" s="63">
        <f t="shared" si="17"/>
        <v>0.1004632681109385</v>
      </c>
    </row>
    <row r="541" spans="3:9" x14ac:dyDescent="0.2">
      <c r="C541" t="str">
        <f>DataBase!A539</f>
        <v>n-TridecylBZ</v>
      </c>
      <c r="D541" s="30">
        <f>DataBase!U539</f>
        <v>0.81599801778793335</v>
      </c>
      <c r="E541" s="30">
        <f>TestLeeKesler!AO542</f>
        <v>0.8659417397464273</v>
      </c>
      <c r="F541" s="24">
        <f>TestLeeKesler!AP542</f>
        <v>0.76087697706035606</v>
      </c>
      <c r="H541" s="63">
        <f t="shared" si="16"/>
        <v>6.1205690295529164E-2</v>
      </c>
      <c r="I541" s="63">
        <f t="shared" si="17"/>
        <v>6.7550459101608368E-2</v>
      </c>
    </row>
    <row r="542" spans="3:9" x14ac:dyDescent="0.2">
      <c r="C542" t="str">
        <f>DataBase!A540</f>
        <v>1-Nonadecyn</v>
      </c>
      <c r="D542" s="30">
        <f>DataBase!U540</f>
        <v>0.73500001430511475</v>
      </c>
      <c r="E542" s="30">
        <f>TestLeeKesler!AO543</f>
        <v>0.77927493851495633</v>
      </c>
      <c r="F542" s="24">
        <f>TestLeeKesler!AP543</f>
        <v>0.67535935552955606</v>
      </c>
      <c r="H542" s="63">
        <f t="shared" si="16"/>
        <v>6.023799094983702E-2</v>
      </c>
      <c r="I542" s="63">
        <f t="shared" si="17"/>
        <v>8.1143751856854435E-2</v>
      </c>
    </row>
    <row r="543" spans="3:9" x14ac:dyDescent="0.2">
      <c r="C543" t="str">
        <f>DataBase!A541</f>
        <v>1-Nonadecene</v>
      </c>
      <c r="D543" s="30">
        <f>DataBase!U541</f>
        <v>0.87373000383377075</v>
      </c>
      <c r="E543" s="30">
        <f>TestLeeKesler!AO544</f>
        <v>0.83806371200371943</v>
      </c>
      <c r="F543" s="24">
        <f>TestLeeKesler!AP544</f>
        <v>0.72545991447266456</v>
      </c>
      <c r="H543" s="63">
        <f t="shared" si="16"/>
        <v>4.0820724564286474E-2</v>
      </c>
      <c r="I543" s="63">
        <f t="shared" si="17"/>
        <v>0.16969783424000962</v>
      </c>
    </row>
    <row r="544" spans="3:9" x14ac:dyDescent="0.2">
      <c r="C544" t="str">
        <f>DataBase!A542</f>
        <v>1C10Naphthal</v>
      </c>
      <c r="D544" s="30">
        <f>DataBase!U542</f>
        <v>0.64149302244186401</v>
      </c>
      <c r="E544" s="30">
        <f>TestLeeKesler!AO545</f>
        <v>0.63624480070049116</v>
      </c>
      <c r="F544" s="24">
        <f>TestLeeKesler!AP545</f>
        <v>0.56148139986622092</v>
      </c>
      <c r="H544" s="63">
        <f t="shared" si="16"/>
        <v>8.1812608364707114E-3</v>
      </c>
      <c r="I544" s="63">
        <f t="shared" si="17"/>
        <v>0.12472719075115775</v>
      </c>
    </row>
    <row r="545" spans="3:9" x14ac:dyDescent="0.2">
      <c r="C545" t="str">
        <f>DataBase!A543</f>
        <v>n-C19</v>
      </c>
      <c r="D545" s="30">
        <f>DataBase!U543</f>
        <v>0.82700002193450928</v>
      </c>
      <c r="E545" s="30">
        <f>TestLeeKesler!AO546</f>
        <v>0.82399294259462597</v>
      </c>
      <c r="F545" s="24">
        <f>TestLeeKesler!AP546</f>
        <v>0.71139297493975895</v>
      </c>
      <c r="H545" s="63">
        <f t="shared" si="16"/>
        <v>3.6361296978556119E-3</v>
      </c>
      <c r="I545" s="63">
        <f t="shared" si="17"/>
        <v>0.13979086327509835</v>
      </c>
    </row>
    <row r="546" spans="3:9" x14ac:dyDescent="0.2">
      <c r="C546" t="str">
        <f>DataBase!A544</f>
        <v>iC3Myristate</v>
      </c>
      <c r="D546" s="30">
        <f>DataBase!U544</f>
        <v>0.93639099597930908</v>
      </c>
      <c r="E546" s="30">
        <f>TestLeeKesler!AO547</f>
        <v>0.97818061254786093</v>
      </c>
      <c r="F546" s="24">
        <f>TestLeeKesler!AP547</f>
        <v>0.85507706365270675</v>
      </c>
      <c r="H546" s="63">
        <f t="shared" si="16"/>
        <v>4.4628383600428437E-2</v>
      </c>
      <c r="I546" s="63">
        <f t="shared" si="17"/>
        <v>8.6837584594202016E-2</v>
      </c>
    </row>
    <row r="547" spans="3:9" x14ac:dyDescent="0.2">
      <c r="C547" t="str">
        <f>DataBase!A545</f>
        <v>n-TtrdecylBZ</v>
      </c>
      <c r="D547" s="30">
        <f>DataBase!U545</f>
        <v>0.86900001764297485</v>
      </c>
      <c r="E547" s="30">
        <f>TestLeeKesler!AO548</f>
        <v>0.92071557953958072</v>
      </c>
      <c r="F547" s="24">
        <f>TestLeeKesler!AP548</f>
        <v>0.80567098936703996</v>
      </c>
      <c r="H547" s="63">
        <f t="shared" si="16"/>
        <v>5.9511577499015651E-2</v>
      </c>
      <c r="I547" s="63">
        <f t="shared" si="17"/>
        <v>7.2875750276398005E-2</v>
      </c>
    </row>
    <row r="548" spans="3:9" x14ac:dyDescent="0.2">
      <c r="C548" t="str">
        <f>DataBase!A546</f>
        <v>1-Eicosyne</v>
      </c>
      <c r="D548" s="30">
        <f>DataBase!U546</f>
        <v>0.75</v>
      </c>
      <c r="E548" s="30">
        <f>TestLeeKesler!AO549</f>
        <v>0.79966595880214386</v>
      </c>
      <c r="F548" s="24">
        <f>TestLeeKesler!AP549</f>
        <v>0.69042657015166453</v>
      </c>
      <c r="H548" s="63">
        <f t="shared" si="16"/>
        <v>6.6221278402858477E-2</v>
      </c>
      <c r="I548" s="63">
        <f t="shared" si="17"/>
        <v>7.943123979778062E-2</v>
      </c>
    </row>
    <row r="549" spans="3:9" x14ac:dyDescent="0.2">
      <c r="C549" t="str">
        <f>DataBase!A547</f>
        <v>1-Eicosene</v>
      </c>
      <c r="D549" s="30">
        <f>DataBase!U547</f>
        <v>0.88059902191162109</v>
      </c>
      <c r="E549" s="30">
        <f>TestLeeKesler!AO550</f>
        <v>0.80498456181999301</v>
      </c>
      <c r="F549" s="24">
        <f>TestLeeKesler!AP550</f>
        <v>0.69189167007383356</v>
      </c>
      <c r="H549" s="63">
        <f t="shared" si="16"/>
        <v>8.5867072538285114E-2</v>
      </c>
      <c r="I549" s="63">
        <f t="shared" si="17"/>
        <v>0.21429430097269245</v>
      </c>
    </row>
    <row r="550" spans="3:9" x14ac:dyDescent="0.2">
      <c r="C550" t="str">
        <f>DataBase!A548</f>
        <v>n-C20</v>
      </c>
      <c r="D550" s="30">
        <f>DataBase!U548</f>
        <v>0.90687799453735352</v>
      </c>
      <c r="E550" s="30">
        <f>TestLeeKesler!AO551</f>
        <v>0.91245882488462049</v>
      </c>
      <c r="F550" s="24">
        <f>TestLeeKesler!AP551</f>
        <v>0.78961131935569751</v>
      </c>
      <c r="H550" s="63">
        <f t="shared" si="16"/>
        <v>6.1538932258622626E-3</v>
      </c>
      <c r="I550" s="63">
        <f t="shared" si="17"/>
        <v>0.12930810526666264</v>
      </c>
    </row>
    <row r="551" spans="3:9" x14ac:dyDescent="0.2">
      <c r="C551" t="str">
        <f>DataBase!A549</f>
        <v>n-Pentdec-BZ</v>
      </c>
      <c r="D551" s="30">
        <f>DataBase!U549</f>
        <v>0.97196102142333984</v>
      </c>
      <c r="E551" s="30">
        <f>TestLeeKesler!AO552</f>
        <v>0.97192422588907423</v>
      </c>
      <c r="F551" s="24">
        <f>TestLeeKesler!AP552</f>
        <v>0.84779130835538452</v>
      </c>
      <c r="H551" s="63">
        <f t="shared" si="16"/>
        <v>3.7857006047142428E-5</v>
      </c>
      <c r="I551" s="63">
        <f t="shared" si="17"/>
        <v>0.12775174140843754</v>
      </c>
    </row>
    <row r="552" spans="3:9" x14ac:dyDescent="0.2">
      <c r="C552" t="str">
        <f>DataBase!A550</f>
        <v>1-C21=</v>
      </c>
      <c r="D552" s="30">
        <f>DataBase!U550</f>
        <v>0.9047970175743103</v>
      </c>
      <c r="E552" s="30">
        <f>TestLeeKesler!AO553</f>
        <v>0.92370522089486717</v>
      </c>
      <c r="F552" s="24">
        <f>TestLeeKesler!AP553</f>
        <v>0.79589806262563245</v>
      </c>
      <c r="H552" s="63">
        <f t="shared" si="16"/>
        <v>2.0897729494343691E-2</v>
      </c>
      <c r="I552" s="63">
        <f t="shared" si="17"/>
        <v>0.12035733190260441</v>
      </c>
    </row>
    <row r="553" spans="3:9" x14ac:dyDescent="0.2">
      <c r="C553" t="str">
        <f>DataBase!A551</f>
        <v>n-C21</v>
      </c>
      <c r="D553" s="30">
        <f>DataBase!U551</f>
        <v>0.94200402498245239</v>
      </c>
      <c r="E553" s="30">
        <f>TestLeeKesler!AO554</f>
        <v>0.95611972370197995</v>
      </c>
      <c r="F553" s="24">
        <f>TestLeeKesler!AP554</f>
        <v>0.8252077101892874</v>
      </c>
      <c r="H553" s="63">
        <f t="shared" si="16"/>
        <v>1.4984754146661427E-2</v>
      </c>
      <c r="I553" s="63">
        <f t="shared" si="17"/>
        <v>0.12398706554925884</v>
      </c>
    </row>
    <row r="554" spans="3:9" x14ac:dyDescent="0.2">
      <c r="C554" t="str">
        <f>DataBase!A552</f>
        <v>n-HexdecylBZ</v>
      </c>
      <c r="D554" s="30">
        <f>DataBase!U552</f>
        <v>1.0298700332641602</v>
      </c>
      <c r="E554" s="30">
        <f>TestLeeKesler!AO555</f>
        <v>1.0298538374355306</v>
      </c>
      <c r="F554" s="24">
        <f>TestLeeKesler!AP555</f>
        <v>0.89579014474248209</v>
      </c>
      <c r="H554" s="63">
        <f t="shared" si="16"/>
        <v>1.5726089803990136E-5</v>
      </c>
      <c r="I554" s="63">
        <f t="shared" si="17"/>
        <v>0.1301910767290835</v>
      </c>
    </row>
    <row r="555" spans="3:9" x14ac:dyDescent="0.2">
      <c r="C555" t="str">
        <f>DataBase!A553</f>
        <v>1-C22=</v>
      </c>
      <c r="D555" s="30">
        <f>DataBase!U553</f>
        <v>0.92439901828765869</v>
      </c>
      <c r="E555" s="30">
        <f>TestLeeKesler!AO556</f>
        <v>0.96104190106308629</v>
      </c>
      <c r="F555" s="24">
        <f>TestLeeKesler!AP556</f>
        <v>0.8256782380945964</v>
      </c>
      <c r="H555" s="63">
        <f t="shared" si="16"/>
        <v>3.9639681620718577E-2</v>
      </c>
      <c r="I555" s="63">
        <f t="shared" si="17"/>
        <v>0.10679455326113503</v>
      </c>
    </row>
    <row r="556" spans="3:9" x14ac:dyDescent="0.2">
      <c r="C556" t="str">
        <f>DataBase!A554</f>
        <v>n-C22</v>
      </c>
      <c r="D556" s="30">
        <f>DataBase!U554</f>
        <v>0.97219002246856689</v>
      </c>
      <c r="E556" s="30">
        <f>TestLeeKesler!AO557</f>
        <v>1.0017278970588455</v>
      </c>
      <c r="F556" s="24">
        <f>TestLeeKesler!AP557</f>
        <v>0.86223980289193669</v>
      </c>
      <c r="H556" s="63">
        <f t="shared" si="16"/>
        <v>3.0382820135590925E-2</v>
      </c>
      <c r="I556" s="63">
        <f t="shared" si="17"/>
        <v>0.11309540011267205</v>
      </c>
    </row>
    <row r="557" spans="3:9" x14ac:dyDescent="0.2">
      <c r="C557" t="str">
        <f>DataBase!A555</f>
        <v>DiC4Sebacate</v>
      </c>
      <c r="D557" s="30">
        <f>DataBase!U555</f>
        <v>1.124459981918335</v>
      </c>
      <c r="E557" s="30">
        <f>TestLeeKesler!AO558</f>
        <v>1.1170770788607662</v>
      </c>
      <c r="F557" s="24">
        <f>TestLeeKesler!AP558</f>
        <v>0.97195009457468484</v>
      </c>
      <c r="H557" s="63">
        <f t="shared" si="16"/>
        <v>6.5657321525782091E-3</v>
      </c>
      <c r="I557" s="63">
        <f t="shared" si="17"/>
        <v>0.1356294486207214</v>
      </c>
    </row>
    <row r="558" spans="3:9" x14ac:dyDescent="0.2">
      <c r="C558" t="str">
        <f>DataBase!A556</f>
        <v>n-C7C10==BZ</v>
      </c>
      <c r="D558" s="30">
        <f>DataBase!U556</f>
        <v>0.91946101188659668</v>
      </c>
      <c r="E558" s="30">
        <f>TestLeeKesler!AO559</f>
        <v>0.92539421531447963</v>
      </c>
      <c r="F558" s="24">
        <f>TestLeeKesler!AP559</f>
        <v>0.80272578804597039</v>
      </c>
      <c r="H558" s="63">
        <f t="shared" si="16"/>
        <v>6.4529146436659692E-3</v>
      </c>
      <c r="I558" s="63">
        <f t="shared" si="17"/>
        <v>0.12696049351902702</v>
      </c>
    </row>
    <row r="559" spans="3:9" x14ac:dyDescent="0.2">
      <c r="C559" t="str">
        <f>DataBase!A557</f>
        <v>TetraPhnylC1</v>
      </c>
      <c r="D559" s="30">
        <f>DataBase!U557</f>
        <v>0.67938798666000366</v>
      </c>
      <c r="E559" s="30">
        <f>TestLeeKesler!AO560</f>
        <v>0.68171680271858726</v>
      </c>
      <c r="F559" s="24">
        <f>TestLeeKesler!AP560</f>
        <v>0.60665461992910208</v>
      </c>
      <c r="H559" s="63">
        <f t="shared" si="16"/>
        <v>3.427814598301159E-3</v>
      </c>
      <c r="I559" s="63">
        <f t="shared" si="17"/>
        <v>0.10705718699630265</v>
      </c>
    </row>
    <row r="560" spans="3:9" x14ac:dyDescent="0.2">
      <c r="C560" t="str">
        <f>DataBase!A558</f>
        <v>1-C23=</v>
      </c>
      <c r="D560" s="30">
        <f>DataBase!U558</f>
        <v>0.93970000743865967</v>
      </c>
      <c r="E560" s="30">
        <f>TestLeeKesler!AO561</f>
        <v>0.99707126353890851</v>
      </c>
      <c r="F560" s="24">
        <f>TestLeeKesler!AP561</f>
        <v>0.85432712885830675</v>
      </c>
      <c r="H560" s="63">
        <f t="shared" si="16"/>
        <v>6.1052735602956605E-2</v>
      </c>
      <c r="I560" s="63">
        <f t="shared" si="17"/>
        <v>9.0851205602364288E-2</v>
      </c>
    </row>
    <row r="561" spans="3:9" x14ac:dyDescent="0.2">
      <c r="C561" t="str">
        <f>DataBase!A559</f>
        <v>n-C23</v>
      </c>
      <c r="D561" s="30">
        <f>DataBase!U559</f>
        <v>1.026170015335083</v>
      </c>
      <c r="E561" s="30">
        <f>TestLeeKesler!AO562</f>
        <v>1.0453583371439059</v>
      </c>
      <c r="F561" s="24">
        <f>TestLeeKesler!AP562</f>
        <v>0.8978099296667672</v>
      </c>
      <c r="H561" s="63">
        <f t="shared" si="16"/>
        <v>1.8698969490506111E-2</v>
      </c>
      <c r="I561" s="63">
        <f t="shared" si="17"/>
        <v>0.12508656825877087</v>
      </c>
    </row>
    <row r="562" spans="3:9" x14ac:dyDescent="0.2">
      <c r="C562" t="str">
        <f>DataBase!A560</f>
        <v>n-C8C10==BZ</v>
      </c>
      <c r="D562" s="30">
        <f>DataBase!U560</f>
        <v>0.95046901702880859</v>
      </c>
      <c r="E562" s="30">
        <f>TestLeeKesler!AO563</f>
        <v>0.96390324602039079</v>
      </c>
      <c r="F562" s="24">
        <f>TestLeeKesler!AP563</f>
        <v>0.83398358954751539</v>
      </c>
      <c r="H562" s="63">
        <f t="shared" si="16"/>
        <v>1.4134315533585675E-2</v>
      </c>
      <c r="I562" s="63">
        <f t="shared" si="17"/>
        <v>0.12255573342667155</v>
      </c>
    </row>
    <row r="563" spans="3:9" x14ac:dyDescent="0.2">
      <c r="C563" t="str">
        <f>DataBase!A561</f>
        <v>TetPhenylC2=</v>
      </c>
      <c r="D563" s="30">
        <f>DataBase!U561</f>
        <v>0.72846299409866333</v>
      </c>
      <c r="E563" s="30">
        <f>TestLeeKesler!AO564</f>
        <v>0.72591521092359523</v>
      </c>
      <c r="F563" s="24">
        <f>TestLeeKesler!AP564</f>
        <v>0.64386428373701254</v>
      </c>
      <c r="H563" s="63">
        <f t="shared" si="16"/>
        <v>3.4974778344375639E-3</v>
      </c>
      <c r="I563" s="63">
        <f t="shared" si="17"/>
        <v>0.11613316125457528</v>
      </c>
    </row>
    <row r="564" spans="3:9" x14ac:dyDescent="0.2">
      <c r="C564" t="str">
        <f>DataBase!A562</f>
        <v>1122-TetPhC2</v>
      </c>
      <c r="D564" s="30">
        <f>DataBase!U562</f>
        <v>0.73215198516845703</v>
      </c>
      <c r="E564" s="30">
        <f>TestLeeKesler!AO565</f>
        <v>0.73725243626363213</v>
      </c>
      <c r="F564" s="24">
        <f>TestLeeKesler!AP565</f>
        <v>0.65287798209462444</v>
      </c>
      <c r="H564" s="63">
        <f t="shared" si="16"/>
        <v>6.9663829348240577E-3</v>
      </c>
      <c r="I564" s="63">
        <f t="shared" si="17"/>
        <v>0.10827533719736189</v>
      </c>
    </row>
    <row r="565" spans="3:9" x14ac:dyDescent="0.2">
      <c r="C565" t="str">
        <f>DataBase!A563</f>
        <v>1-C24=</v>
      </c>
      <c r="D565" s="30">
        <f>DataBase!U563</f>
        <v>0.95080000162124634</v>
      </c>
      <c r="E565" s="30">
        <f>TestLeeKesler!AO566</f>
        <v>1.0327315511501478</v>
      </c>
      <c r="F565" s="24">
        <f>TestLeeKesler!AP566</f>
        <v>0.88260696046017806</v>
      </c>
      <c r="H565" s="63">
        <f t="shared" si="16"/>
        <v>8.6171171002520794E-2</v>
      </c>
      <c r="I565" s="63">
        <f t="shared" si="17"/>
        <v>7.1721751204027823E-2</v>
      </c>
    </row>
    <row r="566" spans="3:9" x14ac:dyDescent="0.2">
      <c r="C566" t="str">
        <f>DataBase!A564</f>
        <v>n-C24</v>
      </c>
      <c r="D566" s="30">
        <f>DataBase!U564</f>
        <v>1.0710200071334839</v>
      </c>
      <c r="E566" s="30">
        <f>TestLeeKesler!AO567</f>
        <v>1.0932057881866346</v>
      </c>
      <c r="F566" s="24">
        <f>TestLeeKesler!AP567</f>
        <v>0.93680093003677101</v>
      </c>
      <c r="H566" s="63">
        <f t="shared" si="16"/>
        <v>2.0714628023177212E-2</v>
      </c>
      <c r="I566" s="63">
        <f t="shared" si="17"/>
        <v>0.12531892607304471</v>
      </c>
    </row>
    <row r="567" spans="3:9" x14ac:dyDescent="0.2">
      <c r="C567" t="str">
        <f>DataBase!A565</f>
        <v>n-C4Stearate</v>
      </c>
      <c r="D567" s="30">
        <f>DataBase!U565</f>
        <v>1.0245699882507324</v>
      </c>
      <c r="E567" s="30">
        <f>TestLeeKesler!AO568</f>
        <v>1.0460755546544522</v>
      </c>
      <c r="F567" s="24">
        <f>TestLeeKesler!AP568</f>
        <v>0.90255136060097829</v>
      </c>
      <c r="H567" s="63">
        <f t="shared" si="16"/>
        <v>2.0989846130898944E-2</v>
      </c>
      <c r="I567" s="63">
        <f t="shared" si="17"/>
        <v>0.11909252569273361</v>
      </c>
    </row>
    <row r="568" spans="3:9" x14ac:dyDescent="0.2">
      <c r="C568" t="str">
        <f>DataBase!A566</f>
        <v>1-C25=</v>
      </c>
      <c r="D568" s="30">
        <f>DataBase!U566</f>
        <v>0.95670002698898315</v>
      </c>
      <c r="E568" s="30">
        <f>TestLeeKesler!AO569</f>
        <v>1.0691661641348651</v>
      </c>
      <c r="F568" s="24">
        <f>TestLeeKesler!AP569</f>
        <v>0.91143637994475868</v>
      </c>
      <c r="H568" s="63">
        <f t="shared" si="16"/>
        <v>0.11755632274815128</v>
      </c>
      <c r="I568" s="63">
        <f t="shared" si="17"/>
        <v>4.7312266925174561E-2</v>
      </c>
    </row>
    <row r="569" spans="3:9" x14ac:dyDescent="0.2">
      <c r="C569" t="str">
        <f>DataBase!A567</f>
        <v>n-C25</v>
      </c>
      <c r="D569" s="30">
        <f>DataBase!U567</f>
        <v>1.1052600145339966</v>
      </c>
      <c r="E569" s="30">
        <f>TestLeeKesler!AO570</f>
        <v>1.1417280735140927</v>
      </c>
      <c r="F569" s="24">
        <f>TestLeeKesler!AP570</f>
        <v>0.97670549761892267</v>
      </c>
      <c r="H569" s="63">
        <f t="shared" si="16"/>
        <v>3.2995004343364283E-2</v>
      </c>
      <c r="I569" s="63">
        <f t="shared" si="17"/>
        <v>0.11631156037909822</v>
      </c>
    </row>
    <row r="570" spans="3:9" x14ac:dyDescent="0.2">
      <c r="C570" t="str">
        <f>DataBase!A568</f>
        <v>1-C26=</v>
      </c>
      <c r="D570" s="30">
        <f>DataBase!U568</f>
        <v>0.95889902114868164</v>
      </c>
      <c r="E570" s="30">
        <f>TestLeeKesler!AO571</f>
        <v>1.1022369120423277</v>
      </c>
      <c r="F570" s="24">
        <f>TestLeeKesler!AP571</f>
        <v>0.93752813219539965</v>
      </c>
      <c r="H570" s="63">
        <f t="shared" si="16"/>
        <v>0.14948173658779951</v>
      </c>
      <c r="I570" s="63">
        <f t="shared" si="17"/>
        <v>2.2286902459949777E-2</v>
      </c>
    </row>
    <row r="571" spans="3:9" x14ac:dyDescent="0.2">
      <c r="C571" t="str">
        <f>DataBase!A569</f>
        <v>n-C26</v>
      </c>
      <c r="D571" s="30">
        <f>DataBase!U569</f>
        <v>1.1544400453567505</v>
      </c>
      <c r="E571" s="30">
        <f>TestLeeKesler!AO572</f>
        <v>1.1902612926329603</v>
      </c>
      <c r="F571" s="24">
        <f>TestLeeKesler!AP572</f>
        <v>1.0159023029400029</v>
      </c>
      <c r="H571" s="63">
        <f t="shared" si="16"/>
        <v>3.1029110104319173E-2</v>
      </c>
      <c r="I571" s="63">
        <f t="shared" si="17"/>
        <v>0.12000427650960077</v>
      </c>
    </row>
    <row r="572" spans="3:9" x14ac:dyDescent="0.2">
      <c r="C572" t="str">
        <f>DataBase!A570</f>
        <v>Di2C2C6Adipa</v>
      </c>
      <c r="D572" s="30">
        <f>DataBase!U570</f>
        <v>0.89934200048446655</v>
      </c>
      <c r="E572" s="30">
        <f>TestLeeKesler!AO573</f>
        <v>1.0706109458851809</v>
      </c>
      <c r="F572" s="24">
        <f>TestLeeKesler!AP573</f>
        <v>0.92404623389665841</v>
      </c>
      <c r="H572" s="63">
        <f t="shared" si="16"/>
        <v>0.19043805950178408</v>
      </c>
      <c r="I572" s="63">
        <f t="shared" si="17"/>
        <v>2.7469231281185502E-2</v>
      </c>
    </row>
    <row r="573" spans="3:9" x14ac:dyDescent="0.2">
      <c r="C573" t="str">
        <f>DataBase!A571</f>
        <v>1-C27=</v>
      </c>
      <c r="D573" s="30">
        <f>DataBase!U571</f>
        <v>0.95579701662063599</v>
      </c>
      <c r="E573" s="30">
        <f>TestLeeKesler!AO574</f>
        <v>1.1360351514571678</v>
      </c>
      <c r="F573" s="24">
        <f>TestLeeKesler!AP574</f>
        <v>0.96413506451232545</v>
      </c>
      <c r="H573" s="63">
        <f t="shared" si="16"/>
        <v>0.18857365288059891</v>
      </c>
      <c r="I573" s="63">
        <f t="shared" si="17"/>
        <v>8.7236596753250822E-3</v>
      </c>
    </row>
    <row r="574" spans="3:9" x14ac:dyDescent="0.2">
      <c r="C574" t="str">
        <f>DataBase!A572</f>
        <v>n-C27</v>
      </c>
      <c r="D574" s="30">
        <f>DataBase!U572</f>
        <v>1.2135699987411499</v>
      </c>
      <c r="E574" s="30">
        <f>TestLeeKesler!AO575</f>
        <v>1.2443487492862999</v>
      </c>
      <c r="F574" s="24">
        <f>TestLeeKesler!AP575</f>
        <v>1.060402955333084</v>
      </c>
      <c r="H574" s="63">
        <f t="shared" si="16"/>
        <v>2.5362155110193192E-2</v>
      </c>
      <c r="I574" s="63">
        <f t="shared" si="17"/>
        <v>0.12621195610220076</v>
      </c>
    </row>
    <row r="575" spans="3:9" x14ac:dyDescent="0.2">
      <c r="C575" t="str">
        <f>DataBase!A573</f>
        <v>1-C28=</v>
      </c>
      <c r="D575" s="30">
        <f>DataBase!U573</f>
        <v>0.94900000095367432</v>
      </c>
      <c r="E575" s="30">
        <f>TestLeeKesler!AO576</f>
        <v>1.166010224539912</v>
      </c>
      <c r="F575" s="24">
        <f>TestLeeKesler!AP576</f>
        <v>0.98766265786387053</v>
      </c>
      <c r="H575" s="63">
        <f t="shared" si="16"/>
        <v>0.22867252198962967</v>
      </c>
      <c r="I575" s="63">
        <f t="shared" si="17"/>
        <v>4.0740418199518569E-2</v>
      </c>
    </row>
    <row r="576" spans="3:9" x14ac:dyDescent="0.2">
      <c r="C576" t="str">
        <f>DataBase!A574</f>
        <v>n-C28</v>
      </c>
      <c r="D576" s="30">
        <f>DataBase!U574</f>
        <v>1.2375199794769287</v>
      </c>
      <c r="E576" s="30">
        <f>TestLeeKesler!AO577</f>
        <v>1.3012136527528086</v>
      </c>
      <c r="F576" s="24">
        <f>TestLeeKesler!AP577</f>
        <v>1.1067397018108043</v>
      </c>
      <c r="H576" s="63">
        <f t="shared" si="16"/>
        <v>5.1468804004927489E-2</v>
      </c>
      <c r="I576" s="63">
        <f t="shared" si="17"/>
        <v>0.1056793262613847</v>
      </c>
    </row>
    <row r="577" spans="3:9" x14ac:dyDescent="0.2">
      <c r="C577" t="str">
        <f>DataBase!A575</f>
        <v>1-C29=</v>
      </c>
      <c r="D577" s="30">
        <f>DataBase!U575</f>
        <v>0.93669801950454712</v>
      </c>
      <c r="E577" s="30">
        <f>TestLeeKesler!AO578</f>
        <v>1.2013272043661001</v>
      </c>
      <c r="F577" s="24">
        <f>TestLeeKesler!AP578</f>
        <v>1.0153524934605604</v>
      </c>
      <c r="H577" s="63">
        <f t="shared" si="16"/>
        <v>0.28251280492887637</v>
      </c>
      <c r="I577" s="63">
        <f t="shared" si="17"/>
        <v>8.3969937288451271E-2</v>
      </c>
    </row>
    <row r="578" spans="3:9" x14ac:dyDescent="0.2">
      <c r="C578" t="str">
        <f>DataBase!A576</f>
        <v>n-C29</v>
      </c>
      <c r="D578" s="30">
        <f>DataBase!U576</f>
        <v>1.2653100490570068</v>
      </c>
      <c r="E578" s="30">
        <f>TestLeeKesler!AO579</f>
        <v>1.3633647843420624</v>
      </c>
      <c r="F578" s="24">
        <f>TestLeeKesler!AP579</f>
        <v>1.1579834611420301</v>
      </c>
      <c r="H578" s="63">
        <f t="shared" si="16"/>
        <v>7.7494630946883331E-2</v>
      </c>
      <c r="I578" s="63">
        <f t="shared" si="17"/>
        <v>8.4822362704669613E-2</v>
      </c>
    </row>
    <row r="579" spans="3:9" x14ac:dyDescent="0.2">
      <c r="C579" t="str">
        <f>DataBase!A577</f>
        <v>1-C30=</v>
      </c>
      <c r="D579" s="30">
        <f>DataBase!U577</f>
        <v>0.92110002040863037</v>
      </c>
      <c r="E579" s="30">
        <f>TestLeeKesler!AO580</f>
        <v>1.2282883495214816</v>
      </c>
      <c r="F579" s="24">
        <f>TestLeeKesler!AP580</f>
        <v>1.0364264457741319</v>
      </c>
      <c r="H579" s="63">
        <f t="shared" si="16"/>
        <v>0.33350159842203925</v>
      </c>
      <c r="I579" s="63">
        <f t="shared" si="17"/>
        <v>0.12520510564568105</v>
      </c>
    </row>
    <row r="580" spans="3:9" x14ac:dyDescent="0.2">
      <c r="C580" t="str">
        <f>DataBase!A578</f>
        <v>n-C30</v>
      </c>
      <c r="D580" s="30">
        <f>DataBase!U578</f>
        <v>1.3071800470352173</v>
      </c>
      <c r="E580" s="30">
        <f>TestLeeKesler!AO581</f>
        <v>1.1536435164507681</v>
      </c>
      <c r="F580" s="24">
        <f>TestLeeKesler!AP581</f>
        <v>0.98220900555710022</v>
      </c>
      <c r="H580" s="63">
        <f t="shared" si="16"/>
        <v>0.1174562991017814</v>
      </c>
      <c r="I580" s="63">
        <f t="shared" si="17"/>
        <v>0.24860465259944553</v>
      </c>
    </row>
    <row r="581" spans="3:9" x14ac:dyDescent="0.2">
      <c r="C581" t="str">
        <f>DataBase!A579</f>
        <v>SQUALANE</v>
      </c>
      <c r="D581" s="30">
        <f>DataBase!U579</f>
        <v>0.91530299186706543</v>
      </c>
      <c r="E581" s="30">
        <f>TestLeeKesler!AO582</f>
        <v>1.097991562618966</v>
      </c>
      <c r="F581" s="24">
        <f>TestLeeKesler!AP582</f>
        <v>0.93473040075466862</v>
      </c>
      <c r="H581" s="63">
        <f t="shared" ref="H581:H583" si="18">ABS((E581-$D581)/$D581)</f>
        <v>0.199593547027795</v>
      </c>
      <c r="I581" s="63">
        <f t="shared" ref="I581:I583" si="19">ABS((F581-$D581)/$D581)</f>
        <v>2.1225112405646701E-2</v>
      </c>
    </row>
    <row r="582" spans="3:9" x14ac:dyDescent="0.2">
      <c r="C582" t="str">
        <f>DataBase!A580</f>
        <v>n-DotriC32</v>
      </c>
      <c r="D582" s="30">
        <f>DataBase!U580</f>
        <v>1.3765499591827393</v>
      </c>
      <c r="E582" s="30">
        <f>TestLeeKesler!AO583</f>
        <v>1.5035136728155547</v>
      </c>
      <c r="F582" s="24">
        <f>TestLeeKesler!AP583</f>
        <v>1.271334847249332</v>
      </c>
      <c r="H582" s="63">
        <f t="shared" si="18"/>
        <v>9.2233276958719385E-2</v>
      </c>
      <c r="I582" s="63">
        <f t="shared" si="19"/>
        <v>7.6433921799593615E-2</v>
      </c>
    </row>
    <row r="583" spans="3:9" x14ac:dyDescent="0.2">
      <c r="C583" t="str">
        <f>DataBase!A581</f>
        <v>n-HexatriC30</v>
      </c>
      <c r="D583" s="30">
        <f>DataBase!U581</f>
        <v>1.5259599685668945</v>
      </c>
      <c r="E583" s="30">
        <f>TestLeeKesler!AO584</f>
        <v>1.7959567445665867</v>
      </c>
      <c r="F583" s="24">
        <f>TestLeeKesler!AP584</f>
        <v>1.5127272065751494</v>
      </c>
      <c r="H583" s="63">
        <f t="shared" si="18"/>
        <v>0.17693568741076457</v>
      </c>
      <c r="I583" s="63">
        <f t="shared" si="19"/>
        <v>8.671762211542625E-3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B1:I685"/>
  <sheetViews>
    <sheetView showGridLines="0" zoomScale="90" zoomScaleNormal="90" workbookViewId="0">
      <selection activeCell="D24" sqref="D24"/>
    </sheetView>
  </sheetViews>
  <sheetFormatPr defaultRowHeight="12.75" x14ac:dyDescent="0.2"/>
  <cols>
    <col min="2" max="2" width="14.28515625" bestFit="1" customWidth="1"/>
    <col min="3" max="3" width="9" bestFit="1" customWidth="1"/>
    <col min="4" max="4" width="16.140625" customWidth="1"/>
    <col min="5" max="5" width="14.140625" bestFit="1" customWidth="1"/>
  </cols>
  <sheetData>
    <row r="1" spans="2:9" x14ac:dyDescent="0.2">
      <c r="D1" s="55" t="s">
        <v>1336</v>
      </c>
      <c r="E1" s="35" t="s">
        <v>1337</v>
      </c>
    </row>
    <row r="2" spans="2:9" x14ac:dyDescent="0.2">
      <c r="D2" s="59">
        <f>SUMX2PY2($C$12:$C$583,$D$12:$D$583)</f>
        <v>30614996.336117513</v>
      </c>
      <c r="E2" s="59">
        <f>SUMX2PY2($C$12:$C$583,$E$12:$E$583)</f>
        <v>29315828.047947433</v>
      </c>
    </row>
    <row r="4" spans="2:9" x14ac:dyDescent="0.2">
      <c r="B4" t="str">
        <f>DataBase!A2</f>
        <v>Hydrogen</v>
      </c>
      <c r="C4" s="27">
        <f>DataBase!C2</f>
        <v>2.0160000324249268</v>
      </c>
      <c r="D4" s="27">
        <f>TestLeeKesler!AI5</f>
        <v>-61210320.240276344</v>
      </c>
      <c r="E4" s="27">
        <f>TestLeeKesler!AJ5</f>
        <v>1.9727271813894053E-3</v>
      </c>
      <c r="I4" s="22"/>
    </row>
    <row r="5" spans="2:9" x14ac:dyDescent="0.2">
      <c r="B5" t="str">
        <f>DataBase!A3</f>
        <v>Refrig-50</v>
      </c>
      <c r="C5" s="27">
        <f>DataBase!C3</f>
        <v>16.042600631713867</v>
      </c>
      <c r="D5" s="27">
        <f>TestLeeKesler!AI6</f>
        <v>-2744.4524628357321</v>
      </c>
      <c r="E5" s="27">
        <f>TestLeeKesler!AJ6</f>
        <v>9.3882121521273234</v>
      </c>
      <c r="I5" s="22"/>
    </row>
    <row r="6" spans="2:9" x14ac:dyDescent="0.2">
      <c r="B6" t="str">
        <f>DataBase!A4</f>
        <v>Methane</v>
      </c>
      <c r="C6" s="27">
        <f>DataBase!C4</f>
        <v>16.042900085449219</v>
      </c>
      <c r="D6" s="27">
        <f>TestLeeKesler!AI7</f>
        <v>-2879.4556614145258</v>
      </c>
      <c r="E6" s="27">
        <f>TestLeeKesler!AJ7</f>
        <v>4.2797787856056697</v>
      </c>
      <c r="I6" s="22"/>
    </row>
    <row r="7" spans="2:9" x14ac:dyDescent="0.2">
      <c r="B7" t="str">
        <f>DataBase!A5</f>
        <v>Acetylene</v>
      </c>
      <c r="C7" s="27">
        <f>DataBase!C5</f>
        <v>26.038000106811523</v>
      </c>
      <c r="D7" s="27">
        <f>TestLeeKesler!AI8</f>
        <v>230.87088898129514</v>
      </c>
      <c r="E7" s="27">
        <f>TestLeeKesler!AJ8</f>
        <v>19.423377353504819</v>
      </c>
      <c r="I7" s="22"/>
    </row>
    <row r="8" spans="2:9" x14ac:dyDescent="0.2">
      <c r="B8" t="str">
        <f>DataBase!A6</f>
        <v>Refrig-1150</v>
      </c>
      <c r="C8" s="27">
        <f>DataBase!C6</f>
        <v>28.053600311279297</v>
      </c>
      <c r="D8" s="27">
        <f>TestLeeKesler!AI9</f>
        <v>214.64886966525955</v>
      </c>
      <c r="E8" s="27">
        <f>TestLeeKesler!AJ9</f>
        <v>25.074935733840043</v>
      </c>
      <c r="I8" s="22"/>
    </row>
    <row r="9" spans="2:9" x14ac:dyDescent="0.2">
      <c r="B9" t="str">
        <f>DataBase!A7</f>
        <v>Ethylene</v>
      </c>
      <c r="C9" s="27">
        <f>DataBase!C7</f>
        <v>28.053800582885742</v>
      </c>
      <c r="D9" s="27">
        <f>TestLeeKesler!AI10</f>
        <v>363.53306211718518</v>
      </c>
      <c r="E9" s="27">
        <f>TestLeeKesler!AJ10</f>
        <v>13.937853689857224</v>
      </c>
      <c r="I9" s="22"/>
    </row>
    <row r="10" spans="2:9" x14ac:dyDescent="0.2">
      <c r="B10" t="str">
        <f>DataBase!A8</f>
        <v>Refrig-170</v>
      </c>
      <c r="C10" s="27">
        <f>DataBase!C8</f>
        <v>30.069400787353516</v>
      </c>
      <c r="D10" s="27">
        <f>TestLeeKesler!AI11</f>
        <v>307.2661940092039</v>
      </c>
      <c r="E10" s="27">
        <f>TestLeeKesler!AJ11</f>
        <v>13.343778536522352</v>
      </c>
      <c r="I10" s="22"/>
    </row>
    <row r="11" spans="2:9" x14ac:dyDescent="0.2">
      <c r="B11" t="str">
        <f>DataBase!A9</f>
        <v>Ethane</v>
      </c>
      <c r="C11" s="27">
        <f>DataBase!C9</f>
        <v>30.069900512695313</v>
      </c>
      <c r="D11" s="27">
        <f>TestLeeKesler!AI12</f>
        <v>307.41105887979211</v>
      </c>
      <c r="E11" s="27">
        <f>TestLeeKesler!AJ12</f>
        <v>13.330477527233073</v>
      </c>
      <c r="I11" s="22"/>
    </row>
    <row r="12" spans="2:9" x14ac:dyDescent="0.2">
      <c r="B12" t="str">
        <f>DataBase!A10</f>
        <v>Propadiene</v>
      </c>
      <c r="C12" s="27">
        <f>DataBase!C10</f>
        <v>40.064800262451172</v>
      </c>
      <c r="D12" s="27">
        <f>TestLeeKesler!AI13</f>
        <v>49.509079148405363</v>
      </c>
      <c r="E12" s="27">
        <f>TestLeeKesler!AJ13</f>
        <v>45.911634774142414</v>
      </c>
      <c r="I12" s="22"/>
    </row>
    <row r="13" spans="2:9" x14ac:dyDescent="0.2">
      <c r="B13" t="str">
        <f>DataBase!A11</f>
        <v>M-Acetylene</v>
      </c>
      <c r="C13" s="27">
        <f>DataBase!C11</f>
        <v>40.064800262451172</v>
      </c>
      <c r="D13" s="27">
        <f>TestLeeKesler!AI14</f>
        <v>50.844806853808223</v>
      </c>
      <c r="E13" s="27">
        <f>TestLeeKesler!AJ14</f>
        <v>48.584182312857244</v>
      </c>
      <c r="I13" s="22"/>
    </row>
    <row r="14" spans="2:9" x14ac:dyDescent="0.2">
      <c r="B14" t="str">
        <f>DataBase!A12</f>
        <v>Refrig-1270</v>
      </c>
      <c r="C14" s="27">
        <f>DataBase!C12</f>
        <v>42.080299377441406</v>
      </c>
      <c r="D14" s="27">
        <f>TestLeeKesler!AI15</f>
        <v>82.847624532438203</v>
      </c>
      <c r="E14" s="27">
        <f>TestLeeKesler!AJ15</f>
        <v>35.598079714863353</v>
      </c>
      <c r="I14" s="22"/>
    </row>
    <row r="15" spans="2:9" x14ac:dyDescent="0.2">
      <c r="B15" t="str">
        <f>DataBase!A13</f>
        <v>Cyclopropane</v>
      </c>
      <c r="C15" s="27">
        <f>DataBase!C13</f>
        <v>42.080600738525391</v>
      </c>
      <c r="D15" s="27">
        <f>TestLeeKesler!AI16</f>
        <v>99.479475195077612</v>
      </c>
      <c r="E15" s="27">
        <f>TestLeeKesler!AJ16</f>
        <v>28.169976536442391</v>
      </c>
      <c r="I15" s="22"/>
    </row>
    <row r="16" spans="2:9" x14ac:dyDescent="0.2">
      <c r="B16" t="str">
        <f>DataBase!A14</f>
        <v>Propene</v>
      </c>
      <c r="C16" s="27">
        <f>DataBase!C14</f>
        <v>42.080600738525391</v>
      </c>
      <c r="D16" s="27">
        <f>TestLeeKesler!AI17</f>
        <v>82.753997133078883</v>
      </c>
      <c r="E16" s="27">
        <f>TestLeeKesler!AJ17</f>
        <v>35.63017595363479</v>
      </c>
      <c r="I16" s="22"/>
    </row>
    <row r="17" spans="2:9" x14ac:dyDescent="0.2">
      <c r="B17" t="str">
        <f>DataBase!A15</f>
        <v>Refrig-290</v>
      </c>
      <c r="C17" s="27">
        <f>DataBase!C15</f>
        <v>44.096099853515625</v>
      </c>
      <c r="D17" s="27">
        <f>TestLeeKesler!AI18</f>
        <v>80.743935162186972</v>
      </c>
      <c r="E17" s="27">
        <f>TestLeeKesler!AJ18</f>
        <v>35.773012682467794</v>
      </c>
      <c r="I17" s="22"/>
    </row>
    <row r="18" spans="2:9" x14ac:dyDescent="0.2">
      <c r="B18" t="str">
        <f>DataBase!A16</f>
        <v>Propane</v>
      </c>
      <c r="C18" s="27">
        <f>DataBase!C16</f>
        <v>44.097000122070313</v>
      </c>
      <c r="D18" s="27">
        <f>TestLeeKesler!AI19</f>
        <v>80.711459519292475</v>
      </c>
      <c r="E18" s="27">
        <f>TestLeeKesler!AJ19</f>
        <v>35.785174697870765</v>
      </c>
      <c r="I18" s="22"/>
    </row>
    <row r="19" spans="2:9" x14ac:dyDescent="0.2">
      <c r="B19" t="str">
        <f>DataBase!A17</f>
        <v>Biacetylene</v>
      </c>
      <c r="C19" s="27">
        <f>DataBase!C17</f>
        <v>50.060001373291016</v>
      </c>
      <c r="D19" s="27">
        <f>TestLeeKesler!AI20</f>
        <v>51.850456614502946</v>
      </c>
      <c r="E19" s="27">
        <f>TestLeeKesler!AJ20</f>
        <v>61.45450143835253</v>
      </c>
      <c r="G19" s="30">
        <f t="shared" ref="G19:G28" si="0">E19-D19</f>
        <v>9.6040448238495841</v>
      </c>
      <c r="I19" s="22"/>
    </row>
    <row r="20" spans="2:9" x14ac:dyDescent="0.2">
      <c r="B20" t="str">
        <f>DataBase!A18</f>
        <v>VnylAcetlen</v>
      </c>
      <c r="C20" s="27">
        <f>DataBase!C18</f>
        <v>52.076000213623047</v>
      </c>
      <c r="D20" s="27">
        <f>TestLeeKesler!AI21</f>
        <v>51.346297879422309</v>
      </c>
      <c r="E20" s="27">
        <f>TestLeeKesler!AJ21</f>
        <v>59.688634762777149</v>
      </c>
      <c r="G20" s="30">
        <f t="shared" si="0"/>
        <v>8.3423368833548395</v>
      </c>
      <c r="I20" s="22"/>
    </row>
    <row r="21" spans="2:9" x14ac:dyDescent="0.2">
      <c r="B21" t="str">
        <f>DataBase!A19</f>
        <v>Cyclobutene</v>
      </c>
      <c r="C21" s="27">
        <f>DataBase!C19</f>
        <v>54.090000152587891</v>
      </c>
      <c r="D21" s="27">
        <f>TestLeeKesler!AI22</f>
        <v>49.060640067839813</v>
      </c>
      <c r="E21" s="27">
        <f>TestLeeKesler!AJ22</f>
        <v>58.677828149227615</v>
      </c>
      <c r="G21" s="30">
        <f t="shared" si="0"/>
        <v>9.6171880813878019</v>
      </c>
      <c r="I21" s="22"/>
    </row>
    <row r="22" spans="2:9" x14ac:dyDescent="0.2">
      <c r="B22" t="str">
        <f>DataBase!A20</f>
        <v>DMAcetylene</v>
      </c>
      <c r="C22" s="27">
        <f>DataBase!C20</f>
        <v>54.091499328613281</v>
      </c>
      <c r="D22" s="27">
        <f>TestLeeKesler!AI23</f>
        <v>61.719762716581499</v>
      </c>
      <c r="E22" s="27">
        <f>TestLeeKesler!AJ23</f>
        <v>68.087757168513988</v>
      </c>
      <c r="G22" s="30">
        <f t="shared" si="0"/>
        <v>6.3679944519324891</v>
      </c>
      <c r="I22" s="22"/>
    </row>
    <row r="23" spans="2:9" x14ac:dyDescent="0.2">
      <c r="B23" t="str">
        <f>DataBase!A21</f>
        <v>12-Butadiene</v>
      </c>
      <c r="C23" s="27">
        <f>DataBase!C21</f>
        <v>54.091800689697266</v>
      </c>
      <c r="D23" s="27">
        <f>TestLeeKesler!AI24</f>
        <v>56.503312626438856</v>
      </c>
      <c r="E23" s="27">
        <f>TestLeeKesler!AJ24</f>
        <v>60.883416377054729</v>
      </c>
      <c r="G23" s="30">
        <f t="shared" si="0"/>
        <v>4.3801037506158735</v>
      </c>
      <c r="I23" s="22"/>
    </row>
    <row r="24" spans="2:9" x14ac:dyDescent="0.2">
      <c r="B24" t="str">
        <f>DataBase!A22</f>
        <v>13-Butadiene</v>
      </c>
      <c r="C24" s="27">
        <f>DataBase!C22</f>
        <v>54.091800689697266</v>
      </c>
      <c r="D24" s="27">
        <f>TestLeeKesler!AI25</f>
        <v>53.810726089128366</v>
      </c>
      <c r="E24" s="27">
        <f>TestLeeKesler!AJ25</f>
        <v>54.710632151091666</v>
      </c>
      <c r="G24" s="30">
        <f t="shared" si="0"/>
        <v>0.89990606196329992</v>
      </c>
      <c r="I24" s="22"/>
    </row>
    <row r="25" spans="2:9" x14ac:dyDescent="0.2">
      <c r="B25" t="str">
        <f>DataBase!A23</f>
        <v>EAcetylene</v>
      </c>
      <c r="C25" s="27">
        <f>DataBase!C23</f>
        <v>54.091800689697266</v>
      </c>
      <c r="D25" s="27">
        <f>TestLeeKesler!AI26</f>
        <v>54.902083243135166</v>
      </c>
      <c r="E25" s="27">
        <f>TestLeeKesler!AJ26</f>
        <v>60.444068151751452</v>
      </c>
      <c r="G25" s="30">
        <f t="shared" si="0"/>
        <v>5.5419849086162856</v>
      </c>
      <c r="I25" s="22"/>
    </row>
    <row r="26" spans="2:9" x14ac:dyDescent="0.2">
      <c r="B26" t="str">
        <f>DataBase!A24</f>
        <v>Cyclobutane</v>
      </c>
      <c r="C26" s="27">
        <f>DataBase!C24</f>
        <v>56.107700347900391</v>
      </c>
      <c r="D26" s="27">
        <f>TestLeeKesler!AI27</f>
        <v>53.989178086192624</v>
      </c>
      <c r="E26" s="27">
        <f>TestLeeKesler!AJ27</f>
        <v>62.452285831774176</v>
      </c>
      <c r="G26" s="30">
        <f t="shared" si="0"/>
        <v>8.4631077455815529</v>
      </c>
      <c r="I26" s="22"/>
    </row>
    <row r="27" spans="2:9" x14ac:dyDescent="0.2">
      <c r="B27" t="str">
        <f>DataBase!A25</f>
        <v>1-Butene</v>
      </c>
      <c r="C27" s="27">
        <f>DataBase!C25</f>
        <v>56.107700347900391</v>
      </c>
      <c r="D27" s="27">
        <f>TestLeeKesler!AI28</f>
        <v>56.397450524455962</v>
      </c>
      <c r="E27" s="27">
        <f>TestLeeKesler!AJ28</f>
        <v>52.739118788609609</v>
      </c>
      <c r="G27" s="30">
        <f t="shared" si="0"/>
        <v>-3.6583317358463532</v>
      </c>
      <c r="I27" s="22"/>
    </row>
    <row r="28" spans="2:9" x14ac:dyDescent="0.2">
      <c r="B28" t="str">
        <f>DataBase!A26</f>
        <v>cis2-Butene</v>
      </c>
      <c r="C28" s="27">
        <f>DataBase!C26</f>
        <v>56.107700347900391</v>
      </c>
      <c r="D28" s="27">
        <f>TestLeeKesler!AI29</f>
        <v>56.185683393978252</v>
      </c>
      <c r="E28" s="27">
        <f>TestLeeKesler!AJ29</f>
        <v>57.798344945720558</v>
      </c>
      <c r="G28" s="30">
        <f t="shared" si="0"/>
        <v>1.6126615517423062</v>
      </c>
      <c r="I28" s="22"/>
    </row>
    <row r="29" spans="2:9" x14ac:dyDescent="0.2">
      <c r="B29" t="str">
        <f>DataBase!A27</f>
        <v>tr2-Butene</v>
      </c>
      <c r="C29" s="27">
        <f>DataBase!C27</f>
        <v>56.107700347900391</v>
      </c>
      <c r="D29" s="27">
        <f>TestLeeKesler!AI30</f>
        <v>56.965675799133351</v>
      </c>
      <c r="E29" s="27">
        <f>TestLeeKesler!AJ30</f>
        <v>55.973029064492074</v>
      </c>
      <c r="G29" s="30">
        <f>E29-D29</f>
        <v>-0.9926467346412764</v>
      </c>
      <c r="I29" s="22"/>
    </row>
    <row r="30" spans="2:9" x14ac:dyDescent="0.2">
      <c r="B30" t="str">
        <f>DataBase!A28</f>
        <v>i-Butene</v>
      </c>
      <c r="C30" s="27">
        <f>DataBase!C28</f>
        <v>56.107700347900391</v>
      </c>
      <c r="D30" s="27">
        <f>TestLeeKesler!AI31</f>
        <v>56.360780261363288</v>
      </c>
      <c r="E30" s="27">
        <f>TestLeeKesler!AJ31</f>
        <v>52.483393524477066</v>
      </c>
      <c r="G30" s="30">
        <f t="shared" ref="G30:G75" si="1">E30-D30</f>
        <v>-3.8773867368862227</v>
      </c>
      <c r="I30" s="22"/>
    </row>
    <row r="31" spans="2:9" x14ac:dyDescent="0.2">
      <c r="B31" t="str">
        <f>DataBase!A29</f>
        <v>Refrig-600</v>
      </c>
      <c r="C31" s="27">
        <f>DataBase!C29</f>
        <v>58.123001098632813</v>
      </c>
      <c r="D31" s="27">
        <f>TestLeeKesler!AI32</f>
        <v>59.623540442941703</v>
      </c>
      <c r="E31" s="27">
        <f>TestLeeKesler!AJ32</f>
        <v>53.927954733401975</v>
      </c>
      <c r="G31" s="30">
        <f t="shared" si="1"/>
        <v>-5.6955857095397278</v>
      </c>
      <c r="I31" s="22"/>
    </row>
    <row r="32" spans="2:9" x14ac:dyDescent="0.2">
      <c r="B32" t="str">
        <f>DataBase!A30</f>
        <v>Refrig-600a</v>
      </c>
      <c r="C32" s="27">
        <f>DataBase!C30</f>
        <v>58.123001098632813</v>
      </c>
      <c r="D32" s="27">
        <f>TestLeeKesler!AI33</f>
        <v>59.691360421610625</v>
      </c>
      <c r="E32" s="27">
        <f>TestLeeKesler!AJ33</f>
        <v>48.783309139927177</v>
      </c>
      <c r="G32" s="30">
        <f t="shared" si="1"/>
        <v>-10.908051281683449</v>
      </c>
      <c r="I32" s="22"/>
    </row>
    <row r="33" spans="2:9" x14ac:dyDescent="0.2">
      <c r="B33" t="str">
        <f>DataBase!A31</f>
        <v>n-Butane</v>
      </c>
      <c r="C33" s="27">
        <f>DataBase!C31</f>
        <v>58.124000549316406</v>
      </c>
      <c r="D33" s="27">
        <f>TestLeeKesler!AI34</f>
        <v>59.664426686285879</v>
      </c>
      <c r="E33" s="27">
        <f>TestLeeKesler!AJ34</f>
        <v>53.911525630446498</v>
      </c>
      <c r="G33" s="30">
        <f t="shared" si="1"/>
        <v>-5.7529010558393807</v>
      </c>
      <c r="I33" s="22"/>
    </row>
    <row r="34" spans="2:9" x14ac:dyDescent="0.2">
      <c r="B34" t="str">
        <f>DataBase!A32</f>
        <v>i-Butane</v>
      </c>
      <c r="C34" s="27">
        <f>DataBase!C32</f>
        <v>58.124000549316406</v>
      </c>
      <c r="D34" s="27">
        <f>TestLeeKesler!AI35</f>
        <v>59.747448858978714</v>
      </c>
      <c r="E34" s="27">
        <f>TestLeeKesler!AJ35</f>
        <v>48.77805219844101</v>
      </c>
      <c r="G34" s="30">
        <f t="shared" si="1"/>
        <v>-10.969396660537704</v>
      </c>
      <c r="I34" s="22"/>
    </row>
    <row r="35" spans="2:9" x14ac:dyDescent="0.2">
      <c r="B35" t="str">
        <f>DataBase!A33</f>
        <v>13-CC5==</v>
      </c>
      <c r="C35" s="27">
        <f>DataBase!C33</f>
        <v>66.101600646972656</v>
      </c>
      <c r="D35" s="27">
        <f>TestLeeKesler!AI36</f>
        <v>62.811293428993395</v>
      </c>
      <c r="E35" s="27">
        <f>TestLeeKesler!AJ36</f>
        <v>70.290291970987639</v>
      </c>
      <c r="G35" s="30">
        <f t="shared" si="1"/>
        <v>7.478998541994244</v>
      </c>
      <c r="I35" s="22"/>
    </row>
    <row r="36" spans="2:9" x14ac:dyDescent="0.2">
      <c r="B36" t="str">
        <f>DataBase!A34</f>
        <v>2M1Buten3yne</v>
      </c>
      <c r="C36" s="27">
        <f>DataBase!C34</f>
        <v>66.10260009765625</v>
      </c>
      <c r="D36" s="27">
        <f>TestLeeKesler!AI37</f>
        <v>63.694382038395361</v>
      </c>
      <c r="E36" s="27">
        <f>TestLeeKesler!AJ37</f>
        <v>70.156505313881283</v>
      </c>
      <c r="G36" s="30">
        <f t="shared" si="1"/>
        <v>6.4621232754859221</v>
      </c>
      <c r="I36" s="22"/>
    </row>
    <row r="37" spans="2:9" x14ac:dyDescent="0.2">
      <c r="B37" t="str">
        <f>DataBase!A35</f>
        <v>1Pentene3yne</v>
      </c>
      <c r="C37" s="27">
        <f>DataBase!C35</f>
        <v>66.10260009765625</v>
      </c>
      <c r="D37" s="27">
        <f>TestLeeKesler!AI38</f>
        <v>76.833238563169743</v>
      </c>
      <c r="E37" s="27">
        <f>TestLeeKesler!AJ38</f>
        <v>80.978979442098023</v>
      </c>
      <c r="G37" s="30">
        <f t="shared" si="1"/>
        <v>4.1457408789282795</v>
      </c>
      <c r="I37" s="22"/>
    </row>
    <row r="38" spans="2:9" x14ac:dyDescent="0.2">
      <c r="B38" t="str">
        <f>DataBase!A36</f>
        <v>1Pentene4yne</v>
      </c>
      <c r="C38" s="27">
        <f>DataBase!C36</f>
        <v>66.10260009765625</v>
      </c>
      <c r="D38" s="27">
        <f>TestLeeKesler!AI39</f>
        <v>67.758632224682515</v>
      </c>
      <c r="E38" s="27">
        <f>TestLeeKesler!AJ39</f>
        <v>74.000109368604413</v>
      </c>
      <c r="G38" s="30">
        <f t="shared" si="1"/>
        <v>6.2414771439218981</v>
      </c>
      <c r="I38" s="22"/>
    </row>
    <row r="39" spans="2:9" x14ac:dyDescent="0.2">
      <c r="B39" t="str">
        <f>DataBase!A37</f>
        <v>Cyclopentene</v>
      </c>
      <c r="C39" s="27">
        <f>DataBase!C37</f>
        <v>68.118400573730469</v>
      </c>
      <c r="D39" s="27">
        <f>TestLeeKesler!AI40</f>
        <v>65.842582470018442</v>
      </c>
      <c r="E39" s="27">
        <f>TestLeeKesler!AJ40</f>
        <v>73.085820287549979</v>
      </c>
      <c r="G39" s="30">
        <f t="shared" si="1"/>
        <v>7.2432378175315364</v>
      </c>
      <c r="I39" s="22"/>
    </row>
    <row r="40" spans="2:9" x14ac:dyDescent="0.2">
      <c r="B40" t="str">
        <f>DataBase!A38</f>
        <v>12Pentadiene</v>
      </c>
      <c r="C40" s="27">
        <f>DataBase!C38</f>
        <v>68.119003295898438</v>
      </c>
      <c r="D40" s="27">
        <f>TestLeeKesler!AI41</f>
        <v>72.229234556144547</v>
      </c>
      <c r="E40" s="27">
        <f>TestLeeKesler!AJ41</f>
        <v>75.438861004712521</v>
      </c>
      <c r="G40" s="30">
        <f t="shared" si="1"/>
        <v>3.209626448567974</v>
      </c>
      <c r="I40" s="22"/>
    </row>
    <row r="41" spans="2:9" x14ac:dyDescent="0.2">
      <c r="B41" t="str">
        <f>DataBase!A39</f>
        <v>1-ci3-C5==</v>
      </c>
      <c r="C41" s="27">
        <f>DataBase!C39</f>
        <v>68.119003295898438</v>
      </c>
      <c r="D41" s="27">
        <f>TestLeeKesler!AI42</f>
        <v>71.866132088026461</v>
      </c>
      <c r="E41" s="27">
        <f>TestLeeKesler!AJ42</f>
        <v>75.10070496129228</v>
      </c>
      <c r="G41" s="30">
        <f t="shared" si="1"/>
        <v>3.2345728732658188</v>
      </c>
      <c r="I41" s="22"/>
    </row>
    <row r="42" spans="2:9" x14ac:dyDescent="0.2">
      <c r="B42" t="str">
        <f>DataBase!A40</f>
        <v>1-tr3-C5==</v>
      </c>
      <c r="C42" s="27">
        <f>DataBase!C40</f>
        <v>68.119003295898438</v>
      </c>
      <c r="D42" s="27">
        <f>TestLeeKesler!AI43</f>
        <v>71.968816636440351</v>
      </c>
      <c r="E42" s="27">
        <f>TestLeeKesler!AJ43</f>
        <v>74.110520539692672</v>
      </c>
      <c r="G42" s="30">
        <f t="shared" si="1"/>
        <v>2.1417039032523206</v>
      </c>
      <c r="I42" s="22"/>
    </row>
    <row r="43" spans="2:9" x14ac:dyDescent="0.2">
      <c r="B43" t="str">
        <f>DataBase!A41</f>
        <v>14Pentadiene</v>
      </c>
      <c r="C43" s="27">
        <f>DataBase!C41</f>
        <v>68.119003295898438</v>
      </c>
      <c r="D43" s="27">
        <f>TestLeeKesler!AI44</f>
        <v>63.779197326139183</v>
      </c>
      <c r="E43" s="27">
        <f>TestLeeKesler!AJ44</f>
        <v>67.335199301366316</v>
      </c>
      <c r="G43" s="30">
        <f t="shared" si="1"/>
        <v>3.556001975227133</v>
      </c>
      <c r="I43" s="22"/>
    </row>
    <row r="44" spans="2:9" x14ac:dyDescent="0.2">
      <c r="B44" t="str">
        <f>DataBase!A42</f>
        <v>3M-12-C4==</v>
      </c>
      <c r="C44" s="27">
        <f>DataBase!C42</f>
        <v>68.119003295898438</v>
      </c>
      <c r="D44" s="27">
        <f>TestLeeKesler!AI45</f>
        <v>70.313070362884446</v>
      </c>
      <c r="E44" s="27">
        <f>TestLeeKesler!AJ45</f>
        <v>73.721216619332694</v>
      </c>
      <c r="G44" s="30">
        <f t="shared" si="1"/>
        <v>3.4081462564482479</v>
      </c>
      <c r="I44" s="22"/>
    </row>
    <row r="45" spans="2:9" x14ac:dyDescent="0.2">
      <c r="B45" t="str">
        <f>DataBase!A43</f>
        <v>2M-13-C4==</v>
      </c>
      <c r="C45" s="27">
        <f>DataBase!C43</f>
        <v>68.119003295898438</v>
      </c>
      <c r="D45" s="27">
        <f>TestLeeKesler!AI46</f>
        <v>66.708814236846592</v>
      </c>
      <c r="E45" s="27">
        <f>TestLeeKesler!AJ46</f>
        <v>70.888557794294186</v>
      </c>
      <c r="G45" s="30">
        <f t="shared" si="1"/>
        <v>4.1797435574475941</v>
      </c>
      <c r="I45" s="22"/>
    </row>
    <row r="46" spans="2:9" x14ac:dyDescent="0.2">
      <c r="B46" t="str">
        <f>DataBase!A44</f>
        <v>Spiro-C5</v>
      </c>
      <c r="C46" s="27">
        <f>DataBase!C44</f>
        <v>68.120002746582031</v>
      </c>
      <c r="D46" s="27">
        <f>TestLeeKesler!AI47</f>
        <v>64.906963701946552</v>
      </c>
      <c r="E46" s="27">
        <f>TestLeeKesler!AJ47</f>
        <v>72.18846960214897</v>
      </c>
      <c r="G46" s="30">
        <f t="shared" si="1"/>
        <v>7.2815059002024185</v>
      </c>
      <c r="I46" s="22"/>
    </row>
    <row r="47" spans="2:9" x14ac:dyDescent="0.2">
      <c r="B47" t="str">
        <f>DataBase!A45</f>
        <v>23Pentadiene</v>
      </c>
      <c r="C47" s="27">
        <f>DataBase!C45</f>
        <v>68.120002746582031</v>
      </c>
      <c r="D47" s="27">
        <f>TestLeeKesler!AI48</f>
        <v>74.018792449671764</v>
      </c>
      <c r="E47" s="27">
        <f>TestLeeKesler!AJ48</f>
        <v>76.897591372772965</v>
      </c>
      <c r="G47" s="30">
        <f t="shared" si="1"/>
        <v>2.8787989231012006</v>
      </c>
      <c r="I47" s="22"/>
    </row>
    <row r="48" spans="2:9" x14ac:dyDescent="0.2">
      <c r="B48" t="str">
        <f>DataBase!A46</f>
        <v>3-M-1-Butyne</v>
      </c>
      <c r="C48" s="27">
        <f>DataBase!C46</f>
        <v>68.120002746582031</v>
      </c>
      <c r="D48" s="27">
        <f>TestLeeKesler!AI49</f>
        <v>70.93072846854102</v>
      </c>
      <c r="E48" s="27">
        <f>TestLeeKesler!AJ49</f>
        <v>64.307927189278473</v>
      </c>
      <c r="G48" s="30">
        <f t="shared" si="1"/>
        <v>-6.6228012792625464</v>
      </c>
    </row>
    <row r="49" spans="2:7" x14ac:dyDescent="0.2">
      <c r="B49" t="str">
        <f>DataBase!A47</f>
        <v>1-Pentyne</v>
      </c>
      <c r="C49" s="27">
        <f>DataBase!C47</f>
        <v>68.120002746582031</v>
      </c>
      <c r="D49" s="27">
        <f>TestLeeKesler!AI50</f>
        <v>69.495383091246367</v>
      </c>
      <c r="E49" s="27">
        <f>TestLeeKesler!AJ50</f>
        <v>73.460104375036607</v>
      </c>
      <c r="G49" s="30">
        <f t="shared" si="1"/>
        <v>3.9647212837902401</v>
      </c>
    </row>
    <row r="50" spans="2:7" x14ac:dyDescent="0.2">
      <c r="B50" t="str">
        <f>DataBase!A48</f>
        <v>2-Pentyne</v>
      </c>
      <c r="C50" s="27">
        <f>DataBase!C48</f>
        <v>68.120002746582031</v>
      </c>
      <c r="D50" s="27">
        <f>TestLeeKesler!AI51</f>
        <v>77.481632610573797</v>
      </c>
      <c r="E50" s="27">
        <f>TestLeeKesler!AJ51</f>
        <v>80.224167134453594</v>
      </c>
      <c r="G50" s="30">
        <f t="shared" si="1"/>
        <v>2.7425345238797973</v>
      </c>
    </row>
    <row r="51" spans="2:7" x14ac:dyDescent="0.2">
      <c r="B51" t="str">
        <f>DataBase!A49</f>
        <v>Cyclopentane</v>
      </c>
      <c r="C51" s="27">
        <f>DataBase!C49</f>
        <v>70.135002136230469</v>
      </c>
      <c r="D51" s="27">
        <f>TestLeeKesler!AI52</f>
        <v>70.60784433569961</v>
      </c>
      <c r="E51" s="27">
        <f>TestLeeKesler!AJ52</f>
        <v>76.449494470036143</v>
      </c>
      <c r="G51" s="30">
        <f t="shared" si="1"/>
        <v>5.8416501343365326</v>
      </c>
    </row>
    <row r="52" spans="2:7" x14ac:dyDescent="0.2">
      <c r="B52" t="str">
        <f>DataBase!A50</f>
        <v>1-Pentene</v>
      </c>
      <c r="C52" s="27">
        <f>DataBase!C50</f>
        <v>70.135002136230469</v>
      </c>
      <c r="D52" s="27">
        <f>TestLeeKesler!AI53</f>
        <v>68.614823742066619</v>
      </c>
      <c r="E52" s="27">
        <f>TestLeeKesler!AJ53</f>
        <v>68.033752365137559</v>
      </c>
      <c r="G52" s="30">
        <f t="shared" si="1"/>
        <v>-0.58107137692906008</v>
      </c>
    </row>
    <row r="53" spans="2:7" x14ac:dyDescent="0.2">
      <c r="B53" t="str">
        <f>DataBase!A51</f>
        <v>cis2-Pentene</v>
      </c>
      <c r="C53" s="27">
        <f>DataBase!C51</f>
        <v>70.135002136230469</v>
      </c>
      <c r="D53" s="27">
        <f>TestLeeKesler!AI54</f>
        <v>70.759464117955758</v>
      </c>
      <c r="E53" s="27">
        <f>TestLeeKesler!AJ54</f>
        <v>71.569832926631847</v>
      </c>
      <c r="G53" s="30">
        <f t="shared" si="1"/>
        <v>0.81036880867608829</v>
      </c>
    </row>
    <row r="54" spans="2:7" x14ac:dyDescent="0.2">
      <c r="B54" t="str">
        <f>DataBase!A52</f>
        <v>tr2-Pentene</v>
      </c>
      <c r="C54" s="27">
        <f>DataBase!C52</f>
        <v>70.135002136230469</v>
      </c>
      <c r="D54" s="27">
        <f>TestLeeKesler!AI55</f>
        <v>71.11518764343964</v>
      </c>
      <c r="E54" s="27">
        <f>TestLeeKesler!AJ55</f>
        <v>71.094491964933994</v>
      </c>
      <c r="G54" s="30">
        <f t="shared" si="1"/>
        <v>-2.0695678505646242E-2</v>
      </c>
    </row>
    <row r="55" spans="2:7" x14ac:dyDescent="0.2">
      <c r="B55" t="str">
        <f>DataBase!A53</f>
        <v>2M-1-butene</v>
      </c>
      <c r="C55" s="27">
        <f>DataBase!C53</f>
        <v>70.135002136230469</v>
      </c>
      <c r="D55" s="27">
        <f>TestLeeKesler!AI56</f>
        <v>67.770071560744327</v>
      </c>
      <c r="E55" s="27">
        <f>TestLeeKesler!AJ56</f>
        <v>69.100297729651416</v>
      </c>
      <c r="G55" s="30">
        <f t="shared" si="1"/>
        <v>1.3302261689070889</v>
      </c>
    </row>
    <row r="56" spans="2:7" x14ac:dyDescent="0.2">
      <c r="B56" t="str">
        <f>DataBase!A54</f>
        <v>3M-1-butene</v>
      </c>
      <c r="C56" s="27">
        <f>DataBase!C54</f>
        <v>70.135002136230469</v>
      </c>
      <c r="D56" s="27">
        <f>TestLeeKesler!AI57</f>
        <v>63.694347234129054</v>
      </c>
      <c r="E56" s="27">
        <f>TestLeeKesler!AJ57</f>
        <v>63.939764413241257</v>
      </c>
      <c r="G56" s="30">
        <f t="shared" si="1"/>
        <v>0.24541717911220218</v>
      </c>
    </row>
    <row r="57" spans="2:7" x14ac:dyDescent="0.2">
      <c r="B57" t="str">
        <f>DataBase!A55</f>
        <v>2M-2-butene</v>
      </c>
      <c r="C57" s="27">
        <f>DataBase!C55</f>
        <v>70.135002136230469</v>
      </c>
      <c r="D57" s="27">
        <f>TestLeeKesler!AI58</f>
        <v>71.125760870401791</v>
      </c>
      <c r="E57" s="27">
        <f>TestLeeKesler!AJ58</f>
        <v>72.406703702389805</v>
      </c>
      <c r="G57" s="30">
        <f t="shared" si="1"/>
        <v>1.2809428319880141</v>
      </c>
    </row>
    <row r="58" spans="2:7" x14ac:dyDescent="0.2">
      <c r="B58" t="str">
        <f>DataBase!A56</f>
        <v>n-Pentane</v>
      </c>
      <c r="C58" s="27">
        <f>DataBase!C56</f>
        <v>72.1510009765625</v>
      </c>
      <c r="D58" s="27">
        <f>TestLeeKesler!AI59</f>
        <v>73.269393205413508</v>
      </c>
      <c r="E58" s="27">
        <f>TestLeeKesler!AJ59</f>
        <v>69.976517977750802</v>
      </c>
      <c r="G58" s="30">
        <f t="shared" si="1"/>
        <v>-3.2928752276627051</v>
      </c>
    </row>
    <row r="59" spans="2:7" x14ac:dyDescent="0.2">
      <c r="B59" t="str">
        <f>DataBase!A57</f>
        <v>i-Pentane</v>
      </c>
      <c r="C59" s="27">
        <f>DataBase!C57</f>
        <v>72.1510009765625</v>
      </c>
      <c r="D59" s="27">
        <f>TestLeeKesler!AI60</f>
        <v>69.006589854750018</v>
      </c>
      <c r="E59" s="27">
        <f>TestLeeKesler!AJ60</f>
        <v>66.48184498315193</v>
      </c>
      <c r="G59" s="30">
        <f t="shared" si="1"/>
        <v>-2.524744871598088</v>
      </c>
    </row>
    <row r="60" spans="2:7" x14ac:dyDescent="0.2">
      <c r="B60" t="str">
        <f>DataBase!A58</f>
        <v>22-Mpropane</v>
      </c>
      <c r="C60" s="27">
        <f>DataBase!C58</f>
        <v>72.1510009765625</v>
      </c>
      <c r="D60" s="27">
        <f>TestLeeKesler!AI61</f>
        <v>62.285357956395274</v>
      </c>
      <c r="E60" s="27">
        <f>TestLeeKesler!AJ61</f>
        <v>58.121499152015211</v>
      </c>
      <c r="G60" s="30">
        <f t="shared" si="1"/>
        <v>-4.1638588043800624</v>
      </c>
    </row>
    <row r="61" spans="2:7" x14ac:dyDescent="0.2">
      <c r="B61" t="str">
        <f>DataBase!A59</f>
        <v>Benzene</v>
      </c>
      <c r="C61" s="27">
        <f>DataBase!C59</f>
        <v>78.110000610351563</v>
      </c>
      <c r="D61" s="27">
        <f>TestLeeKesler!AI62</f>
        <v>77.99373449798577</v>
      </c>
      <c r="E61" s="27">
        <f>TestLeeKesler!AJ62</f>
        <v>80.062296695333117</v>
      </c>
      <c r="G61" s="30">
        <f t="shared" si="1"/>
        <v>2.0685621973473474</v>
      </c>
    </row>
    <row r="62" spans="2:7" x14ac:dyDescent="0.2">
      <c r="B62" t="str">
        <f>DataBase!A60</f>
        <v>13CC6==</v>
      </c>
      <c r="C62" s="27">
        <f>DataBase!C60</f>
        <v>80.129501342773438</v>
      </c>
      <c r="D62" s="27">
        <f>TestLeeKesler!AI63</f>
        <v>80.864451454428036</v>
      </c>
      <c r="E62" s="27">
        <f>TestLeeKesler!AJ63</f>
        <v>83.851187444543797</v>
      </c>
      <c r="G62" s="30">
        <f t="shared" si="1"/>
        <v>2.9867359901157613</v>
      </c>
    </row>
    <row r="63" spans="2:7" x14ac:dyDescent="0.2">
      <c r="B63" t="str">
        <f>DataBase!A61</f>
        <v>14CC6==</v>
      </c>
      <c r="C63" s="27">
        <f>DataBase!C61</f>
        <v>80.129501342773438</v>
      </c>
      <c r="D63" s="27">
        <f>TestLeeKesler!AI64</f>
        <v>83.536708118908564</v>
      </c>
      <c r="E63" s="27">
        <f>TestLeeKesler!AJ64</f>
        <v>85.708149651825863</v>
      </c>
      <c r="G63" s="30">
        <f t="shared" si="1"/>
        <v>2.1714415329172994</v>
      </c>
    </row>
    <row r="64" spans="2:7" x14ac:dyDescent="0.2">
      <c r="B64" t="str">
        <f>DataBase!A62</f>
        <v>MCC5==</v>
      </c>
      <c r="C64" s="27">
        <f>DataBase!C62</f>
        <v>80.129501342773438</v>
      </c>
      <c r="D64" s="27">
        <f>TestLeeKesler!AI65</f>
        <v>79.2749433534741</v>
      </c>
      <c r="E64" s="27">
        <f>TestLeeKesler!AJ65</f>
        <v>83.291101903990665</v>
      </c>
      <c r="G64" s="30">
        <f t="shared" si="1"/>
        <v>4.0161585505165647</v>
      </c>
    </row>
    <row r="65" spans="2:7" x14ac:dyDescent="0.2">
      <c r="B65" t="str">
        <f>DataBase!A63</f>
        <v>CC6=</v>
      </c>
      <c r="C65" s="27">
        <f>DataBase!C63</f>
        <v>82.145401000976563</v>
      </c>
      <c r="D65" s="27">
        <f>TestLeeKesler!AI66</f>
        <v>85.107643642782023</v>
      </c>
      <c r="E65" s="27">
        <f>TestLeeKesler!AJ66</f>
        <v>88.027107780569537</v>
      </c>
      <c r="G65" s="30">
        <f t="shared" si="1"/>
        <v>2.9194641377875143</v>
      </c>
    </row>
    <row r="66" spans="2:7" x14ac:dyDescent="0.2">
      <c r="B66" t="str">
        <f>DataBase!A64</f>
        <v>14C6==</v>
      </c>
      <c r="C66" s="27">
        <f>DataBase!C64</f>
        <v>82.145401000976563</v>
      </c>
      <c r="D66" s="27">
        <f>TestLeeKesler!AI67</f>
        <v>84.09928383352235</v>
      </c>
      <c r="E66" s="27">
        <f>TestLeeKesler!AJ67</f>
        <v>84.310812491986511</v>
      </c>
      <c r="G66" s="30">
        <f t="shared" si="1"/>
        <v>0.21152865846416091</v>
      </c>
    </row>
    <row r="67" spans="2:7" x14ac:dyDescent="0.2">
      <c r="B67" t="str">
        <f>DataBase!A65</f>
        <v>cstrns24C6==</v>
      </c>
      <c r="C67" s="27">
        <f>DataBase!C65</f>
        <v>82.145401000976563</v>
      </c>
      <c r="D67" s="27">
        <f>TestLeeKesler!AI68</f>
        <v>93.609841390897145</v>
      </c>
      <c r="E67" s="27">
        <f>TestLeeKesler!AJ68</f>
        <v>92.833118855810326</v>
      </c>
      <c r="G67" s="30">
        <f t="shared" si="1"/>
        <v>-0.77672253508681877</v>
      </c>
    </row>
    <row r="68" spans="2:7" x14ac:dyDescent="0.2">
      <c r="B68" t="str">
        <f>DataBase!A66</f>
        <v>trstrs24C6==</v>
      </c>
      <c r="C68" s="27">
        <f>DataBase!C66</f>
        <v>82.145401000976563</v>
      </c>
      <c r="D68" s="27">
        <f>TestLeeKesler!AI69</f>
        <v>93.455180047411886</v>
      </c>
      <c r="E68" s="27">
        <f>TestLeeKesler!AJ69</f>
        <v>92.177635285860745</v>
      </c>
      <c r="G68" s="30">
        <f t="shared" si="1"/>
        <v>-1.2775447615511411</v>
      </c>
    </row>
    <row r="69" spans="2:7" x14ac:dyDescent="0.2">
      <c r="B69" t="str">
        <f>DataBase!A67</f>
        <v>4-M-Cyc-C5=</v>
      </c>
      <c r="C69" s="27">
        <f>DataBase!C67</f>
        <v>82.145401000976563</v>
      </c>
      <c r="D69" s="27">
        <f>TestLeeKesler!AI70</f>
        <v>78.404354816269461</v>
      </c>
      <c r="E69" s="27">
        <f>TestLeeKesler!AJ70</f>
        <v>82.700425877373078</v>
      </c>
      <c r="G69" s="30">
        <f t="shared" si="1"/>
        <v>4.2960710611036177</v>
      </c>
    </row>
    <row r="70" spans="2:7" x14ac:dyDescent="0.2">
      <c r="B70" t="str">
        <f>DataBase!A68</f>
        <v>12-Hexdiene</v>
      </c>
      <c r="C70" s="27">
        <f>DataBase!C68</f>
        <v>82.145401000976563</v>
      </c>
      <c r="D70" s="27">
        <f>TestLeeKesler!AI71</f>
        <v>89.410191838909668</v>
      </c>
      <c r="E70" s="27">
        <f>TestLeeKesler!AJ71</f>
        <v>89.309437654020314</v>
      </c>
      <c r="G70" s="30">
        <f t="shared" si="1"/>
        <v>-0.10075418488935384</v>
      </c>
    </row>
    <row r="71" spans="2:7" x14ac:dyDescent="0.2">
      <c r="B71" t="str">
        <f>DataBase!A69</f>
        <v>3-Hexyne</v>
      </c>
      <c r="C71" s="27">
        <f>DataBase!C69</f>
        <v>82.145401000976563</v>
      </c>
      <c r="D71" s="27">
        <f>TestLeeKesler!AI72</f>
        <v>92.170318637182845</v>
      </c>
      <c r="E71" s="27">
        <f>TestLeeKesler!AJ72</f>
        <v>91.718664351124062</v>
      </c>
      <c r="G71" s="30">
        <f t="shared" si="1"/>
        <v>-0.45165428605878333</v>
      </c>
    </row>
    <row r="72" spans="2:7" x14ac:dyDescent="0.2">
      <c r="B72" t="str">
        <f>DataBase!A70</f>
        <v>2-Hexyne</v>
      </c>
      <c r="C72" s="27">
        <f>DataBase!C70</f>
        <v>82.145401000976563</v>
      </c>
      <c r="D72" s="27">
        <f>TestLeeKesler!AI73</f>
        <v>93.337671731174851</v>
      </c>
      <c r="E72" s="27">
        <f>TestLeeKesler!AJ73</f>
        <v>93.130581517176722</v>
      </c>
      <c r="G72" s="30">
        <f t="shared" si="1"/>
        <v>-0.20709021399812855</v>
      </c>
    </row>
    <row r="73" spans="2:7" x14ac:dyDescent="0.2">
      <c r="B73" t="str">
        <f>DataBase!A71</f>
        <v>15-Hexadiene</v>
      </c>
      <c r="C73" s="27">
        <f>DataBase!C71</f>
        <v>82.145500183105469</v>
      </c>
      <c r="D73" s="27">
        <f>TestLeeKesler!AI74</f>
        <v>81.41500882569062</v>
      </c>
      <c r="E73" s="27">
        <f>TestLeeKesler!AJ74</f>
        <v>81.788454597173398</v>
      </c>
      <c r="G73" s="30">
        <f t="shared" si="1"/>
        <v>0.37344577148277835</v>
      </c>
    </row>
    <row r="74" spans="2:7" x14ac:dyDescent="0.2">
      <c r="B74" t="str">
        <f>DataBase!A72</f>
        <v>23M-13-C4==</v>
      </c>
      <c r="C74" s="27">
        <f>DataBase!C72</f>
        <v>82.145500183105469</v>
      </c>
      <c r="D74" s="27">
        <f>TestLeeKesler!AI75</f>
        <v>84.092353070703666</v>
      </c>
      <c r="E74" s="27">
        <f>TestLeeKesler!AJ75</f>
        <v>85.76867768546991</v>
      </c>
      <c r="G74" s="30">
        <f t="shared" si="1"/>
        <v>1.6763246147662443</v>
      </c>
    </row>
    <row r="75" spans="2:7" x14ac:dyDescent="0.2">
      <c r="B75" t="str">
        <f>DataBase!A73</f>
        <v>4M-13-C5==</v>
      </c>
      <c r="C75" s="27">
        <f>DataBase!C73</f>
        <v>82.145500183105469</v>
      </c>
      <c r="D75" s="27">
        <f>TestLeeKesler!AI76</f>
        <v>89.940065935615166</v>
      </c>
      <c r="E75" s="27">
        <f>TestLeeKesler!AJ76</f>
        <v>89.769899286989414</v>
      </c>
      <c r="G75" s="30">
        <f t="shared" si="1"/>
        <v>-0.17016664862575226</v>
      </c>
    </row>
    <row r="76" spans="2:7" x14ac:dyDescent="0.2">
      <c r="B76" t="str">
        <f>DataBase!A74</f>
        <v>1Mcycpentene</v>
      </c>
      <c r="C76" s="27">
        <f>DataBase!C74</f>
        <v>82.150001525878906</v>
      </c>
      <c r="D76" s="27">
        <f>TestLeeKesler!AI77</f>
        <v>82.345463480798117</v>
      </c>
      <c r="E76" s="27">
        <f>TestLeeKesler!AJ77</f>
        <v>85.866034609200952</v>
      </c>
    </row>
    <row r="77" spans="2:7" x14ac:dyDescent="0.2">
      <c r="B77" t="str">
        <f>DataBase!A75</f>
        <v>3Mcycpentene</v>
      </c>
      <c r="C77" s="27">
        <f>DataBase!C75</f>
        <v>82.150001525878906</v>
      </c>
      <c r="D77" s="27">
        <f>TestLeeKesler!AI78</f>
        <v>82.297751211471677</v>
      </c>
      <c r="E77" s="27">
        <f>TestLeeKesler!AJ78</f>
        <v>85.437863586077185</v>
      </c>
    </row>
    <row r="78" spans="2:7" x14ac:dyDescent="0.2">
      <c r="B78" t="str">
        <f>DataBase!A76</f>
        <v>1-Hexyne</v>
      </c>
      <c r="C78" s="27">
        <f>DataBase!C76</f>
        <v>82.150001525878906</v>
      </c>
      <c r="D78" s="27">
        <f>TestLeeKesler!AI79</f>
        <v>86.633238150027864</v>
      </c>
      <c r="E78" s="27">
        <f>TestLeeKesler!AJ79</f>
        <v>87.139000612362466</v>
      </c>
    </row>
    <row r="79" spans="2:7" x14ac:dyDescent="0.2">
      <c r="B79" t="str">
        <f>DataBase!A77</f>
        <v>Cyclohexane</v>
      </c>
      <c r="C79" s="27">
        <f>DataBase!C77</f>
        <v>84.160003662109375</v>
      </c>
      <c r="D79" s="27">
        <f>TestLeeKesler!AI80</f>
        <v>86.714999423397785</v>
      </c>
      <c r="E79" s="27">
        <f>TestLeeKesler!AJ80</f>
        <v>89.3065896475307</v>
      </c>
    </row>
    <row r="80" spans="2:7" x14ac:dyDescent="0.2">
      <c r="B80" t="str">
        <f>DataBase!A78</f>
        <v>2E1C4=</v>
      </c>
      <c r="C80" s="27">
        <f>DataBase!C78</f>
        <v>84.160003662109375</v>
      </c>
      <c r="D80" s="27">
        <f>TestLeeKesler!AI81</f>
        <v>84.87049320490496</v>
      </c>
      <c r="E80" s="27">
        <f>TestLeeKesler!AJ81</f>
        <v>84.113822417105084</v>
      </c>
    </row>
    <row r="81" spans="2:7" x14ac:dyDescent="0.2">
      <c r="B81" t="str">
        <f>DataBase!A79</f>
        <v>3M1C5=</v>
      </c>
      <c r="C81" s="27">
        <f>DataBase!C79</f>
        <v>84.160003662109375</v>
      </c>
      <c r="D81" s="27">
        <f>TestLeeKesler!AI82</f>
        <v>80.298831536860689</v>
      </c>
      <c r="E81" s="27">
        <f>TestLeeKesler!AJ82</f>
        <v>79.112628223057783</v>
      </c>
    </row>
    <row r="82" spans="2:7" x14ac:dyDescent="0.2">
      <c r="B82" t="str">
        <f>DataBase!A80</f>
        <v>2M1C5=</v>
      </c>
      <c r="C82" s="27">
        <f>DataBase!C80</f>
        <v>84.160003662109375</v>
      </c>
      <c r="D82" s="27">
        <f>TestLeeKesler!AI83</f>
        <v>84.20179785013579</v>
      </c>
      <c r="E82" s="27">
        <f>TestLeeKesler!AJ83</f>
        <v>82.874930334282453</v>
      </c>
    </row>
    <row r="83" spans="2:7" x14ac:dyDescent="0.2">
      <c r="B83" t="str">
        <f>DataBase!A81</f>
        <v>4Mci2pentene</v>
      </c>
      <c r="C83" s="27">
        <f>DataBase!C81</f>
        <v>84.160003662109375</v>
      </c>
      <c r="D83" s="27">
        <f>TestLeeKesler!AI84</f>
        <v>81.604228589393642</v>
      </c>
      <c r="E83" s="27">
        <f>TestLeeKesler!AJ84</f>
        <v>80.150345283248583</v>
      </c>
    </row>
    <row r="84" spans="2:7" x14ac:dyDescent="0.2">
      <c r="B84" t="str">
        <f>DataBase!A82</f>
        <v>4Mtr2pentene</v>
      </c>
      <c r="C84" s="27">
        <f>DataBase!C82</f>
        <v>84.160003662109375</v>
      </c>
      <c r="D84" s="27">
        <f>TestLeeKesler!AI85</f>
        <v>82.994699024626243</v>
      </c>
      <c r="E84" s="27">
        <f>TestLeeKesler!AJ85</f>
        <v>81.05718801204533</v>
      </c>
    </row>
    <row r="85" spans="2:7" x14ac:dyDescent="0.2">
      <c r="B85" t="str">
        <f>DataBase!A83</f>
        <v>4M-1-pentene</v>
      </c>
      <c r="C85" s="27">
        <f>DataBase!C83</f>
        <v>84.161003112792969</v>
      </c>
      <c r="D85" s="27">
        <f>TestLeeKesler!AI86</f>
        <v>80.480437399364291</v>
      </c>
      <c r="E85" s="27">
        <f>TestLeeKesler!AJ86</f>
        <v>78.892647454948545</v>
      </c>
    </row>
    <row r="86" spans="2:7" x14ac:dyDescent="0.2">
      <c r="B86" t="str">
        <f>DataBase!A84</f>
        <v>Mcyclopentan</v>
      </c>
      <c r="C86" s="27">
        <f>DataBase!C84</f>
        <v>84.161903381347656</v>
      </c>
      <c r="D86" s="27">
        <f>TestLeeKesler!AI87</f>
        <v>83.951983573393136</v>
      </c>
      <c r="E86" s="27">
        <f>TestLeeKesler!AJ87</f>
        <v>86.526260108373691</v>
      </c>
      <c r="G86" s="30"/>
    </row>
    <row r="87" spans="2:7" x14ac:dyDescent="0.2">
      <c r="B87" t="str">
        <f>DataBase!A85</f>
        <v>1-Hexene</v>
      </c>
      <c r="C87" s="27">
        <f>DataBase!C85</f>
        <v>84.161903381347656</v>
      </c>
      <c r="D87" s="27">
        <f>TestLeeKesler!AI88</f>
        <v>86.330378586666939</v>
      </c>
      <c r="E87" s="27">
        <f>TestLeeKesler!AJ88</f>
        <v>83.174298075356774</v>
      </c>
      <c r="G87" s="30"/>
    </row>
    <row r="88" spans="2:7" x14ac:dyDescent="0.2">
      <c r="B88" t="str">
        <f>DataBase!A86</f>
        <v>cis2-hexene</v>
      </c>
      <c r="C88" s="27">
        <f>DataBase!C86</f>
        <v>84.161903381347656</v>
      </c>
      <c r="D88" s="27">
        <f>TestLeeKesler!AI89</f>
        <v>87.924534774235326</v>
      </c>
      <c r="E88" s="27">
        <f>TestLeeKesler!AJ89</f>
        <v>86.007898547655898</v>
      </c>
      <c r="G88" s="30"/>
    </row>
    <row r="89" spans="2:7" x14ac:dyDescent="0.2">
      <c r="B89" t="str">
        <f>DataBase!A87</f>
        <v>tr2-Hexene</v>
      </c>
      <c r="C89" s="27">
        <f>DataBase!C87</f>
        <v>84.161903381347656</v>
      </c>
      <c r="D89" s="27">
        <f>TestLeeKesler!AI90</f>
        <v>88.213864546528384</v>
      </c>
      <c r="E89" s="27">
        <f>TestLeeKesler!AJ90</f>
        <v>85.396758758890726</v>
      </c>
      <c r="G89" s="30"/>
    </row>
    <row r="90" spans="2:7" x14ac:dyDescent="0.2">
      <c r="B90" t="str">
        <f>DataBase!A88</f>
        <v>cis3-Hexene</v>
      </c>
      <c r="C90" s="27">
        <f>DataBase!C88</f>
        <v>84.161903381347656</v>
      </c>
      <c r="D90" s="27">
        <f>TestLeeKesler!AI91</f>
        <v>87.089467751773554</v>
      </c>
      <c r="E90" s="27">
        <f>TestLeeKesler!AJ91</f>
        <v>84.781755893950191</v>
      </c>
      <c r="G90" s="30"/>
    </row>
    <row r="91" spans="2:7" x14ac:dyDescent="0.2">
      <c r="B91" t="str">
        <f>DataBase!A89</f>
        <v>tr3-Hexene</v>
      </c>
      <c r="C91" s="27">
        <f>DataBase!C89</f>
        <v>84.161903381347656</v>
      </c>
      <c r="D91" s="27">
        <f>TestLeeKesler!AI92</f>
        <v>87.764502266973977</v>
      </c>
      <c r="E91" s="27">
        <f>TestLeeKesler!AJ92</f>
        <v>85.019582649586653</v>
      </c>
      <c r="G91" s="30"/>
    </row>
    <row r="92" spans="2:7" x14ac:dyDescent="0.2">
      <c r="B92" t="str">
        <f>DataBase!A90</f>
        <v>2M-2-pentene</v>
      </c>
      <c r="C92" s="27">
        <f>DataBase!C90</f>
        <v>84.161903381347656</v>
      </c>
      <c r="D92" s="27">
        <f>TestLeeKesler!AI93</f>
        <v>86.977558091266019</v>
      </c>
      <c r="E92" s="27">
        <f>TestLeeKesler!AJ93</f>
        <v>85.275918510732438</v>
      </c>
      <c r="G92" s="30"/>
    </row>
    <row r="93" spans="2:7" x14ac:dyDescent="0.2">
      <c r="B93" t="str">
        <f>DataBase!A91</f>
        <v>3Mci2pentene</v>
      </c>
      <c r="C93" s="27">
        <f>DataBase!C91</f>
        <v>84.161903381347656</v>
      </c>
      <c r="D93" s="27">
        <f>TestLeeKesler!AI94</f>
        <v>86.557667687777666</v>
      </c>
      <c r="E93" s="27">
        <f>TestLeeKesler!AJ94</f>
        <v>85.519627648387129</v>
      </c>
      <c r="G93" s="30"/>
    </row>
    <row r="94" spans="2:7" x14ac:dyDescent="0.2">
      <c r="B94" t="str">
        <f>DataBase!A92</f>
        <v>3Mtr2pentene</v>
      </c>
      <c r="C94" s="27">
        <f>DataBase!C92</f>
        <v>84.161903381347656</v>
      </c>
      <c r="D94" s="27">
        <f>TestLeeKesler!AI95</f>
        <v>87.897622509568919</v>
      </c>
      <c r="E94" s="27">
        <f>TestLeeKesler!AJ95</f>
        <v>86.801108960239716</v>
      </c>
      <c r="G94" s="30"/>
    </row>
    <row r="95" spans="2:7" x14ac:dyDescent="0.2">
      <c r="B95" t="str">
        <f>DataBase!A93</f>
        <v>23M-1-butene</v>
      </c>
      <c r="C95" s="27">
        <f>DataBase!C93</f>
        <v>84.161903381347656</v>
      </c>
      <c r="D95" s="27">
        <f>TestLeeKesler!AI96</f>
        <v>80.327967290322704</v>
      </c>
      <c r="E95" s="27">
        <f>TestLeeKesler!AJ96</f>
        <v>79.934013057837376</v>
      </c>
      <c r="G95" s="30"/>
    </row>
    <row r="96" spans="2:7" x14ac:dyDescent="0.2">
      <c r="B96" t="str">
        <f>DataBase!A94</f>
        <v>33M-1-butene</v>
      </c>
      <c r="C96" s="27">
        <f>DataBase!C94</f>
        <v>84.161903381347656</v>
      </c>
      <c r="D96" s="27">
        <f>TestLeeKesler!AI97</f>
        <v>73.657260623850561</v>
      </c>
      <c r="E96" s="27">
        <f>TestLeeKesler!AJ97</f>
        <v>73.24393641011541</v>
      </c>
      <c r="G96" s="30"/>
    </row>
    <row r="97" spans="2:7" x14ac:dyDescent="0.2">
      <c r="B97" t="str">
        <f>DataBase!A95</f>
        <v>23M-2-butene</v>
      </c>
      <c r="C97" s="27">
        <f>DataBase!C95</f>
        <v>84.161903381347656</v>
      </c>
      <c r="D97" s="27">
        <f>TestLeeKesler!AI98</f>
        <v>88.628131757058327</v>
      </c>
      <c r="E97" s="27">
        <f>TestLeeKesler!AJ98</f>
        <v>88.084145315624511</v>
      </c>
      <c r="G97" s="30"/>
    </row>
    <row r="98" spans="2:7" x14ac:dyDescent="0.2">
      <c r="B98" t="str">
        <f>DataBase!A96</f>
        <v>n-Hexane</v>
      </c>
      <c r="C98" s="27">
        <f>DataBase!C96</f>
        <v>86.177902221679688</v>
      </c>
      <c r="D98" s="27">
        <f>TestLeeKesler!AI99</f>
        <v>90.672570695923696</v>
      </c>
      <c r="E98" s="27">
        <f>TestLeeKesler!AJ99</f>
        <v>85.24265804164321</v>
      </c>
      <c r="G98" s="30"/>
    </row>
    <row r="99" spans="2:7" x14ac:dyDescent="0.2">
      <c r="B99" t="str">
        <f>DataBase!A97</f>
        <v>2-Mpentane</v>
      </c>
      <c r="C99" s="27">
        <f>DataBase!C97</f>
        <v>86.177902221679688</v>
      </c>
      <c r="D99" s="27">
        <f>TestLeeKesler!AI100</f>
        <v>85.83005273132585</v>
      </c>
      <c r="E99" s="27">
        <f>TestLeeKesler!AJ100</f>
        <v>81.253089070314459</v>
      </c>
      <c r="G99" s="30"/>
    </row>
    <row r="100" spans="2:7" x14ac:dyDescent="0.2">
      <c r="B100" t="str">
        <f>DataBase!A98</f>
        <v>3-Mpentane</v>
      </c>
      <c r="C100" s="27">
        <f>DataBase!C98</f>
        <v>86.177902221679688</v>
      </c>
      <c r="D100" s="27">
        <f>TestLeeKesler!AI101</f>
        <v>86.619194461364714</v>
      </c>
      <c r="E100" s="27">
        <f>TestLeeKesler!AJ101</f>
        <v>82.977057454975636</v>
      </c>
      <c r="G100" s="30"/>
    </row>
    <row r="101" spans="2:7" x14ac:dyDescent="0.2">
      <c r="B101" t="str">
        <f>DataBase!A99</f>
        <v>22-Mbutane</v>
      </c>
      <c r="C101" s="27">
        <f>DataBase!C99</f>
        <v>86.177902221679688</v>
      </c>
      <c r="D101" s="27">
        <f>TestLeeKesler!AI102</f>
        <v>79.472780506646814</v>
      </c>
      <c r="E101" s="27">
        <f>TestLeeKesler!AJ102</f>
        <v>76.595828133102785</v>
      </c>
      <c r="G101" s="30"/>
    </row>
    <row r="102" spans="2:7" x14ac:dyDescent="0.2">
      <c r="B102" t="str">
        <f>DataBase!A100</f>
        <v>23-Mbutane</v>
      </c>
      <c r="C102" s="27">
        <f>DataBase!C100</f>
        <v>86.177902221679688</v>
      </c>
      <c r="D102" s="27">
        <f>TestLeeKesler!AI103</f>
        <v>83.467235908776729</v>
      </c>
      <c r="E102" s="27">
        <f>TestLeeKesler!AJ103</f>
        <v>80.571619917639367</v>
      </c>
      <c r="G102" s="30"/>
    </row>
    <row r="103" spans="2:7" x14ac:dyDescent="0.2">
      <c r="B103" t="str">
        <f>DataBase!A101</f>
        <v>Toluene</v>
      </c>
      <c r="C103" s="27">
        <f>DataBase!C101</f>
        <v>92.140800476074219</v>
      </c>
      <c r="D103" s="27">
        <f>TestLeeKesler!AI104</f>
        <v>96.053292057641784</v>
      </c>
      <c r="E103" s="27">
        <f>TestLeeKesler!AJ104</f>
        <v>96.134803691149983</v>
      </c>
      <c r="G103" s="30"/>
    </row>
    <row r="104" spans="2:7" x14ac:dyDescent="0.2">
      <c r="B104" t="str">
        <f>DataBase!A102</f>
        <v>2Norbornene</v>
      </c>
      <c r="C104" s="27">
        <f>DataBase!C102</f>
        <v>94.156402587890625</v>
      </c>
      <c r="D104" s="27">
        <f>TestLeeKesler!AI105</f>
        <v>95.228383289910425</v>
      </c>
      <c r="E104" s="27">
        <f>TestLeeKesler!AJ105</f>
        <v>96.280823969254939</v>
      </c>
      <c r="G104" s="30"/>
    </row>
    <row r="105" spans="2:7" x14ac:dyDescent="0.2">
      <c r="B105" t="str">
        <f>DataBase!A103</f>
        <v>1-Heptyne</v>
      </c>
      <c r="C105" s="27">
        <f>DataBase!C103</f>
        <v>96.169700622558594</v>
      </c>
      <c r="D105" s="27">
        <f>TestLeeKesler!AI106</f>
        <v>102.98109046374702</v>
      </c>
      <c r="E105" s="27">
        <f>TestLeeKesler!AJ106</f>
        <v>100.79135817498096</v>
      </c>
      <c r="G105" s="30"/>
    </row>
    <row r="106" spans="2:7" x14ac:dyDescent="0.2">
      <c r="B106" t="str">
        <f>DataBase!A104</f>
        <v>CC7=</v>
      </c>
      <c r="C106" s="27">
        <f>DataBase!C104</f>
        <v>96.17230224609375</v>
      </c>
      <c r="D106" s="27">
        <f>TestLeeKesler!AI107</f>
        <v>102.34197293673446</v>
      </c>
      <c r="E106" s="27">
        <f>TestLeeKesler!AJ107</f>
        <v>102.43550483427229</v>
      </c>
      <c r="G106" s="30"/>
    </row>
    <row r="107" spans="2:7" x14ac:dyDescent="0.2">
      <c r="B107" t="str">
        <f>DataBase!A105</f>
        <v>2M-15-C6==</v>
      </c>
      <c r="C107" s="27">
        <f>DataBase!C105</f>
        <v>96.172500610351563</v>
      </c>
      <c r="D107" s="27">
        <f>TestLeeKesler!AI108</f>
        <v>96.966015120116026</v>
      </c>
      <c r="E107" s="27">
        <f>TestLeeKesler!AJ108</f>
        <v>95.167345268092674</v>
      </c>
      <c r="G107" s="30"/>
    </row>
    <row r="108" spans="2:7" x14ac:dyDescent="0.2">
      <c r="B108" t="str">
        <f>DataBase!A106</f>
        <v>2M-24-C6==</v>
      </c>
      <c r="C108" s="27">
        <f>DataBase!C106</f>
        <v>96.172500610351563</v>
      </c>
      <c r="D108" s="27">
        <f>TestLeeKesler!AI109</f>
        <v>109.38017493804637</v>
      </c>
      <c r="E108" s="27">
        <f>TestLeeKesler!AJ109</f>
        <v>106.67119170704117</v>
      </c>
      <c r="G108" s="30"/>
    </row>
    <row r="109" spans="2:7" x14ac:dyDescent="0.2">
      <c r="B109" t="str">
        <f>DataBase!A107</f>
        <v>24-M-13-C5==</v>
      </c>
      <c r="C109" s="27">
        <f>DataBase!C107</f>
        <v>96.172500610351563</v>
      </c>
      <c r="D109" s="27">
        <f>TestLeeKesler!AI110</f>
        <v>95.324922865874669</v>
      </c>
      <c r="E109" s="27">
        <f>TestLeeKesler!AJ110</f>
        <v>94.823966456619772</v>
      </c>
      <c r="G109" s="30"/>
    </row>
    <row r="110" spans="2:7" x14ac:dyDescent="0.2">
      <c r="B110" t="str">
        <f>DataBase!A108</f>
        <v>cis2C7=</v>
      </c>
      <c r="C110" s="27">
        <f>DataBase!C108</f>
        <v>98.188201904296875</v>
      </c>
      <c r="D110" s="27">
        <f>TestLeeKesler!AI111</f>
        <v>104.80925954879194</v>
      </c>
      <c r="E110" s="27">
        <f>TestLeeKesler!AJ111</f>
        <v>100.4332477065727</v>
      </c>
      <c r="G110" s="30"/>
    </row>
    <row r="111" spans="2:7" x14ac:dyDescent="0.2">
      <c r="B111" t="str">
        <f>DataBase!A109</f>
        <v>trans2C7=</v>
      </c>
      <c r="C111" s="27">
        <f>DataBase!C109</f>
        <v>98.188201904296875</v>
      </c>
      <c r="D111" s="27">
        <f>TestLeeKesler!AI112</f>
        <v>105.16422769839028</v>
      </c>
      <c r="E111" s="27">
        <f>TestLeeKesler!AJ112</f>
        <v>100.1847800535741</v>
      </c>
      <c r="G111" s="30"/>
    </row>
    <row r="112" spans="2:7" x14ac:dyDescent="0.2">
      <c r="B112" t="str">
        <f>DataBase!A110</f>
        <v>cis3C7=</v>
      </c>
      <c r="C112" s="27">
        <f>DataBase!C110</f>
        <v>98.188201904296875</v>
      </c>
      <c r="D112" s="27">
        <f>TestLeeKesler!AI113</f>
        <v>103.57061854376616</v>
      </c>
      <c r="E112" s="27">
        <f>TestLeeKesler!AJ113</f>
        <v>99.075947129631828</v>
      </c>
      <c r="G112" s="30"/>
    </row>
    <row r="113" spans="2:7" x14ac:dyDescent="0.2">
      <c r="B113" t="str">
        <f>DataBase!A111</f>
        <v>trans3C7=</v>
      </c>
      <c r="C113" s="27">
        <f>DataBase!C111</f>
        <v>98.188201904296875</v>
      </c>
      <c r="D113" s="27">
        <f>TestLeeKesler!AI114</f>
        <v>104.01832829464684</v>
      </c>
      <c r="E113" s="27">
        <f>TestLeeKesler!AJ114</f>
        <v>99.009635200437202</v>
      </c>
      <c r="G113" s="30"/>
    </row>
    <row r="114" spans="2:7" x14ac:dyDescent="0.2">
      <c r="B114" t="str">
        <f>DataBase!A112</f>
        <v>2M1C6=</v>
      </c>
      <c r="C114" s="27">
        <f>DataBase!C112</f>
        <v>98.188201904296875</v>
      </c>
      <c r="D114" s="27">
        <f>TestLeeKesler!AI115</f>
        <v>101.0327242986159</v>
      </c>
      <c r="E114" s="27">
        <f>TestLeeKesler!AJ115</f>
        <v>97.114325338205163</v>
      </c>
      <c r="G114" s="30"/>
    </row>
    <row r="115" spans="2:7" x14ac:dyDescent="0.2">
      <c r="B115" t="str">
        <f>DataBase!A113</f>
        <v>3M1C6=</v>
      </c>
      <c r="C115" s="27">
        <f>DataBase!C113</f>
        <v>98.188201904296875</v>
      </c>
      <c r="D115" s="27">
        <f>TestLeeKesler!AI116</f>
        <v>97.115612323550067</v>
      </c>
      <c r="E115" s="27">
        <f>TestLeeKesler!AJ116</f>
        <v>93.134366411970873</v>
      </c>
      <c r="G115" s="30"/>
    </row>
    <row r="116" spans="2:7" x14ac:dyDescent="0.2">
      <c r="B116" t="str">
        <f>DataBase!A114</f>
        <v>4M1C6=</v>
      </c>
      <c r="C116" s="27">
        <f>DataBase!C114</f>
        <v>98.188201904296875</v>
      </c>
      <c r="D116" s="27">
        <f>TestLeeKesler!AI117</f>
        <v>98.206125964753937</v>
      </c>
      <c r="E116" s="27">
        <f>TestLeeKesler!AJ117</f>
        <v>94.572362985544601</v>
      </c>
      <c r="G116" s="30"/>
    </row>
    <row r="117" spans="2:7" x14ac:dyDescent="0.2">
      <c r="B117" t="str">
        <f>DataBase!A115</f>
        <v>2-Eth-1-C5=</v>
      </c>
      <c r="C117" s="27">
        <f>DataBase!C115</f>
        <v>98.188201904296875</v>
      </c>
      <c r="D117" s="27">
        <f>TestLeeKesler!AI118</f>
        <v>101.747514939962</v>
      </c>
      <c r="E117" s="27">
        <f>TestLeeKesler!AJ118</f>
        <v>98.193733662496768</v>
      </c>
      <c r="G117" s="30"/>
    </row>
    <row r="118" spans="2:7" x14ac:dyDescent="0.2">
      <c r="B118" t="str">
        <f>DataBase!A116</f>
        <v>3-Eth-1-C5=</v>
      </c>
      <c r="C118" s="27">
        <f>DataBase!C116</f>
        <v>98.188201904296875</v>
      </c>
      <c r="D118" s="27">
        <f>TestLeeKesler!AI119</f>
        <v>96.719168000931859</v>
      </c>
      <c r="E118" s="27">
        <f>TestLeeKesler!AJ119</f>
        <v>93.284175910416536</v>
      </c>
      <c r="G118" s="30"/>
    </row>
    <row r="119" spans="2:7" x14ac:dyDescent="0.2">
      <c r="B119" t="str">
        <f>DataBase!A117</f>
        <v>Cycloheptane</v>
      </c>
      <c r="C119" s="27">
        <f>DataBase!C117</f>
        <v>98.189002990722656</v>
      </c>
      <c r="D119" s="27">
        <f>TestLeeKesler!AI120</f>
        <v>106.89862950517181</v>
      </c>
      <c r="E119" s="27">
        <f>TestLeeKesler!AJ120</f>
        <v>106.44524846657401</v>
      </c>
      <c r="G119" s="30"/>
    </row>
    <row r="120" spans="2:7" x14ac:dyDescent="0.2">
      <c r="B120" t="str">
        <f>DataBase!A118</f>
        <v>Ecyclopentan</v>
      </c>
      <c r="C120" s="27">
        <f>DataBase!C118</f>
        <v>98.189002990722656</v>
      </c>
      <c r="D120" s="27">
        <f>TestLeeKesler!AI121</f>
        <v>101.95331923882236</v>
      </c>
      <c r="E120" s="27">
        <f>TestLeeKesler!AJ121</f>
        <v>101.43825323142235</v>
      </c>
      <c r="G120" s="30"/>
    </row>
    <row r="121" spans="2:7" x14ac:dyDescent="0.2">
      <c r="B121" t="str">
        <f>DataBase!A119</f>
        <v>11Mcycpentan</v>
      </c>
      <c r="C121" s="27">
        <f>DataBase!C119</f>
        <v>98.189002990722656</v>
      </c>
      <c r="D121" s="27">
        <f>TestLeeKesler!AI122</f>
        <v>93.141576293798607</v>
      </c>
      <c r="E121" s="27">
        <f>TestLeeKesler!AJ122</f>
        <v>93.868444115055524</v>
      </c>
      <c r="G121" s="30"/>
    </row>
    <row r="122" spans="2:7" x14ac:dyDescent="0.2">
      <c r="B122" t="str">
        <f>DataBase!A120</f>
        <v>1-ci2-MCC5</v>
      </c>
      <c r="C122" s="27">
        <f>DataBase!C120</f>
        <v>98.189002990722656</v>
      </c>
      <c r="D122" s="27">
        <f>TestLeeKesler!AI123</f>
        <v>98.840106104512643</v>
      </c>
      <c r="E122" s="27">
        <f>TestLeeKesler!AJ123</f>
        <v>99.039689472110553</v>
      </c>
      <c r="G122" s="30"/>
    </row>
    <row r="123" spans="2:7" x14ac:dyDescent="0.2">
      <c r="B123" t="str">
        <f>DataBase!A121</f>
        <v>1-tr2-MCC5</v>
      </c>
      <c r="C123" s="27">
        <f>DataBase!C121</f>
        <v>98.189002990722656</v>
      </c>
      <c r="D123" s="27">
        <f>TestLeeKesler!AI124</f>
        <v>96.162890903706284</v>
      </c>
      <c r="E123" s="27">
        <f>TestLeeKesler!AJ124</f>
        <v>96.17791409020839</v>
      </c>
      <c r="G123" s="30"/>
    </row>
    <row r="124" spans="2:7" x14ac:dyDescent="0.2">
      <c r="B124" t="str">
        <f>DataBase!A122</f>
        <v>1-ci3-MCC5</v>
      </c>
      <c r="C124" s="27">
        <f>DataBase!C122</f>
        <v>98.189002990722656</v>
      </c>
      <c r="D124" s="27">
        <f>TestLeeKesler!AI125</f>
        <v>96.151360618669059</v>
      </c>
      <c r="E124" s="27">
        <f>TestLeeKesler!AJ125</f>
        <v>95.885525199781554</v>
      </c>
      <c r="G124" s="30"/>
    </row>
    <row r="125" spans="2:7" x14ac:dyDescent="0.2">
      <c r="B125" t="str">
        <f>DataBase!A123</f>
        <v>1-tr3-MCC5</v>
      </c>
      <c r="C125" s="27">
        <f>DataBase!C123</f>
        <v>98.189002990722656</v>
      </c>
      <c r="D125" s="27">
        <f>TestLeeKesler!AI126</f>
        <v>96.353129693881328</v>
      </c>
      <c r="E125" s="27">
        <f>TestLeeKesler!AJ126</f>
        <v>96.217303660494096</v>
      </c>
      <c r="G125" s="30"/>
    </row>
    <row r="126" spans="2:7" x14ac:dyDescent="0.2">
      <c r="B126" t="str">
        <f>DataBase!A124</f>
        <v>Mcyclohexane</v>
      </c>
      <c r="C126" s="27">
        <f>DataBase!C124</f>
        <v>98.189002990722656</v>
      </c>
      <c r="D126" s="27">
        <f>TestLeeKesler!AI127</f>
        <v>100.06605938120447</v>
      </c>
      <c r="E126" s="27">
        <f>TestLeeKesler!AJ127</f>
        <v>99.959869176833877</v>
      </c>
      <c r="G126" s="30"/>
    </row>
    <row r="127" spans="2:7" x14ac:dyDescent="0.2">
      <c r="B127" t="str">
        <f>DataBase!A125</f>
        <v>1-Heptene</v>
      </c>
      <c r="C127" s="27">
        <f>DataBase!C125</f>
        <v>98.189002990722656</v>
      </c>
      <c r="D127" s="27">
        <f>TestLeeKesler!AI128</f>
        <v>103.37366605732768</v>
      </c>
      <c r="E127" s="27">
        <f>TestLeeKesler!AJ128</f>
        <v>97.927468593548426</v>
      </c>
      <c r="G127" s="30"/>
    </row>
    <row r="128" spans="2:7" x14ac:dyDescent="0.2">
      <c r="B128" t="str">
        <f>DataBase!A126</f>
        <v>44M1-pentene</v>
      </c>
      <c r="C128" s="27">
        <f>DataBase!C126</f>
        <v>98.189002990722656</v>
      </c>
      <c r="D128" s="27">
        <f>TestLeeKesler!AI129</f>
        <v>90.763088784496631</v>
      </c>
      <c r="E128" s="27">
        <f>TestLeeKesler!AJ129</f>
        <v>87.604976284644394</v>
      </c>
      <c r="G128" s="30"/>
    </row>
    <row r="129" spans="2:7" x14ac:dyDescent="0.2">
      <c r="B129" t="str">
        <f>DataBase!A127</f>
        <v>233M1-butene</v>
      </c>
      <c r="C129" s="27">
        <f>DataBase!C127</f>
        <v>98.189002990722656</v>
      </c>
      <c r="D129" s="27">
        <f>TestLeeKesler!AI130</f>
        <v>91.964223475169547</v>
      </c>
      <c r="E129" s="27">
        <f>TestLeeKesler!AJ130</f>
        <v>90.310738584314549</v>
      </c>
      <c r="G129" s="30"/>
    </row>
    <row r="130" spans="2:7" x14ac:dyDescent="0.2">
      <c r="B130" t="str">
        <f>DataBase!A128</f>
        <v>23M2-pentene</v>
      </c>
      <c r="C130" s="27">
        <f>DataBase!C128</f>
        <v>98.189002990722656</v>
      </c>
      <c r="D130" s="27">
        <f>TestLeeKesler!AI131</f>
        <v>102.09383643633873</v>
      </c>
      <c r="E130" s="27">
        <f>TestLeeKesler!AJ131</f>
        <v>99.715218030998145</v>
      </c>
      <c r="G130" s="30"/>
    </row>
    <row r="131" spans="2:7" x14ac:dyDescent="0.2">
      <c r="B131" t="str">
        <f>DataBase!A129</f>
        <v>n-Heptane</v>
      </c>
      <c r="C131" s="27">
        <f>DataBase!C129</f>
        <v>100.20500183105469</v>
      </c>
      <c r="D131" s="27">
        <f>TestLeeKesler!AI132</f>
        <v>107.41423826977825</v>
      </c>
      <c r="E131" s="27">
        <f>TestLeeKesler!AJ132</f>
        <v>100.15766494835412</v>
      </c>
      <c r="G131" s="30"/>
    </row>
    <row r="132" spans="2:7" x14ac:dyDescent="0.2">
      <c r="B132" t="str">
        <f>DataBase!A130</f>
        <v>2-Mhexane</v>
      </c>
      <c r="C132" s="27">
        <f>DataBase!C130</f>
        <v>100.20500183105469</v>
      </c>
      <c r="D132" s="27">
        <f>TestLeeKesler!AI133</f>
        <v>102.52854555683916</v>
      </c>
      <c r="E132" s="27">
        <f>TestLeeKesler!AJ133</f>
        <v>95.861978912566002</v>
      </c>
      <c r="G132" s="30"/>
    </row>
    <row r="133" spans="2:7" x14ac:dyDescent="0.2">
      <c r="B133" t="str">
        <f>DataBase!A131</f>
        <v>3-Mhexane</v>
      </c>
      <c r="C133" s="27">
        <f>DataBase!C131</f>
        <v>100.20500183105469</v>
      </c>
      <c r="D133" s="27">
        <f>TestLeeKesler!AI134</f>
        <v>102.77730767547882</v>
      </c>
      <c r="E133" s="27">
        <f>TestLeeKesler!AJ134</f>
        <v>96.944233036553626</v>
      </c>
      <c r="G133" s="30"/>
    </row>
    <row r="134" spans="2:7" x14ac:dyDescent="0.2">
      <c r="B134" t="str">
        <f>DataBase!A132</f>
        <v>3-Epentane</v>
      </c>
      <c r="C134" s="27">
        <f>DataBase!C132</f>
        <v>100.20500183105469</v>
      </c>
      <c r="D134" s="27">
        <f>TestLeeKesler!AI135</f>
        <v>102.67295442607883</v>
      </c>
      <c r="E134" s="27">
        <f>TestLeeKesler!AJ135</f>
        <v>97.900342739065607</v>
      </c>
      <c r="G134" s="30"/>
    </row>
    <row r="135" spans="2:7" x14ac:dyDescent="0.2">
      <c r="B135" t="str">
        <f>DataBase!A133</f>
        <v>22-Mpentane</v>
      </c>
      <c r="C135" s="27">
        <f>DataBase!C133</f>
        <v>100.20500183105469</v>
      </c>
      <c r="D135" s="27">
        <f>TestLeeKesler!AI136</f>
        <v>95.963063662442437</v>
      </c>
      <c r="E135" s="27">
        <f>TestLeeKesler!AJ136</f>
        <v>90.528365757713772</v>
      </c>
      <c r="G135" s="30"/>
    </row>
    <row r="136" spans="2:7" x14ac:dyDescent="0.2">
      <c r="B136" t="str">
        <f>DataBase!A134</f>
        <v>23-Mpentane</v>
      </c>
      <c r="C136" s="27">
        <f>DataBase!C134</f>
        <v>100.20500183105469</v>
      </c>
      <c r="D136" s="27">
        <f>TestLeeKesler!AI137</f>
        <v>100.61302313284614</v>
      </c>
      <c r="E136" s="27">
        <f>TestLeeKesler!AJ137</f>
        <v>96.036396119626488</v>
      </c>
      <c r="G136" s="30"/>
    </row>
    <row r="137" spans="2:7" x14ac:dyDescent="0.2">
      <c r="B137" t="str">
        <f>DataBase!A135</f>
        <v>24-Mpentane</v>
      </c>
      <c r="C137" s="27">
        <f>DataBase!C135</f>
        <v>100.20500183105469</v>
      </c>
      <c r="D137" s="27">
        <f>TestLeeKesler!AI138</f>
        <v>96.909547505382307</v>
      </c>
      <c r="E137" s="27">
        <f>TestLeeKesler!AJ138</f>
        <v>91.114236674514743</v>
      </c>
      <c r="G137" s="30"/>
    </row>
    <row r="138" spans="2:7" x14ac:dyDescent="0.2">
      <c r="B138" t="str">
        <f>DataBase!A136</f>
        <v>33-Mpentane</v>
      </c>
      <c r="C138" s="27">
        <f>DataBase!C136</f>
        <v>100.20500183105469</v>
      </c>
      <c r="D138" s="27">
        <f>TestLeeKesler!AI139</f>
        <v>98.390546192274542</v>
      </c>
      <c r="E138" s="27">
        <f>TestLeeKesler!AJ139</f>
        <v>94.195163024563868</v>
      </c>
      <c r="G138" s="30"/>
    </row>
    <row r="139" spans="2:7" x14ac:dyDescent="0.2">
      <c r="B139" t="str">
        <f>DataBase!A137</f>
        <v>223-Mbutane</v>
      </c>
      <c r="C139" s="27">
        <f>DataBase!C137</f>
        <v>100.20500183105469</v>
      </c>
      <c r="D139" s="27">
        <f>TestLeeKesler!AI140</f>
        <v>95.364655805015445</v>
      </c>
      <c r="E139" s="27">
        <f>TestLeeKesler!AJ140</f>
        <v>91.658102635712481</v>
      </c>
      <c r="G139" s="30"/>
    </row>
    <row r="140" spans="2:7" x14ac:dyDescent="0.2">
      <c r="B140" t="str">
        <f>DataBase!A138</f>
        <v>C3=Carbonate</v>
      </c>
      <c r="C140" s="27">
        <f>DataBase!C138</f>
        <v>102.08300018310547</v>
      </c>
      <c r="D140" s="27">
        <f>TestLeeKesler!AI141</f>
        <v>127.05889285682836</v>
      </c>
      <c r="E140" s="27">
        <f>TestLeeKesler!AJ141</f>
        <v>97.228887208942098</v>
      </c>
      <c r="G140" s="30"/>
    </row>
    <row r="141" spans="2:7" x14ac:dyDescent="0.2">
      <c r="B141" t="str">
        <f>DataBase!A139</f>
        <v>Ethynyl-BZ</v>
      </c>
      <c r="C141" s="27">
        <f>DataBase!C139</f>
        <v>102.12599945068359</v>
      </c>
      <c r="D141" s="27">
        <f>TestLeeKesler!AI142</f>
        <v>109.49700249112118</v>
      </c>
      <c r="E141" s="27">
        <f>TestLeeKesler!AJ142</f>
        <v>105.22326086145402</v>
      </c>
      <c r="G141" s="30"/>
    </row>
    <row r="142" spans="2:7" x14ac:dyDescent="0.2">
      <c r="B142" t="str">
        <f>DataBase!A140</f>
        <v>Styrene</v>
      </c>
      <c r="C142" s="27">
        <f>DataBase!C140</f>
        <v>104.15200042724609</v>
      </c>
      <c r="D142" s="27">
        <f>TestLeeKesler!AI143</f>
        <v>112.48380056588985</v>
      </c>
      <c r="E142" s="27">
        <f>TestLeeKesler!AJ143</f>
        <v>109.20192095710503</v>
      </c>
      <c r="G142" s="30"/>
    </row>
    <row r="143" spans="2:7" x14ac:dyDescent="0.2">
      <c r="B143" t="str">
        <f>DataBase!A141</f>
        <v>1357CyOcttrn</v>
      </c>
      <c r="C143" s="27">
        <f>DataBase!C141</f>
        <v>104.16000366210938</v>
      </c>
      <c r="D143" s="27">
        <f>TestLeeKesler!AI144</f>
        <v>107.47196750420517</v>
      </c>
      <c r="E143" s="27">
        <f>TestLeeKesler!AJ144</f>
        <v>103.92370980302333</v>
      </c>
      <c r="G143" s="30"/>
    </row>
    <row r="144" spans="2:7" x14ac:dyDescent="0.2">
      <c r="B144" t="str">
        <f>DataBase!A142</f>
        <v>o-Xylene</v>
      </c>
      <c r="C144" s="27">
        <f>DataBase!C142</f>
        <v>106.16600036621094</v>
      </c>
      <c r="D144" s="27">
        <f>TestLeeKesler!AI145</f>
        <v>115.12467303296353</v>
      </c>
      <c r="E144" s="27">
        <f>TestLeeKesler!AJ145</f>
        <v>112.64488031208975</v>
      </c>
      <c r="G144" s="30"/>
    </row>
    <row r="145" spans="2:7" x14ac:dyDescent="0.2">
      <c r="B145" t="str">
        <f>DataBase!A143</f>
        <v>m-Xylene</v>
      </c>
      <c r="C145" s="27">
        <f>DataBase!C143</f>
        <v>106.16600036621094</v>
      </c>
      <c r="D145" s="27">
        <f>TestLeeKesler!AI146</f>
        <v>113.70015876708362</v>
      </c>
      <c r="E145" s="27">
        <f>TestLeeKesler!AJ146</f>
        <v>111.86247553108343</v>
      </c>
      <c r="G145" s="30"/>
    </row>
    <row r="146" spans="2:7" x14ac:dyDescent="0.2">
      <c r="B146" t="str">
        <f>DataBase!A144</f>
        <v>p-Xylene</v>
      </c>
      <c r="C146" s="27">
        <f>DataBase!C144</f>
        <v>106.16600036621094</v>
      </c>
      <c r="D146" s="27">
        <f>TestLeeKesler!AI147</f>
        <v>113.53415756079949</v>
      </c>
      <c r="E146" s="27">
        <f>TestLeeKesler!AJ147</f>
        <v>111.78164108808753</v>
      </c>
      <c r="G146" s="30"/>
    </row>
    <row r="147" spans="2:7" x14ac:dyDescent="0.2">
      <c r="B147" t="str">
        <f>DataBase!A145</f>
        <v>E-Benzene</v>
      </c>
      <c r="C147" s="27">
        <f>DataBase!C145</f>
        <v>106.16600036621094</v>
      </c>
      <c r="D147" s="27">
        <f>TestLeeKesler!AI148</f>
        <v>111.50367681162402</v>
      </c>
      <c r="E147" s="27">
        <f>TestLeeKesler!AJ148</f>
        <v>109.80229171425593</v>
      </c>
    </row>
    <row r="148" spans="2:7" x14ac:dyDescent="0.2">
      <c r="B148" t="str">
        <f>DataBase!A146</f>
        <v>15CC8==</v>
      </c>
      <c r="C148" s="27">
        <f>DataBase!C146</f>
        <v>108.18000030517578</v>
      </c>
      <c r="D148" s="27">
        <f>TestLeeKesler!AI149</f>
        <v>118.30379064582894</v>
      </c>
      <c r="E148" s="27">
        <f>TestLeeKesler!AJ149</f>
        <v>115.39129286811365</v>
      </c>
    </row>
    <row r="149" spans="2:7" x14ac:dyDescent="0.2">
      <c r="B149" t="str">
        <f>DataBase!A147</f>
        <v>VinylCC6=</v>
      </c>
      <c r="C149" s="27">
        <f>DataBase!C147</f>
        <v>108.18000030517578</v>
      </c>
      <c r="D149" s="27">
        <f>TestLeeKesler!AI150</f>
        <v>110.33947141162093</v>
      </c>
      <c r="E149" s="27">
        <f>TestLeeKesler!AJ150</f>
        <v>109.4268472821736</v>
      </c>
    </row>
    <row r="150" spans="2:7" x14ac:dyDescent="0.2">
      <c r="B150" t="str">
        <f>DataBase!A148</f>
        <v>M-Norbornene</v>
      </c>
      <c r="C150" s="27">
        <f>DataBase!C148</f>
        <v>108.18299865722656</v>
      </c>
      <c r="D150" s="27">
        <f>TestLeeKesler!AI151</f>
        <v>99.104357490190523</v>
      </c>
      <c r="E150" s="27">
        <f>TestLeeKesler!AJ151</f>
        <v>98.587748656047708</v>
      </c>
    </row>
    <row r="151" spans="2:7" x14ac:dyDescent="0.2">
      <c r="B151" t="str">
        <f>DataBase!A149</f>
        <v>26-Octadiene</v>
      </c>
      <c r="C151" s="27">
        <f>DataBase!C149</f>
        <v>110.19400024414063</v>
      </c>
      <c r="D151" s="27">
        <f>TestLeeKesler!AI152</f>
        <v>117.89449987001717</v>
      </c>
      <c r="E151" s="27">
        <f>TestLeeKesler!AJ152</f>
        <v>113.84623716441318</v>
      </c>
    </row>
    <row r="152" spans="2:7" x14ac:dyDescent="0.2">
      <c r="B152" t="str">
        <f>DataBase!A150</f>
        <v>25-M-15-C6==</v>
      </c>
      <c r="C152" s="27">
        <f>DataBase!C150</f>
        <v>110.19400024414063</v>
      </c>
      <c r="D152" s="27">
        <f>TestLeeKesler!AI153</f>
        <v>111.58889667613926</v>
      </c>
      <c r="E152" s="27">
        <f>TestLeeKesler!AJ153</f>
        <v>108.31811586667257</v>
      </c>
    </row>
    <row r="153" spans="2:7" x14ac:dyDescent="0.2">
      <c r="B153" t="str">
        <f>DataBase!A151</f>
        <v>25-M-24-C6==</v>
      </c>
      <c r="C153" s="27">
        <f>DataBase!C151</f>
        <v>110.19400024414063</v>
      </c>
      <c r="D153" s="27">
        <f>TestLeeKesler!AI154</f>
        <v>122.52103424317352</v>
      </c>
      <c r="E153" s="27">
        <f>TestLeeKesler!AJ154</f>
        <v>118.85289794064735</v>
      </c>
    </row>
    <row r="154" spans="2:7" x14ac:dyDescent="0.2">
      <c r="B154" t="str">
        <f>DataBase!A152</f>
        <v>CC8=</v>
      </c>
      <c r="C154" s="27">
        <f>DataBase!C152</f>
        <v>110.19499969482422</v>
      </c>
      <c r="D154" s="27">
        <f>TestLeeKesler!AI155</f>
        <v>118.08482426692694</v>
      </c>
      <c r="E154" s="27">
        <f>TestLeeKesler!AJ155</f>
        <v>116.16879421905327</v>
      </c>
    </row>
    <row r="155" spans="2:7" x14ac:dyDescent="0.2">
      <c r="B155" t="str">
        <f>DataBase!A153</f>
        <v>1-Octyne</v>
      </c>
      <c r="C155" s="27">
        <f>DataBase!C153</f>
        <v>110.19599914550781</v>
      </c>
      <c r="D155" s="27">
        <f>TestLeeKesler!AI156</f>
        <v>118.70036390620771</v>
      </c>
      <c r="E155" s="27">
        <f>TestLeeKesler!AJ156</f>
        <v>114.72847663444665</v>
      </c>
    </row>
    <row r="156" spans="2:7" x14ac:dyDescent="0.2">
      <c r="B156" t="str">
        <f>DataBase!A154</f>
        <v>3-M-15-C7==</v>
      </c>
      <c r="C156" s="27">
        <f>DataBase!C154</f>
        <v>110.19999694824219</v>
      </c>
      <c r="D156" s="27">
        <f>TestLeeKesler!AI157</f>
        <v>110.72023973322416</v>
      </c>
      <c r="E156" s="27">
        <f>TestLeeKesler!AJ157</f>
        <v>106.81624604370019</v>
      </c>
    </row>
    <row r="157" spans="2:7" x14ac:dyDescent="0.2">
      <c r="B157" t="str">
        <f>DataBase!A155</f>
        <v>Cyclooctane</v>
      </c>
      <c r="C157" s="27">
        <f>DataBase!C155</f>
        <v>112.20800018310547</v>
      </c>
      <c r="D157" s="27">
        <f>TestLeeKesler!AI158</f>
        <v>124.85305403787333</v>
      </c>
      <c r="E157" s="27">
        <f>TestLeeKesler!AJ158</f>
        <v>122.4642325553116</v>
      </c>
    </row>
    <row r="158" spans="2:7" x14ac:dyDescent="0.2">
      <c r="B158" t="str">
        <f>DataBase!A156</f>
        <v>11-Mcychexan</v>
      </c>
      <c r="C158" s="27">
        <f>DataBase!C156</f>
        <v>112.20800018310547</v>
      </c>
      <c r="D158" s="27">
        <f>TestLeeKesler!AI159</f>
        <v>110.64982771542714</v>
      </c>
      <c r="E158" s="27">
        <f>TestLeeKesler!AJ159</f>
        <v>109.23937826585831</v>
      </c>
    </row>
    <row r="159" spans="2:7" x14ac:dyDescent="0.2">
      <c r="B159" t="str">
        <f>DataBase!A157</f>
        <v>1-M-1-ECC5</v>
      </c>
      <c r="C159" s="27">
        <f>DataBase!C157</f>
        <v>112.20800018310547</v>
      </c>
      <c r="D159" s="27">
        <f>TestLeeKesler!AI160</f>
        <v>111.86691448578858</v>
      </c>
      <c r="E159" s="27">
        <f>TestLeeKesler!AJ160</f>
        <v>110.30559704736488</v>
      </c>
    </row>
    <row r="160" spans="2:7" x14ac:dyDescent="0.2">
      <c r="B160" t="str">
        <f>DataBase!A158</f>
        <v>1M-ci2-ECC5</v>
      </c>
      <c r="C160" s="27">
        <f>DataBase!C158</f>
        <v>112.20800018310547</v>
      </c>
      <c r="D160" s="27">
        <f>TestLeeKesler!AI161</f>
        <v>115.63161084183344</v>
      </c>
      <c r="E160" s="27">
        <f>TestLeeKesler!AJ161</f>
        <v>113.70109915102346</v>
      </c>
    </row>
    <row r="161" spans="2:5" x14ac:dyDescent="0.2">
      <c r="B161" t="str">
        <f>DataBase!A159</f>
        <v>1M-tr2-ECC5</v>
      </c>
      <c r="C161" s="27">
        <f>DataBase!C159</f>
        <v>112.20800018310547</v>
      </c>
      <c r="D161" s="27">
        <f>TestLeeKesler!AI162</f>
        <v>113.02958133627271</v>
      </c>
      <c r="E161" s="27">
        <f>TestLeeKesler!AJ162</f>
        <v>110.90306963864442</v>
      </c>
    </row>
    <row r="162" spans="2:5" x14ac:dyDescent="0.2">
      <c r="B162" t="str">
        <f>DataBase!A160</f>
        <v>1M-ci3-ECC5</v>
      </c>
      <c r="C162" s="27">
        <f>DataBase!C160</f>
        <v>112.20800018310547</v>
      </c>
      <c r="D162" s="27">
        <f>TestLeeKesler!AI163</f>
        <v>113.18751170249357</v>
      </c>
      <c r="E162" s="27">
        <f>TestLeeKesler!AJ163</f>
        <v>110.95714482297356</v>
      </c>
    </row>
    <row r="163" spans="2:5" x14ac:dyDescent="0.2">
      <c r="B163" t="str">
        <f>DataBase!A161</f>
        <v>1M-tr3-ECC5</v>
      </c>
      <c r="C163" s="27">
        <f>DataBase!C161</f>
        <v>112.20800018310547</v>
      </c>
      <c r="D163" s="27">
        <f>TestLeeKesler!AI164</f>
        <v>113.18751170249357</v>
      </c>
      <c r="E163" s="27">
        <f>TestLeeKesler!AJ164</f>
        <v>110.95714482297356</v>
      </c>
    </row>
    <row r="164" spans="2:5" x14ac:dyDescent="0.2">
      <c r="B164" t="str">
        <f>DataBase!A162</f>
        <v>112-MCC5</v>
      </c>
      <c r="C164" s="27">
        <f>DataBase!C162</f>
        <v>112.20800018310547</v>
      </c>
      <c r="D164" s="27">
        <f>TestLeeKesler!AI165</f>
        <v>107.82412415859858</v>
      </c>
      <c r="E164" s="27">
        <f>TestLeeKesler!AJ165</f>
        <v>106.57135523111073</v>
      </c>
    </row>
    <row r="165" spans="2:5" x14ac:dyDescent="0.2">
      <c r="B165" t="str">
        <f>DataBase!A163</f>
        <v>113-MCC5</v>
      </c>
      <c r="C165" s="27">
        <f>DataBase!C163</f>
        <v>112.20800018310547</v>
      </c>
      <c r="D165" s="27">
        <f>TestLeeKesler!AI166</f>
        <v>104.7728642599252</v>
      </c>
      <c r="E165" s="27">
        <f>TestLeeKesler!AJ166</f>
        <v>103.02812924184843</v>
      </c>
    </row>
    <row r="166" spans="2:5" x14ac:dyDescent="0.2">
      <c r="B166" t="str">
        <f>DataBase!A164</f>
        <v>1ci2ci3-MCC5</v>
      </c>
      <c r="C166" s="27">
        <f>DataBase!C164</f>
        <v>112.20800018310547</v>
      </c>
      <c r="D166" s="27">
        <f>TestLeeKesler!AI167</f>
        <v>113.04781461577795</v>
      </c>
      <c r="E166" s="27">
        <f>TestLeeKesler!AJ167</f>
        <v>111.26864349818683</v>
      </c>
    </row>
    <row r="167" spans="2:5" x14ac:dyDescent="0.2">
      <c r="B167" t="str">
        <f>DataBase!A165</f>
        <v>1ci2tr3-MCC5</v>
      </c>
      <c r="C167" s="27">
        <f>DataBase!C165</f>
        <v>112.20800018310547</v>
      </c>
      <c r="D167" s="27">
        <f>TestLeeKesler!AI168</f>
        <v>110.45529532101295</v>
      </c>
      <c r="E167" s="27">
        <f>TestLeeKesler!AJ168</f>
        <v>108.74960018760909</v>
      </c>
    </row>
    <row r="168" spans="2:5" x14ac:dyDescent="0.2">
      <c r="B168" t="str">
        <f>DataBase!A166</f>
        <v>1tr2ci3-MCC5</v>
      </c>
      <c r="C168" s="27">
        <f>DataBase!C166</f>
        <v>112.20800018310547</v>
      </c>
      <c r="D168" s="27">
        <f>TestLeeKesler!AI169</f>
        <v>107.74296115732341</v>
      </c>
      <c r="E168" s="27">
        <f>TestLeeKesler!AJ169</f>
        <v>105.75078716396239</v>
      </c>
    </row>
    <row r="169" spans="2:5" x14ac:dyDescent="0.2">
      <c r="B169" t="str">
        <f>DataBase!A167</f>
        <v>1ci2ci4-MCC5</v>
      </c>
      <c r="C169" s="27">
        <f>DataBase!C167</f>
        <v>112.20800018310547</v>
      </c>
      <c r="D169" s="27">
        <f>TestLeeKesler!AI170</f>
        <v>109.84644192468045</v>
      </c>
      <c r="E169" s="27">
        <f>TestLeeKesler!AJ170</f>
        <v>108.27158204094758</v>
      </c>
    </row>
    <row r="170" spans="2:5" x14ac:dyDescent="0.2">
      <c r="B170" t="str">
        <f>DataBase!A168</f>
        <v>1ci2tr4-MCC5</v>
      </c>
      <c r="C170" s="27">
        <f>DataBase!C168</f>
        <v>112.20800018310547</v>
      </c>
      <c r="D170" s="27">
        <f>TestLeeKesler!AI171</f>
        <v>110.69518187639142</v>
      </c>
      <c r="E170" s="27">
        <f>TestLeeKesler!AJ171</f>
        <v>108.69987832041663</v>
      </c>
    </row>
    <row r="171" spans="2:5" x14ac:dyDescent="0.2">
      <c r="B171" t="str">
        <f>DataBase!A169</f>
        <v>1tr2ci4-MCC5</v>
      </c>
      <c r="C171" s="27">
        <f>DataBase!C169</f>
        <v>112.20800018310547</v>
      </c>
      <c r="D171" s="27">
        <f>TestLeeKesler!AI172</f>
        <v>107.6688339269142</v>
      </c>
      <c r="E171" s="27">
        <f>TestLeeKesler!AJ172</f>
        <v>105.39102616290496</v>
      </c>
    </row>
    <row r="172" spans="2:5" x14ac:dyDescent="0.2">
      <c r="B172" t="str">
        <f>DataBase!A170</f>
        <v>Ecyclohexane</v>
      </c>
      <c r="C172" s="27">
        <f>DataBase!C170</f>
        <v>112.20800018310547</v>
      </c>
      <c r="D172" s="27">
        <f>TestLeeKesler!AI173</f>
        <v>117.75383535485389</v>
      </c>
      <c r="E172" s="27">
        <f>TestLeeKesler!AJ173</f>
        <v>115.64210115434338</v>
      </c>
    </row>
    <row r="173" spans="2:5" x14ac:dyDescent="0.2">
      <c r="B173" t="str">
        <f>DataBase!A171</f>
        <v>1-ci2-MCC6</v>
      </c>
      <c r="C173" s="27">
        <f>DataBase!C171</f>
        <v>112.20800018310547</v>
      </c>
      <c r="D173" s="27">
        <f>TestLeeKesler!AI174</f>
        <v>115.46839109244434</v>
      </c>
      <c r="E173" s="27">
        <f>TestLeeKesler!AJ174</f>
        <v>113.80674919255455</v>
      </c>
    </row>
    <row r="174" spans="2:5" x14ac:dyDescent="0.2">
      <c r="B174" t="str">
        <f>DataBase!A172</f>
        <v>1-tr2-MCC6</v>
      </c>
      <c r="C174" s="27">
        <f>DataBase!C172</f>
        <v>112.20800018310547</v>
      </c>
      <c r="D174" s="27">
        <f>TestLeeKesler!AI175</f>
        <v>113.70358122460993</v>
      </c>
      <c r="E174" s="27">
        <f>TestLeeKesler!AJ175</f>
        <v>111.72970679021664</v>
      </c>
    </row>
    <row r="175" spans="2:5" x14ac:dyDescent="0.2">
      <c r="B175" t="str">
        <f>DataBase!A173</f>
        <v>1-ci3-MCC6</v>
      </c>
      <c r="C175" s="27">
        <f>DataBase!C173</f>
        <v>112.20800018310547</v>
      </c>
      <c r="D175" s="27">
        <f>TestLeeKesler!AI176</f>
        <v>112.62403028287599</v>
      </c>
      <c r="E175" s="27">
        <f>TestLeeKesler!AJ176</f>
        <v>110.43802440955582</v>
      </c>
    </row>
    <row r="176" spans="2:5" x14ac:dyDescent="0.2">
      <c r="B176" t="str">
        <f>DataBase!A174</f>
        <v>1-tr3-MCC6</v>
      </c>
      <c r="C176" s="27">
        <f>DataBase!C174</f>
        <v>112.20800018310547</v>
      </c>
      <c r="D176" s="27">
        <f>TestLeeKesler!AI177</f>
        <v>113.36189428145667</v>
      </c>
      <c r="E176" s="27">
        <f>TestLeeKesler!AJ177</f>
        <v>111.70091102707664</v>
      </c>
    </row>
    <row r="177" spans="2:5" x14ac:dyDescent="0.2">
      <c r="B177" t="str">
        <f>DataBase!A175</f>
        <v>1-ci4-MCC6</v>
      </c>
      <c r="C177" s="27">
        <f>DataBase!C175</f>
        <v>112.20800018310547</v>
      </c>
      <c r="D177" s="27">
        <f>TestLeeKesler!AI178</f>
        <v>113.46985601375422</v>
      </c>
      <c r="E177" s="27">
        <f>TestLeeKesler!AJ178</f>
        <v>111.74859769774778</v>
      </c>
    </row>
    <row r="178" spans="2:5" x14ac:dyDescent="0.2">
      <c r="B178" t="str">
        <f>DataBase!A176</f>
        <v>1-tr4-MCC6</v>
      </c>
      <c r="C178" s="27">
        <f>DataBase!C176</f>
        <v>112.20800018310547</v>
      </c>
      <c r="D178" s="27">
        <f>TestLeeKesler!AI179</f>
        <v>112.51272682119316</v>
      </c>
      <c r="E178" s="27">
        <f>TestLeeKesler!AJ179</f>
        <v>110.2036313123923</v>
      </c>
    </row>
    <row r="179" spans="2:5" x14ac:dyDescent="0.2">
      <c r="B179" t="str">
        <f>DataBase!A177</f>
        <v>n-Pcycpentan</v>
      </c>
      <c r="C179" s="27">
        <f>DataBase!C177</f>
        <v>112.20800018310547</v>
      </c>
      <c r="D179" s="27">
        <f>TestLeeKesler!AI180</f>
        <v>118.48744441729173</v>
      </c>
      <c r="E179" s="27">
        <f>TestLeeKesler!AJ180</f>
        <v>115.94523963463494</v>
      </c>
    </row>
    <row r="180" spans="2:5" x14ac:dyDescent="0.2">
      <c r="B180" t="str">
        <f>DataBase!A178</f>
        <v>i-Pcycpentan</v>
      </c>
      <c r="C180" s="27">
        <f>DataBase!C178</f>
        <v>112.20800018310547</v>
      </c>
      <c r="D180" s="27">
        <f>TestLeeKesler!AI181</f>
        <v>115.54495182166897</v>
      </c>
      <c r="E180" s="27">
        <f>TestLeeKesler!AJ181</f>
        <v>113.36334455041836</v>
      </c>
    </row>
    <row r="181" spans="2:5" x14ac:dyDescent="0.2">
      <c r="B181" t="str">
        <f>DataBase!A179</f>
        <v>1-Octene</v>
      </c>
      <c r="C181" s="27">
        <f>DataBase!C179</f>
        <v>112.20800018310547</v>
      </c>
      <c r="D181" s="27">
        <f>TestLeeKesler!AI182</f>
        <v>119.42400536179366</v>
      </c>
      <c r="E181" s="27">
        <f>TestLeeKesler!AJ182</f>
        <v>112.54896959134427</v>
      </c>
    </row>
    <row r="182" spans="2:5" x14ac:dyDescent="0.2">
      <c r="B182" t="str">
        <f>DataBase!A180</f>
        <v>cis2-Octene</v>
      </c>
      <c r="C182" s="27">
        <f>DataBase!C180</f>
        <v>112.20800018310547</v>
      </c>
      <c r="D182" s="27">
        <f>TestLeeKesler!AI183</f>
        <v>120.82088588283818</v>
      </c>
      <c r="E182" s="27">
        <f>TestLeeKesler!AJ183</f>
        <v>114.93002667759428</v>
      </c>
    </row>
    <row r="183" spans="2:5" x14ac:dyDescent="0.2">
      <c r="B183" t="str">
        <f>DataBase!A181</f>
        <v>tr2-Octene</v>
      </c>
      <c r="C183" s="27">
        <f>DataBase!C181</f>
        <v>112.20800018310547</v>
      </c>
      <c r="D183" s="27">
        <f>TestLeeKesler!AI184</f>
        <v>120.84545419353299</v>
      </c>
      <c r="E183" s="27">
        <f>TestLeeKesler!AJ184</f>
        <v>114.60477211222737</v>
      </c>
    </row>
    <row r="184" spans="2:5" x14ac:dyDescent="0.2">
      <c r="B184" t="str">
        <f>DataBase!A182</f>
        <v>tr3-Octene</v>
      </c>
      <c r="C184" s="27">
        <f>DataBase!C182</f>
        <v>112.20800018310547</v>
      </c>
      <c r="D184" s="27">
        <f>TestLeeKesler!AI185</f>
        <v>120.23967093553415</v>
      </c>
      <c r="E184" s="27">
        <f>TestLeeKesler!AJ185</f>
        <v>113.66966965048385</v>
      </c>
    </row>
    <row r="185" spans="2:5" x14ac:dyDescent="0.2">
      <c r="B185" t="str">
        <f>DataBase!A183</f>
        <v>cis4-Octene</v>
      </c>
      <c r="C185" s="27">
        <f>DataBase!C183</f>
        <v>112.20800018310547</v>
      </c>
      <c r="D185" s="27">
        <f>TestLeeKesler!AI186</f>
        <v>119.11109037646452</v>
      </c>
      <c r="E185" s="27">
        <f>TestLeeKesler!AJ186</f>
        <v>113.2310182998267</v>
      </c>
    </row>
    <row r="186" spans="2:5" x14ac:dyDescent="0.2">
      <c r="B186" t="str">
        <f>DataBase!A184</f>
        <v>tr4-Octene</v>
      </c>
      <c r="C186" s="27">
        <f>DataBase!C184</f>
        <v>112.20800018310547</v>
      </c>
      <c r="D186" s="27">
        <f>TestLeeKesler!AI187</f>
        <v>119.69064224289104</v>
      </c>
      <c r="E186" s="27">
        <f>TestLeeKesler!AJ187</f>
        <v>113.10828159781282</v>
      </c>
    </row>
    <row r="187" spans="2:5" x14ac:dyDescent="0.2">
      <c r="B187" t="str">
        <f>DataBase!A185</f>
        <v>2M-1-heptene</v>
      </c>
      <c r="C187" s="27">
        <f>DataBase!C185</f>
        <v>112.20800018310547</v>
      </c>
      <c r="D187" s="27">
        <f>TestLeeKesler!AI188</f>
        <v>117.04548730979468</v>
      </c>
      <c r="E187" s="27">
        <f>TestLeeKesler!AJ188</f>
        <v>111.43026521459117</v>
      </c>
    </row>
    <row r="188" spans="2:5" x14ac:dyDescent="0.2">
      <c r="B188" t="str">
        <f>DataBase!A186</f>
        <v>23M-2-hexene</v>
      </c>
      <c r="C188" s="27">
        <f>DataBase!C186</f>
        <v>112.20800018310547</v>
      </c>
      <c r="D188" s="27">
        <f>TestLeeKesler!AI189</f>
        <v>116.42172716690357</v>
      </c>
      <c r="E188" s="27">
        <f>TestLeeKesler!AJ189</f>
        <v>112.41109516145323</v>
      </c>
    </row>
    <row r="189" spans="2:5" x14ac:dyDescent="0.2">
      <c r="B189" t="str">
        <f>DataBase!A187</f>
        <v>233M1pentene</v>
      </c>
      <c r="C189" s="27">
        <f>DataBase!C187</f>
        <v>112.20800018310547</v>
      </c>
      <c r="D189" s="27">
        <f>TestLeeKesler!AI190</f>
        <v>108.32967480813113</v>
      </c>
      <c r="E189" s="27">
        <f>TestLeeKesler!AJ190</f>
        <v>105.24436556977533</v>
      </c>
    </row>
    <row r="190" spans="2:5" x14ac:dyDescent="0.2">
      <c r="B190" t="str">
        <f>DataBase!A188</f>
        <v>244M1pentene</v>
      </c>
      <c r="C190" s="27">
        <f>DataBase!C188</f>
        <v>112.20800018310547</v>
      </c>
      <c r="D190" s="27">
        <f>TestLeeKesler!AI191</f>
        <v>106.05172339957426</v>
      </c>
      <c r="E190" s="27">
        <f>TestLeeKesler!AJ191</f>
        <v>101.96570240446164</v>
      </c>
    </row>
    <row r="191" spans="2:5" x14ac:dyDescent="0.2">
      <c r="B191" t="str">
        <f>DataBase!A189</f>
        <v>244M2pentene</v>
      </c>
      <c r="C191" s="27">
        <f>DataBase!C189</f>
        <v>112.20800018310547</v>
      </c>
      <c r="D191" s="27">
        <f>TestLeeKesler!AI192</f>
        <v>107.5504565398669</v>
      </c>
      <c r="E191" s="27">
        <f>TestLeeKesler!AJ192</f>
        <v>103.70498853532584</v>
      </c>
    </row>
    <row r="192" spans="2:5" x14ac:dyDescent="0.2">
      <c r="B192" t="str">
        <f>DataBase!A190</f>
        <v>2-E-1-C6=</v>
      </c>
      <c r="C192" s="27">
        <f>DataBase!C190</f>
        <v>112.20800018310547</v>
      </c>
      <c r="D192" s="27">
        <f>TestLeeKesler!AI193</f>
        <v>116.65591543219057</v>
      </c>
      <c r="E192" s="27">
        <f>TestLeeKesler!AJ193</f>
        <v>111.72433411692954</v>
      </c>
    </row>
    <row r="193" spans="2:5" x14ac:dyDescent="0.2">
      <c r="B193" t="str">
        <f>DataBase!A191</f>
        <v>23M1C6=</v>
      </c>
      <c r="C193" s="27">
        <f>DataBase!C191</f>
        <v>112.21099853515625</v>
      </c>
      <c r="D193" s="27">
        <f>TestLeeKesler!AI194</f>
        <v>111.1507086981494</v>
      </c>
      <c r="E193" s="27">
        <f>TestLeeKesler!AJ194</f>
        <v>106.65891863823209</v>
      </c>
    </row>
    <row r="194" spans="2:5" x14ac:dyDescent="0.2">
      <c r="B194" t="str">
        <f>DataBase!A192</f>
        <v>cis-3-Octene</v>
      </c>
      <c r="C194" s="27">
        <f>DataBase!C192</f>
        <v>112.21499633789063</v>
      </c>
      <c r="D194" s="27">
        <f>TestLeeKesler!AI195</f>
        <v>119.25311543168527</v>
      </c>
      <c r="E194" s="27">
        <f>TestLeeKesler!AJ195</f>
        <v>113.41783562485884</v>
      </c>
    </row>
    <row r="195" spans="2:5" x14ac:dyDescent="0.2">
      <c r="B195" t="str">
        <f>DataBase!A193</f>
        <v>n-Octane</v>
      </c>
      <c r="C195" s="27">
        <f>DataBase!C193</f>
        <v>114.23200225830078</v>
      </c>
      <c r="D195" s="27">
        <f>TestLeeKesler!AI196</f>
        <v>123.24957423653905</v>
      </c>
      <c r="E195" s="27">
        <f>TestLeeKesler!AJ196</f>
        <v>114.93720550209513</v>
      </c>
    </row>
    <row r="196" spans="2:5" x14ac:dyDescent="0.2">
      <c r="B196" t="str">
        <f>DataBase!A194</f>
        <v>2-Mheptane</v>
      </c>
      <c r="C196" s="27">
        <f>DataBase!C194</f>
        <v>114.23200225830078</v>
      </c>
      <c r="D196" s="27">
        <f>TestLeeKesler!AI197</f>
        <v>118.46025908038769</v>
      </c>
      <c r="E196" s="27">
        <f>TestLeeKesler!AJ197</f>
        <v>110.47661833210539</v>
      </c>
    </row>
    <row r="197" spans="2:5" x14ac:dyDescent="0.2">
      <c r="B197" t="str">
        <f>DataBase!A195</f>
        <v>3-Mheptane</v>
      </c>
      <c r="C197" s="27">
        <f>DataBase!C195</f>
        <v>114.23200225830078</v>
      </c>
      <c r="D197" s="27">
        <f>TestLeeKesler!AI198</f>
        <v>118.45187109073095</v>
      </c>
      <c r="E197" s="27">
        <f>TestLeeKesler!AJ198</f>
        <v>111.25718042598335</v>
      </c>
    </row>
    <row r="198" spans="2:5" x14ac:dyDescent="0.2">
      <c r="B198" t="str">
        <f>DataBase!A196</f>
        <v>4-Mheptane</v>
      </c>
      <c r="C198" s="27">
        <f>DataBase!C196</f>
        <v>114.23200225830078</v>
      </c>
      <c r="D198" s="27">
        <f>TestLeeKesler!AI199</f>
        <v>117.76861503601481</v>
      </c>
      <c r="E198" s="27">
        <f>TestLeeKesler!AJ199</f>
        <v>110.58665256438731</v>
      </c>
    </row>
    <row r="199" spans="2:5" x14ac:dyDescent="0.2">
      <c r="B199" t="str">
        <f>DataBase!A197</f>
        <v>3-Ehexane</v>
      </c>
      <c r="C199" s="27">
        <f>DataBase!C197</f>
        <v>114.23200225830078</v>
      </c>
      <c r="D199" s="27">
        <f>TestLeeKesler!AI200</f>
        <v>117.32695397614657</v>
      </c>
      <c r="E199" s="27">
        <f>TestLeeKesler!AJ200</f>
        <v>111.06398363921946</v>
      </c>
    </row>
    <row r="200" spans="2:5" x14ac:dyDescent="0.2">
      <c r="B200" t="str">
        <f>DataBase!A198</f>
        <v>22-Mhexane</v>
      </c>
      <c r="C200" s="27">
        <f>DataBase!C198</f>
        <v>114.23200225830078</v>
      </c>
      <c r="D200" s="27">
        <f>TestLeeKesler!AI201</f>
        <v>111.64744479738238</v>
      </c>
      <c r="E200" s="27">
        <f>TestLeeKesler!AJ201</f>
        <v>104.69822366720223</v>
      </c>
    </row>
    <row r="201" spans="2:5" x14ac:dyDescent="0.2">
      <c r="B201" t="str">
        <f>DataBase!A199</f>
        <v>23-Mhexane</v>
      </c>
      <c r="C201" s="27">
        <f>DataBase!C199</f>
        <v>114.23200225830078</v>
      </c>
      <c r="D201" s="27">
        <f>TestLeeKesler!AI202</f>
        <v>115.56746191714683</v>
      </c>
      <c r="E201" s="27">
        <f>TestLeeKesler!AJ202</f>
        <v>109.47272712299504</v>
      </c>
    </row>
    <row r="202" spans="2:5" x14ac:dyDescent="0.2">
      <c r="B202" t="str">
        <f>DataBase!A200</f>
        <v>24-Mhexane</v>
      </c>
      <c r="C202" s="27">
        <f>DataBase!C200</f>
        <v>114.23200225830078</v>
      </c>
      <c r="D202" s="27">
        <f>TestLeeKesler!AI203</f>
        <v>112.80975220352957</v>
      </c>
      <c r="E202" s="27">
        <f>TestLeeKesler!AJ203</f>
        <v>106.1171678809858</v>
      </c>
    </row>
    <row r="203" spans="2:5" x14ac:dyDescent="0.2">
      <c r="B203" t="str">
        <f>DataBase!A201</f>
        <v>25-Mhexane</v>
      </c>
      <c r="C203" s="27">
        <f>DataBase!C201</f>
        <v>114.23200225830078</v>
      </c>
      <c r="D203" s="27">
        <f>TestLeeKesler!AI204</f>
        <v>113.31173603543721</v>
      </c>
      <c r="E203" s="27">
        <f>TestLeeKesler!AJ204</f>
        <v>105.85539069383769</v>
      </c>
    </row>
    <row r="204" spans="2:5" x14ac:dyDescent="0.2">
      <c r="B204" t="str">
        <f>DataBase!A202</f>
        <v>33-Mhexane</v>
      </c>
      <c r="C204" s="27">
        <f>DataBase!C202</f>
        <v>114.23200225830078</v>
      </c>
      <c r="D204" s="27">
        <f>TestLeeKesler!AI205</f>
        <v>113.42766518055714</v>
      </c>
      <c r="E204" s="27">
        <f>TestLeeKesler!AJ205</f>
        <v>107.51733243745831</v>
      </c>
    </row>
    <row r="205" spans="2:5" x14ac:dyDescent="0.2">
      <c r="B205" t="str">
        <f>DataBase!A203</f>
        <v>34-Mhexane</v>
      </c>
      <c r="C205" s="27">
        <f>DataBase!C203</f>
        <v>114.23200225830078</v>
      </c>
      <c r="D205" s="27">
        <f>TestLeeKesler!AI206</f>
        <v>116.19534193036679</v>
      </c>
      <c r="E205" s="27">
        <f>TestLeeKesler!AJ206</f>
        <v>110.59539371702564</v>
      </c>
    </row>
    <row r="206" spans="2:5" x14ac:dyDescent="0.2">
      <c r="B206" t="str">
        <f>DataBase!A204</f>
        <v>2M-3Epentane</v>
      </c>
      <c r="C206" s="27">
        <f>DataBase!C204</f>
        <v>114.23200225830078</v>
      </c>
      <c r="D206" s="27">
        <f>TestLeeKesler!AI207</f>
        <v>114.79836818981676</v>
      </c>
      <c r="E206" s="27">
        <f>TestLeeKesler!AJ207</f>
        <v>109.46175306462031</v>
      </c>
    </row>
    <row r="207" spans="2:5" x14ac:dyDescent="0.2">
      <c r="B207" t="str">
        <f>DataBase!A205</f>
        <v>3M-3Epentane</v>
      </c>
      <c r="C207" s="27">
        <f>DataBase!C205</f>
        <v>114.23200225830078</v>
      </c>
      <c r="D207" s="27">
        <f>TestLeeKesler!AI208</f>
        <v>115.64718709609656</v>
      </c>
      <c r="E207" s="27">
        <f>TestLeeKesler!AJ208</f>
        <v>110.78962721191688</v>
      </c>
    </row>
    <row r="208" spans="2:5" x14ac:dyDescent="0.2">
      <c r="B208" t="str">
        <f>DataBase!A206</f>
        <v>223-Mpentane</v>
      </c>
      <c r="C208" s="27">
        <f>DataBase!C206</f>
        <v>114.23200225830078</v>
      </c>
      <c r="D208" s="27">
        <f>TestLeeKesler!AI209</f>
        <v>111.41487118334521</v>
      </c>
      <c r="E208" s="27">
        <f>TestLeeKesler!AJ209</f>
        <v>106.36773067202536</v>
      </c>
    </row>
    <row r="209" spans="2:5" x14ac:dyDescent="0.2">
      <c r="B209" t="str">
        <f>DataBase!A207</f>
        <v>224-Mpentane</v>
      </c>
      <c r="C209" s="27">
        <f>DataBase!C207</f>
        <v>114.23200225830078</v>
      </c>
      <c r="D209" s="27">
        <f>TestLeeKesler!AI210</f>
        <v>107.06844471462955</v>
      </c>
      <c r="E209" s="27">
        <f>TestLeeKesler!AJ210</f>
        <v>100.73139492646017</v>
      </c>
    </row>
    <row r="210" spans="2:5" x14ac:dyDescent="0.2">
      <c r="B210" t="str">
        <f>DataBase!A208</f>
        <v>233-Mpentane</v>
      </c>
      <c r="C210" s="27">
        <f>DataBase!C208</f>
        <v>114.23200225830078</v>
      </c>
      <c r="D210" s="27">
        <f>TestLeeKesler!AI211</f>
        <v>113.48960111424185</v>
      </c>
      <c r="E210" s="27">
        <f>TestLeeKesler!AJ211</f>
        <v>108.89849005424666</v>
      </c>
    </row>
    <row r="211" spans="2:5" x14ac:dyDescent="0.2">
      <c r="B211" t="str">
        <f>DataBase!A209</f>
        <v>234-Mpentane</v>
      </c>
      <c r="C211" s="27">
        <f>DataBase!C209</f>
        <v>114.23200225830078</v>
      </c>
      <c r="D211" s="27">
        <f>TestLeeKesler!AI212</f>
        <v>113.4172038404829</v>
      </c>
      <c r="E211" s="27">
        <f>TestLeeKesler!AJ212</f>
        <v>108.28591461404685</v>
      </c>
    </row>
    <row r="212" spans="2:5" x14ac:dyDescent="0.2">
      <c r="B212" t="str">
        <f>DataBase!A210</f>
        <v>2233-Mbutane</v>
      </c>
      <c r="C212" s="27">
        <f>DataBase!C210</f>
        <v>114.23200225830078</v>
      </c>
      <c r="D212" s="27">
        <f>TestLeeKesler!AI213</f>
        <v>106.83476768393348</v>
      </c>
      <c r="E212" s="27">
        <f>TestLeeKesler!AJ213</f>
        <v>104.1893450892523</v>
      </c>
    </row>
    <row r="213" spans="2:5" x14ac:dyDescent="0.2">
      <c r="B213" t="str">
        <f>DataBase!A211</f>
        <v>Indene</v>
      </c>
      <c r="C213" s="27">
        <f>DataBase!C211</f>
        <v>116.16300201416016</v>
      </c>
      <c r="D213" s="27">
        <f>TestLeeKesler!AI214</f>
        <v>123.72298956506631</v>
      </c>
      <c r="E213" s="27">
        <f>TestLeeKesler!AJ214</f>
        <v>113.0981477626628</v>
      </c>
    </row>
    <row r="214" spans="2:5" x14ac:dyDescent="0.2">
      <c r="B214" t="str">
        <f>DataBase!A212</f>
        <v>AMS</v>
      </c>
      <c r="C214" s="27">
        <f>DataBase!C212</f>
        <v>118.17800140380859</v>
      </c>
      <c r="D214" s="27">
        <f>TestLeeKesler!AI215</f>
        <v>126.65404043215722</v>
      </c>
      <c r="E214" s="27">
        <f>TestLeeKesler!AJ215</f>
        <v>122.46966527005777</v>
      </c>
    </row>
    <row r="215" spans="2:5" x14ac:dyDescent="0.2">
      <c r="B215" t="str">
        <f>DataBase!A213</f>
        <v>Indane</v>
      </c>
      <c r="C215" s="27">
        <f>DataBase!C213</f>
        <v>118.17800140380859</v>
      </c>
      <c r="D215" s="27">
        <f>TestLeeKesler!AI216</f>
        <v>140.03721088120699</v>
      </c>
      <c r="E215" s="27">
        <f>TestLeeKesler!AJ216</f>
        <v>136.12752352358063</v>
      </c>
    </row>
    <row r="216" spans="2:5" x14ac:dyDescent="0.2">
      <c r="B216" t="str">
        <f>DataBase!A214</f>
        <v>ci1-PH-1-C3=</v>
      </c>
      <c r="C216" s="27">
        <f>DataBase!C214</f>
        <v>118.17900085449219</v>
      </c>
      <c r="D216" s="27">
        <f>TestLeeKesler!AI217</f>
        <v>126.35004510013914</v>
      </c>
      <c r="E216" s="27">
        <f>TestLeeKesler!AJ217</f>
        <v>121.60935260272288</v>
      </c>
    </row>
    <row r="217" spans="2:5" x14ac:dyDescent="0.2">
      <c r="B217" t="str">
        <f>DataBase!A215</f>
        <v>tr1-PH-1-C3=</v>
      </c>
      <c r="C217" s="27">
        <f>DataBase!C215</f>
        <v>118.17900085449219</v>
      </c>
      <c r="D217" s="27">
        <f>TestLeeKesler!AI218</f>
        <v>133.94830210511486</v>
      </c>
      <c r="E217" s="27">
        <f>TestLeeKesler!AJ218</f>
        <v>128.70254765628204</v>
      </c>
    </row>
    <row r="218" spans="2:5" x14ac:dyDescent="0.2">
      <c r="B218" t="str">
        <f>DataBase!A216</f>
        <v>o-MStyrene</v>
      </c>
      <c r="C218" s="27">
        <f>DataBase!C216</f>
        <v>118.17900085449219</v>
      </c>
      <c r="D218" s="27">
        <f>TestLeeKesler!AI219</f>
        <v>127.8384521370557</v>
      </c>
      <c r="E218" s="27">
        <f>TestLeeKesler!AJ219</f>
        <v>122.93541886898969</v>
      </c>
    </row>
    <row r="219" spans="2:5" x14ac:dyDescent="0.2">
      <c r="B219" t="str">
        <f>DataBase!A217</f>
        <v>m-MStyrene</v>
      </c>
      <c r="C219" s="27">
        <f>DataBase!C217</f>
        <v>118.17900085449219</v>
      </c>
      <c r="D219" s="27">
        <f>TestLeeKesler!AI220</f>
        <v>128.79707422783952</v>
      </c>
      <c r="E219" s="27">
        <f>TestLeeKesler!AJ220</f>
        <v>123.7265721702006</v>
      </c>
    </row>
    <row r="220" spans="2:5" x14ac:dyDescent="0.2">
      <c r="B220" t="str">
        <f>DataBase!A218</f>
        <v>p-MStyrene</v>
      </c>
      <c r="C220" s="27">
        <f>DataBase!C218</f>
        <v>118.17900085449219</v>
      </c>
      <c r="D220" s="27">
        <f>TestLeeKesler!AI221</f>
        <v>128.29004593696311</v>
      </c>
      <c r="E220" s="27">
        <f>TestLeeKesler!AJ221</f>
        <v>122.74214415873028</v>
      </c>
    </row>
    <row r="221" spans="2:5" x14ac:dyDescent="0.2">
      <c r="B221" t="str">
        <f>DataBase!A219</f>
        <v>cis-C3=BZ</v>
      </c>
      <c r="C221" s="27">
        <f>DataBase!C219</f>
        <v>118.18000030517578</v>
      </c>
      <c r="D221" s="27">
        <f>TestLeeKesler!AI222</f>
        <v>128.04892507356908</v>
      </c>
      <c r="E221" s="27">
        <f>TestLeeKesler!AJ222</f>
        <v>123.15492877630712</v>
      </c>
    </row>
    <row r="222" spans="2:5" x14ac:dyDescent="0.2">
      <c r="B222" t="str">
        <f>DataBase!A220</f>
        <v>trans-C3=BZ</v>
      </c>
      <c r="C222" s="27">
        <f>DataBase!C220</f>
        <v>118.18000030517578</v>
      </c>
      <c r="D222" s="27">
        <f>TestLeeKesler!AI223</f>
        <v>128.42446716715563</v>
      </c>
      <c r="E222" s="27">
        <f>TestLeeKesler!AJ223</f>
        <v>123.64111335891369</v>
      </c>
    </row>
    <row r="223" spans="2:5" x14ac:dyDescent="0.2">
      <c r="B223" t="str">
        <f>DataBase!A221</f>
        <v>c-PhenylC3=</v>
      </c>
      <c r="C223" s="27">
        <f>DataBase!C221</f>
        <v>118.18000030517578</v>
      </c>
      <c r="D223" s="27">
        <f>TestLeeKesler!AI224</f>
        <v>128.29409410199764</v>
      </c>
      <c r="E223" s="27">
        <f>TestLeeKesler!AJ224</f>
        <v>123.56013186367817</v>
      </c>
    </row>
    <row r="224" spans="2:5" x14ac:dyDescent="0.2">
      <c r="B224" t="str">
        <f>DataBase!A222</f>
        <v>t-PhenylC3=</v>
      </c>
      <c r="C224" s="27">
        <f>DataBase!C222</f>
        <v>118.18000030517578</v>
      </c>
      <c r="D224" s="27">
        <f>TestLeeKesler!AI225</f>
        <v>133.19397304931158</v>
      </c>
      <c r="E224" s="27">
        <f>TestLeeKesler!AJ225</f>
        <v>128.39568082537627</v>
      </c>
    </row>
    <row r="225" spans="2:5" x14ac:dyDescent="0.2">
      <c r="B225" t="str">
        <f>DataBase!A223</f>
        <v>n-PBenzene</v>
      </c>
      <c r="C225" s="27">
        <f>DataBase!C223</f>
        <v>120.19400024414063</v>
      </c>
      <c r="D225" s="27">
        <f>TestLeeKesler!AI226</f>
        <v>126.99180422453651</v>
      </c>
      <c r="E225" s="27">
        <f>TestLeeKesler!AJ226</f>
        <v>124.00416621701515</v>
      </c>
    </row>
    <row r="226" spans="2:5" x14ac:dyDescent="0.2">
      <c r="B226" t="str">
        <f>DataBase!A224</f>
        <v>Cumene</v>
      </c>
      <c r="C226" s="27">
        <f>DataBase!C224</f>
        <v>120.19400024414063</v>
      </c>
      <c r="D226" s="27">
        <f>TestLeeKesler!AI227</f>
        <v>122.49006145568046</v>
      </c>
      <c r="E226" s="27">
        <f>TestLeeKesler!AJ227</f>
        <v>119.88305826708788</v>
      </c>
    </row>
    <row r="227" spans="2:5" x14ac:dyDescent="0.2">
      <c r="B227" t="str">
        <f>DataBase!A225</f>
        <v>1M2-EBenzene</v>
      </c>
      <c r="C227" s="27">
        <f>DataBase!C225</f>
        <v>120.19400024414063</v>
      </c>
      <c r="D227" s="27">
        <f>TestLeeKesler!AI228</f>
        <v>128.61906401124361</v>
      </c>
      <c r="E227" s="27">
        <f>TestLeeKesler!AJ228</f>
        <v>124.94881987976149</v>
      </c>
    </row>
    <row r="228" spans="2:5" x14ac:dyDescent="0.2">
      <c r="B228" t="str">
        <f>DataBase!A226</f>
        <v>1M3-EBenzene</v>
      </c>
      <c r="C228" s="27">
        <f>DataBase!C226</f>
        <v>120.19400024414063</v>
      </c>
      <c r="D228" s="27">
        <f>TestLeeKesler!AI229</f>
        <v>128.0493080597978</v>
      </c>
      <c r="E228" s="27">
        <f>TestLeeKesler!AJ229</f>
        <v>124.90908422830361</v>
      </c>
    </row>
    <row r="229" spans="2:5" x14ac:dyDescent="0.2">
      <c r="B229" t="str">
        <f>DataBase!A227</f>
        <v>1M4-EBenzene</v>
      </c>
      <c r="C229" s="27">
        <f>DataBase!C227</f>
        <v>120.19400024414063</v>
      </c>
      <c r="D229" s="27">
        <f>TestLeeKesler!AI230</f>
        <v>128.97572703970627</v>
      </c>
      <c r="E229" s="27">
        <f>TestLeeKesler!AJ230</f>
        <v>125.85387383708458</v>
      </c>
    </row>
    <row r="230" spans="2:5" x14ac:dyDescent="0.2">
      <c r="B230" t="str">
        <f>DataBase!A228</f>
        <v>123-MBenzene</v>
      </c>
      <c r="C230" s="27">
        <f>DataBase!C228</f>
        <v>120.19400024414063</v>
      </c>
      <c r="D230" s="27">
        <f>TestLeeKesler!AI231</f>
        <v>134.12186324164918</v>
      </c>
      <c r="E230" s="27">
        <f>TestLeeKesler!AJ231</f>
        <v>129.4472048422696</v>
      </c>
    </row>
    <row r="231" spans="2:5" x14ac:dyDescent="0.2">
      <c r="B231" t="str">
        <f>DataBase!A229</f>
        <v>124-MBenzene</v>
      </c>
      <c r="C231" s="27">
        <f>DataBase!C229</f>
        <v>120.19400024414063</v>
      </c>
      <c r="D231" s="27">
        <f>TestLeeKesler!AI232</f>
        <v>131.87721511097186</v>
      </c>
      <c r="E231" s="27">
        <f>TestLeeKesler!AJ232</f>
        <v>128.07137089724552</v>
      </c>
    </row>
    <row r="232" spans="2:5" x14ac:dyDescent="0.2">
      <c r="B232" t="str">
        <f>DataBase!A230</f>
        <v>135-MBenzene</v>
      </c>
      <c r="C232" s="27">
        <f>DataBase!C230</f>
        <v>120.19400024414063</v>
      </c>
      <c r="D232" s="27">
        <f>TestLeeKesler!AI233</f>
        <v>130.2750751173628</v>
      </c>
      <c r="E232" s="27">
        <f>TestLeeKesler!AJ233</f>
        <v>126.94513525234943</v>
      </c>
    </row>
    <row r="233" spans="2:5" x14ac:dyDescent="0.2">
      <c r="B233" t="str">
        <f>DataBase!A231</f>
        <v>V-Norbornene</v>
      </c>
      <c r="C233" s="27">
        <f>DataBase!C231</f>
        <v>120.19400024414063</v>
      </c>
      <c r="D233" s="27">
        <f>TestLeeKesler!AI234</f>
        <v>111.30535379872777</v>
      </c>
      <c r="E233" s="27">
        <f>TestLeeKesler!AJ234</f>
        <v>108.7706262292441</v>
      </c>
    </row>
    <row r="234" spans="2:5" x14ac:dyDescent="0.2">
      <c r="B234" t="str">
        <f>DataBase!A232</f>
        <v>5-Eid=-2Norb</v>
      </c>
      <c r="C234" s="27">
        <f>DataBase!C232</f>
        <v>120.19400024414063</v>
      </c>
      <c r="D234" s="27">
        <f>TestLeeKesler!AI235</f>
        <v>114.83545852150678</v>
      </c>
      <c r="E234" s="27">
        <f>TestLeeKesler!AJ235</f>
        <v>111.64905669046013</v>
      </c>
    </row>
    <row r="235" spans="2:5" x14ac:dyDescent="0.2">
      <c r="B235" t="str">
        <f>DataBase!A233</f>
        <v>1-M-4-V-CC6=</v>
      </c>
      <c r="C235" s="27">
        <f>DataBase!C233</f>
        <v>122.20999908447266</v>
      </c>
      <c r="D235" s="27">
        <f>TestLeeKesler!AI236</f>
        <v>122.85813221828244</v>
      </c>
      <c r="E235" s="27">
        <f>TestLeeKesler!AJ236</f>
        <v>120.33853451265541</v>
      </c>
    </row>
    <row r="236" spans="2:5" x14ac:dyDescent="0.2">
      <c r="B236" t="str">
        <f>DataBase!A234</f>
        <v>E-Norbornene</v>
      </c>
      <c r="C236" s="27">
        <f>DataBase!C234</f>
        <v>122.20999908447266</v>
      </c>
      <c r="D236" s="27">
        <f>TestLeeKesler!AI237</f>
        <v>115.75608115894647</v>
      </c>
      <c r="E236" s="27">
        <f>TestLeeKesler!AJ237</f>
        <v>113.52949580024611</v>
      </c>
    </row>
    <row r="237" spans="2:5" x14ac:dyDescent="0.2">
      <c r="B237" t="str">
        <f>DataBase!A235</f>
        <v>2M3E-15-C6==</v>
      </c>
      <c r="C237" s="27">
        <f>DataBase!C235</f>
        <v>124.22200012207031</v>
      </c>
      <c r="D237" s="27">
        <f>TestLeeKesler!AI238</f>
        <v>129.37544098672515</v>
      </c>
      <c r="E237" s="27">
        <f>TestLeeKesler!AJ238</f>
        <v>125.00636795067528</v>
      </c>
    </row>
    <row r="238" spans="2:5" x14ac:dyDescent="0.2">
      <c r="B238" t="str">
        <f>DataBase!A236</f>
        <v>1-Nonyne</v>
      </c>
      <c r="C238" s="27">
        <f>DataBase!C236</f>
        <v>124.23000335693359</v>
      </c>
      <c r="D238" s="27">
        <f>TestLeeKesler!AI239</f>
        <v>133.2489891969617</v>
      </c>
      <c r="E238" s="27">
        <f>TestLeeKesler!AJ239</f>
        <v>128.19569802348249</v>
      </c>
    </row>
    <row r="239" spans="2:5" x14ac:dyDescent="0.2">
      <c r="B239" t="str">
        <f>DataBase!A237</f>
        <v>Cyclononane</v>
      </c>
      <c r="C239" s="27">
        <f>DataBase!C237</f>
        <v>126.23600006103516</v>
      </c>
      <c r="D239" s="27">
        <f>TestLeeKesler!AI240</f>
        <v>141.64239554244659</v>
      </c>
      <c r="E239" s="27">
        <f>TestLeeKesler!AJ240</f>
        <v>137.82508250507865</v>
      </c>
    </row>
    <row r="240" spans="2:5" x14ac:dyDescent="0.2">
      <c r="B240" t="str">
        <f>DataBase!A238</f>
        <v>1-ci2-ECC5</v>
      </c>
      <c r="C240" s="27">
        <f>DataBase!C238</f>
        <v>126.23600006103516</v>
      </c>
      <c r="D240" s="27">
        <f>TestLeeKesler!AI241</f>
        <v>131.25199544588554</v>
      </c>
      <c r="E240" s="27">
        <f>TestLeeKesler!AJ241</f>
        <v>127.98895875008672</v>
      </c>
    </row>
    <row r="241" spans="2:5" x14ac:dyDescent="0.2">
      <c r="B241" t="str">
        <f>DataBase!A239</f>
        <v>1-tr2-ECC5</v>
      </c>
      <c r="C241" s="27">
        <f>DataBase!C239</f>
        <v>126.23600006103516</v>
      </c>
      <c r="D241" s="27">
        <f>TestLeeKesler!AI242</f>
        <v>128.81417389789567</v>
      </c>
      <c r="E241" s="27">
        <f>TestLeeKesler!AJ242</f>
        <v>125.36275993653059</v>
      </c>
    </row>
    <row r="242" spans="2:5" x14ac:dyDescent="0.2">
      <c r="B242" t="str">
        <f>DataBase!A240</f>
        <v>1c3c5MCC6</v>
      </c>
      <c r="C242" s="27">
        <f>DataBase!C240</f>
        <v>126.23600006103516</v>
      </c>
      <c r="D242" s="27">
        <f>TestLeeKesler!AI243</f>
        <v>124.0341813170528</v>
      </c>
      <c r="E242" s="27">
        <f>TestLeeKesler!AJ243</f>
        <v>120.6662299618838</v>
      </c>
    </row>
    <row r="243" spans="2:5" x14ac:dyDescent="0.2">
      <c r="B243" t="str">
        <f>DataBase!A241</f>
        <v>1c3t5MCC6</v>
      </c>
      <c r="C243" s="27">
        <f>DataBase!C241</f>
        <v>126.23600006103516</v>
      </c>
      <c r="D243" s="27">
        <f>TestLeeKesler!AI244</f>
        <v>124.36006621686784</v>
      </c>
      <c r="E243" s="27">
        <f>TestLeeKesler!AJ244</f>
        <v>121.29237652649415</v>
      </c>
    </row>
    <row r="244" spans="2:5" x14ac:dyDescent="0.2">
      <c r="B244" t="str">
        <f>DataBase!A242</f>
        <v>Ecycheptane</v>
      </c>
      <c r="C244" s="27">
        <f>DataBase!C242</f>
        <v>126.23600006103516</v>
      </c>
      <c r="D244" s="27">
        <f>TestLeeKesler!AI245</f>
        <v>135.7848869527993</v>
      </c>
      <c r="E244" s="27">
        <f>TestLeeKesler!AJ245</f>
        <v>132.46771579193128</v>
      </c>
    </row>
    <row r="245" spans="2:5" x14ac:dyDescent="0.2">
      <c r="B245" t="str">
        <f>DataBase!A243</f>
        <v>Mcycoctane</v>
      </c>
      <c r="C245" s="27">
        <f>DataBase!C243</f>
        <v>126.23600006103516</v>
      </c>
      <c r="D245" s="27">
        <f>TestLeeKesler!AI246</f>
        <v>132.29861819159692</v>
      </c>
      <c r="E245" s="27">
        <f>TestLeeKesler!AJ246</f>
        <v>129.30918750385302</v>
      </c>
    </row>
    <row r="246" spans="2:5" x14ac:dyDescent="0.2">
      <c r="B246" t="str">
        <f>DataBase!A244</f>
        <v>112-MCC6</v>
      </c>
      <c r="C246" s="27">
        <f>DataBase!C244</f>
        <v>126.23600006103516</v>
      </c>
      <c r="D246" s="27">
        <f>TestLeeKesler!AI247</f>
        <v>125.17008828152552</v>
      </c>
      <c r="E246" s="27">
        <f>TestLeeKesler!AJ247</f>
        <v>122.55264151922877</v>
      </c>
    </row>
    <row r="247" spans="2:5" x14ac:dyDescent="0.2">
      <c r="B247" t="str">
        <f>DataBase!A245</f>
        <v>113-MCC6</v>
      </c>
      <c r="C247" s="27">
        <f>DataBase!C245</f>
        <v>126.23600006103516</v>
      </c>
      <c r="D247" s="27">
        <f>TestLeeKesler!AI248</f>
        <v>121.96365514326999</v>
      </c>
      <c r="E247" s="27">
        <f>TestLeeKesler!AJ248</f>
        <v>119.09775092116699</v>
      </c>
    </row>
    <row r="248" spans="2:5" x14ac:dyDescent="0.2">
      <c r="B248" t="str">
        <f>DataBase!A246</f>
        <v>1tr2tr4-MCC6</v>
      </c>
      <c r="C248" s="27">
        <f>DataBase!C246</f>
        <v>126.23600006103516</v>
      </c>
      <c r="D248" s="27">
        <f>TestLeeKesler!AI249</f>
        <v>125.79343316713607</v>
      </c>
      <c r="E248" s="27">
        <f>TestLeeKesler!AJ249</f>
        <v>122.24438770027204</v>
      </c>
    </row>
    <row r="249" spans="2:5" x14ac:dyDescent="0.2">
      <c r="B249" t="str">
        <f>DataBase!A247</f>
        <v>n-Bcycpentan</v>
      </c>
      <c r="C249" s="27">
        <f>DataBase!C247</f>
        <v>126.23600006103516</v>
      </c>
      <c r="D249" s="27">
        <f>TestLeeKesler!AI250</f>
        <v>134.70817295129768</v>
      </c>
      <c r="E249" s="27">
        <f>TestLeeKesler!AJ250</f>
        <v>130.79626141053001</v>
      </c>
    </row>
    <row r="250" spans="2:5" x14ac:dyDescent="0.2">
      <c r="B250" t="str">
        <f>DataBase!A248</f>
        <v>i-Bcycpentan</v>
      </c>
      <c r="C250" s="27">
        <f>DataBase!C248</f>
        <v>126.23600006103516</v>
      </c>
      <c r="D250" s="27">
        <f>TestLeeKesler!AI251</f>
        <v>129.25083836229192</v>
      </c>
      <c r="E250" s="27">
        <f>TestLeeKesler!AJ251</f>
        <v>125.71033938508047</v>
      </c>
    </row>
    <row r="251" spans="2:5" x14ac:dyDescent="0.2">
      <c r="B251" t="str">
        <f>DataBase!A249</f>
        <v>sec-BCC5</v>
      </c>
      <c r="C251" s="27">
        <f>DataBase!C249</f>
        <v>126.23600006103516</v>
      </c>
      <c r="D251" s="27">
        <f>TestLeeKesler!AI252</f>
        <v>131.95321642901581</v>
      </c>
      <c r="E251" s="27">
        <f>TestLeeKesler!AJ252</f>
        <v>128.5949006656428</v>
      </c>
    </row>
    <row r="252" spans="2:5" x14ac:dyDescent="0.2">
      <c r="B252" t="str">
        <f>DataBase!A250</f>
        <v>tert-BCC5</v>
      </c>
      <c r="C252" s="27">
        <f>DataBase!C250</f>
        <v>126.23600006103516</v>
      </c>
      <c r="D252" s="27">
        <f>TestLeeKesler!AI253</f>
        <v>125.99288274371975</v>
      </c>
      <c r="E252" s="27">
        <f>TestLeeKesler!AJ253</f>
        <v>123.08875619287608</v>
      </c>
    </row>
    <row r="253" spans="2:5" x14ac:dyDescent="0.2">
      <c r="B253" t="str">
        <f>DataBase!A251</f>
        <v>1Mci2n-PCC5</v>
      </c>
      <c r="C253" s="27">
        <f>DataBase!C251</f>
        <v>126.23600006103516</v>
      </c>
      <c r="D253" s="27">
        <f>TestLeeKesler!AI254</f>
        <v>131.02005115901329</v>
      </c>
      <c r="E253" s="27">
        <f>TestLeeKesler!AJ254</f>
        <v>127.68370391194001</v>
      </c>
    </row>
    <row r="254" spans="2:5" x14ac:dyDescent="0.2">
      <c r="B254" t="str">
        <f>DataBase!A252</f>
        <v>1Mtr2n-PCC5</v>
      </c>
      <c r="C254" s="27">
        <f>DataBase!C252</f>
        <v>126.23600006103516</v>
      </c>
      <c r="D254" s="27">
        <f>TestLeeKesler!AI255</f>
        <v>128.59268501900897</v>
      </c>
      <c r="E254" s="27">
        <f>TestLeeKesler!AJ255</f>
        <v>124.98476847519481</v>
      </c>
    </row>
    <row r="255" spans="2:5" x14ac:dyDescent="0.2">
      <c r="B255" t="str">
        <f>DataBase!A253</f>
        <v>1Mci3i-PCC5</v>
      </c>
      <c r="C255" s="27">
        <f>DataBase!C253</f>
        <v>126.23600006103516</v>
      </c>
      <c r="D255" s="27">
        <f>TestLeeKesler!AI256</f>
        <v>125.55674781271637</v>
      </c>
      <c r="E255" s="27">
        <f>TestLeeKesler!AJ256</f>
        <v>122.33735258140845</v>
      </c>
    </row>
    <row r="256" spans="2:5" x14ac:dyDescent="0.2">
      <c r="B256" t="str">
        <f>DataBase!A254</f>
        <v>1Mtr3i-PCC5</v>
      </c>
      <c r="C256" s="27">
        <f>DataBase!C254</f>
        <v>126.23600006103516</v>
      </c>
      <c r="D256" s="27">
        <f>TestLeeKesler!AI257</f>
        <v>125.55674781271637</v>
      </c>
      <c r="E256" s="27">
        <f>TestLeeKesler!AJ257</f>
        <v>122.33735258140845</v>
      </c>
    </row>
    <row r="257" spans="2:5" x14ac:dyDescent="0.2">
      <c r="B257" t="str">
        <f>DataBase!A255</f>
        <v>n-Pcychexane</v>
      </c>
      <c r="C257" s="27">
        <f>DataBase!C255</f>
        <v>126.23600006103516</v>
      </c>
      <c r="D257" s="27">
        <f>TestLeeKesler!AI258</f>
        <v>133.72935899363301</v>
      </c>
      <c r="E257" s="27">
        <f>TestLeeKesler!AJ258</f>
        <v>130.18256742080206</v>
      </c>
    </row>
    <row r="258" spans="2:5" x14ac:dyDescent="0.2">
      <c r="B258" t="str">
        <f>DataBase!A256</f>
        <v>i-Pcychexane</v>
      </c>
      <c r="C258" s="27">
        <f>DataBase!C256</f>
        <v>126.23600006103516</v>
      </c>
      <c r="D258" s="27">
        <f>TestLeeKesler!AI259</f>
        <v>131.36082344993179</v>
      </c>
      <c r="E258" s="27">
        <f>TestLeeKesler!AJ259</f>
        <v>128.21941267835217</v>
      </c>
    </row>
    <row r="259" spans="2:5" x14ac:dyDescent="0.2">
      <c r="B259" t="str">
        <f>DataBase!A257</f>
        <v>1-Nonene</v>
      </c>
      <c r="C259" s="27">
        <f>DataBase!C257</f>
        <v>126.23600006103516</v>
      </c>
      <c r="D259" s="27">
        <f>TestLeeKesler!AI260</f>
        <v>134.4931747306639</v>
      </c>
      <c r="E259" s="27">
        <f>TestLeeKesler!AJ260</f>
        <v>127.22553943807192</v>
      </c>
    </row>
    <row r="260" spans="2:5" x14ac:dyDescent="0.2">
      <c r="B260" t="str">
        <f>DataBase!A258</f>
        <v>23M2-heptene</v>
      </c>
      <c r="C260" s="27">
        <f>DataBase!C258</f>
        <v>126.23600006103516</v>
      </c>
      <c r="D260" s="27">
        <f>TestLeeKesler!AI261</f>
        <v>132.67006034593123</v>
      </c>
      <c r="E260" s="27">
        <f>TestLeeKesler!AJ261</f>
        <v>126.06697032426865</v>
      </c>
    </row>
    <row r="261" spans="2:5" x14ac:dyDescent="0.2">
      <c r="B261" t="str">
        <f>DataBase!A259</f>
        <v>nBCC5</v>
      </c>
      <c r="C261" s="27">
        <f>DataBase!C259</f>
        <v>126.23799896240234</v>
      </c>
      <c r="D261" s="27">
        <f>TestLeeKesler!AI262</f>
        <v>134.53158742465257</v>
      </c>
      <c r="E261" s="27">
        <f>TestLeeKesler!AJ262</f>
        <v>130.68243751316373</v>
      </c>
    </row>
    <row r="262" spans="2:5" x14ac:dyDescent="0.2">
      <c r="B262" t="str">
        <f>DataBase!A260</f>
        <v>iPCC6</v>
      </c>
      <c r="C262" s="27">
        <f>DataBase!C260</f>
        <v>126.23799896240234</v>
      </c>
      <c r="D262" s="27">
        <f>TestLeeKesler!AI263</f>
        <v>131.23431551788781</v>
      </c>
      <c r="E262" s="27">
        <f>TestLeeKesler!AJ263</f>
        <v>128.1216667096088</v>
      </c>
    </row>
    <row r="263" spans="2:5" x14ac:dyDescent="0.2">
      <c r="B263" t="str">
        <f>DataBase!A261</f>
        <v>Naphthalene</v>
      </c>
      <c r="C263" s="27">
        <f>DataBase!C261</f>
        <v>128.17300415039063</v>
      </c>
      <c r="D263" s="27">
        <f>TestLeeKesler!AI264</f>
        <v>153.50203750901107</v>
      </c>
      <c r="E263" s="27">
        <f>TestLeeKesler!AJ264</f>
        <v>142.75750431823857</v>
      </c>
    </row>
    <row r="264" spans="2:5" x14ac:dyDescent="0.2">
      <c r="B264" t="str">
        <f>DataBase!A262</f>
        <v>n-Nonane</v>
      </c>
      <c r="C264" s="27">
        <f>DataBase!C262</f>
        <v>128.25900268554688</v>
      </c>
      <c r="D264" s="27">
        <f>TestLeeKesler!AI265</f>
        <v>138.53948844721231</v>
      </c>
      <c r="E264" s="27">
        <f>TestLeeKesler!AJ265</f>
        <v>129.66979592899833</v>
      </c>
    </row>
    <row r="265" spans="2:5" x14ac:dyDescent="0.2">
      <c r="B265" t="str">
        <f>DataBase!A263</f>
        <v>33-Epentane</v>
      </c>
      <c r="C265" s="27">
        <f>DataBase!C263</f>
        <v>128.25900268554688</v>
      </c>
      <c r="D265" s="27">
        <f>TestLeeKesler!AI266</f>
        <v>131.2646287323812</v>
      </c>
      <c r="E265" s="27">
        <f>TestLeeKesler!AJ266</f>
        <v>126.15189139710427</v>
      </c>
    </row>
    <row r="266" spans="2:5" x14ac:dyDescent="0.2">
      <c r="B266" t="str">
        <f>DataBase!A264</f>
        <v>2-Moctane</v>
      </c>
      <c r="C266" s="27">
        <f>DataBase!C264</f>
        <v>128.25900268554688</v>
      </c>
      <c r="D266" s="27">
        <f>TestLeeKesler!AI267</f>
        <v>133.85476036838145</v>
      </c>
      <c r="E266" s="27">
        <f>TestLeeKesler!AJ267</f>
        <v>125.13593950193321</v>
      </c>
    </row>
    <row r="267" spans="2:5" x14ac:dyDescent="0.2">
      <c r="B267" t="str">
        <f>DataBase!A265</f>
        <v>3-Moctane</v>
      </c>
      <c r="C267" s="27">
        <f>DataBase!C265</f>
        <v>128.25900268554688</v>
      </c>
      <c r="D267" s="27">
        <f>TestLeeKesler!AI268</f>
        <v>133.71036135375289</v>
      </c>
      <c r="E267" s="27">
        <f>TestLeeKesler!AJ268</f>
        <v>125.70711671446412</v>
      </c>
    </row>
    <row r="268" spans="2:5" x14ac:dyDescent="0.2">
      <c r="B268" t="str">
        <f>DataBase!A266</f>
        <v>4-Moctane</v>
      </c>
      <c r="C268" s="27">
        <f>DataBase!C266</f>
        <v>128.25900268554688</v>
      </c>
      <c r="D268" s="27">
        <f>TestLeeKesler!AI269</f>
        <v>132.49429567182347</v>
      </c>
      <c r="E268" s="27">
        <f>TestLeeKesler!AJ269</f>
        <v>124.64329181496186</v>
      </c>
    </row>
    <row r="269" spans="2:5" x14ac:dyDescent="0.2">
      <c r="B269" t="str">
        <f>DataBase!A267</f>
        <v>3-Eheptane</v>
      </c>
      <c r="C269" s="27">
        <f>DataBase!C267</f>
        <v>128.25900268554688</v>
      </c>
      <c r="D269" s="27">
        <f>TestLeeKesler!AI270</f>
        <v>132.15174391293522</v>
      </c>
      <c r="E269" s="27">
        <f>TestLeeKesler!AJ270</f>
        <v>124.9290325622713</v>
      </c>
    </row>
    <row r="270" spans="2:5" x14ac:dyDescent="0.2">
      <c r="B270" t="str">
        <f>DataBase!A268</f>
        <v>4-Eheptane</v>
      </c>
      <c r="C270" s="27">
        <f>DataBase!C268</f>
        <v>128.25900268554688</v>
      </c>
      <c r="D270" s="27">
        <f>TestLeeKesler!AI271</f>
        <v>130.76174595390239</v>
      </c>
      <c r="E270" s="27">
        <f>TestLeeKesler!AJ271</f>
        <v>123.84246196697002</v>
      </c>
    </row>
    <row r="271" spans="2:5" x14ac:dyDescent="0.2">
      <c r="B271" t="str">
        <f>DataBase!A269</f>
        <v>22-Mheptane</v>
      </c>
      <c r="C271" s="27">
        <f>DataBase!C269</f>
        <v>128.25900268554688</v>
      </c>
      <c r="D271" s="27">
        <f>TestLeeKesler!AI272</f>
        <v>127.05255194941697</v>
      </c>
      <c r="E271" s="27">
        <f>TestLeeKesler!AJ272</f>
        <v>118.96842499854253</v>
      </c>
    </row>
    <row r="272" spans="2:5" x14ac:dyDescent="0.2">
      <c r="B272" t="str">
        <f>DataBase!A270</f>
        <v>23-Mheptane</v>
      </c>
      <c r="C272" s="27">
        <f>DataBase!C270</f>
        <v>128.25900268554688</v>
      </c>
      <c r="D272" s="27">
        <f>TestLeeKesler!AI273</f>
        <v>130.54782115569128</v>
      </c>
      <c r="E272" s="27">
        <f>TestLeeKesler!AJ273</f>
        <v>123.45721755296468</v>
      </c>
    </row>
    <row r="273" spans="2:5" x14ac:dyDescent="0.2">
      <c r="B273" t="str">
        <f>DataBase!A271</f>
        <v>24-Mheptane</v>
      </c>
      <c r="C273" s="27">
        <f>DataBase!C271</f>
        <v>128.25900268554688</v>
      </c>
      <c r="D273" s="27">
        <f>TestLeeKesler!AI274</f>
        <v>126.66054596935328</v>
      </c>
      <c r="E273" s="27">
        <f>TestLeeKesler!AJ274</f>
        <v>119.09747803326751</v>
      </c>
    </row>
    <row r="274" spans="2:5" x14ac:dyDescent="0.2">
      <c r="B274" t="str">
        <f>DataBase!A272</f>
        <v>25-Mheptane</v>
      </c>
      <c r="C274" s="27">
        <f>DataBase!C272</f>
        <v>128.25900268554688</v>
      </c>
      <c r="D274" s="27">
        <f>TestLeeKesler!AI275</f>
        <v>128.52879854951061</v>
      </c>
      <c r="E274" s="27">
        <f>TestLeeKesler!AJ275</f>
        <v>120.88107666117406</v>
      </c>
    </row>
    <row r="275" spans="2:5" x14ac:dyDescent="0.2">
      <c r="B275" t="str">
        <f>DataBase!A273</f>
        <v>26-Mheptane</v>
      </c>
      <c r="C275" s="27">
        <f>DataBase!C273</f>
        <v>128.25900268554688</v>
      </c>
      <c r="D275" s="27">
        <f>TestLeeKesler!AI276</f>
        <v>128.90219435333165</v>
      </c>
      <c r="E275" s="27">
        <f>TestLeeKesler!AJ276</f>
        <v>120.40479450523071</v>
      </c>
    </row>
    <row r="276" spans="2:5" x14ac:dyDescent="0.2">
      <c r="B276" t="str">
        <f>DataBase!A274</f>
        <v>33-Mheptane</v>
      </c>
      <c r="C276" s="27">
        <f>DataBase!C274</f>
        <v>128.25900268554688</v>
      </c>
      <c r="D276" s="27">
        <f>TestLeeKesler!AI277</f>
        <v>128.25126938700168</v>
      </c>
      <c r="E276" s="27">
        <f>TestLeeKesler!AJ277</f>
        <v>121.42197496200977</v>
      </c>
    </row>
    <row r="277" spans="2:5" x14ac:dyDescent="0.2">
      <c r="B277" t="str">
        <f>DataBase!A275</f>
        <v>34-Mheptane</v>
      </c>
      <c r="C277" s="27">
        <f>DataBase!C275</f>
        <v>128.25900268554688</v>
      </c>
      <c r="D277" s="27">
        <f>TestLeeKesler!AI278</f>
        <v>130.012649754221</v>
      </c>
      <c r="E277" s="27">
        <f>TestLeeKesler!AJ278</f>
        <v>123.44313741579241</v>
      </c>
    </row>
    <row r="278" spans="2:5" x14ac:dyDescent="0.2">
      <c r="B278" t="str">
        <f>DataBase!A276</f>
        <v>35-Mheptane</v>
      </c>
      <c r="C278" s="27">
        <f>DataBase!C276</f>
        <v>128.25900268554688</v>
      </c>
      <c r="D278" s="27">
        <f>TestLeeKesler!AI279</f>
        <v>127.94645513236446</v>
      </c>
      <c r="E278" s="27">
        <f>TestLeeKesler!AJ279</f>
        <v>120.85883664520551</v>
      </c>
    </row>
    <row r="279" spans="2:5" x14ac:dyDescent="0.2">
      <c r="B279" t="str">
        <f>DataBase!A277</f>
        <v>44-Mheptane</v>
      </c>
      <c r="C279" s="27">
        <f>DataBase!C277</f>
        <v>128.25900268554688</v>
      </c>
      <c r="D279" s="27">
        <f>TestLeeKesler!AI280</f>
        <v>127.03102883089582</v>
      </c>
      <c r="E279" s="27">
        <f>TestLeeKesler!AJ280</f>
        <v>120.36259969879808</v>
      </c>
    </row>
    <row r="280" spans="2:5" x14ac:dyDescent="0.2">
      <c r="B280" t="str">
        <f>DataBase!A278</f>
        <v>2M-3Ehexane</v>
      </c>
      <c r="C280" s="27">
        <f>DataBase!C278</f>
        <v>128.25900268554688</v>
      </c>
      <c r="D280" s="27">
        <f>TestLeeKesler!AI281</f>
        <v>128.0061032671922</v>
      </c>
      <c r="E280" s="27">
        <f>TestLeeKesler!AJ281</f>
        <v>121.87195481916673</v>
      </c>
    </row>
    <row r="281" spans="2:5" x14ac:dyDescent="0.2">
      <c r="B281" t="str">
        <f>DataBase!A279</f>
        <v>2M-4Ehexane</v>
      </c>
      <c r="C281" s="27">
        <f>DataBase!C279</f>
        <v>128.25900268554688</v>
      </c>
      <c r="D281" s="27">
        <f>TestLeeKesler!AI282</f>
        <v>126.30934874588843</v>
      </c>
      <c r="E281" s="27">
        <f>TestLeeKesler!AJ282</f>
        <v>119.57523597707473</v>
      </c>
    </row>
    <row r="282" spans="2:5" x14ac:dyDescent="0.2">
      <c r="B282" t="str">
        <f>DataBase!A280</f>
        <v>3M-3Ehexane</v>
      </c>
      <c r="C282" s="27">
        <f>DataBase!C280</f>
        <v>128.25900268554688</v>
      </c>
      <c r="D282" s="27">
        <f>TestLeeKesler!AI283</f>
        <v>128.86881807781219</v>
      </c>
      <c r="E282" s="27">
        <f>TestLeeKesler!AJ283</f>
        <v>123.21822583062712</v>
      </c>
    </row>
    <row r="283" spans="2:5" x14ac:dyDescent="0.2">
      <c r="B283" t="str">
        <f>DataBase!A281</f>
        <v>3M-4Ehexane</v>
      </c>
      <c r="C283" s="27">
        <f>DataBase!C281</f>
        <v>128.25900268554688</v>
      </c>
      <c r="D283" s="27">
        <f>TestLeeKesler!AI284</f>
        <v>128.91403940299392</v>
      </c>
      <c r="E283" s="27">
        <f>TestLeeKesler!AJ284</f>
        <v>123.14347404140041</v>
      </c>
    </row>
    <row r="284" spans="2:5" x14ac:dyDescent="0.2">
      <c r="B284" t="str">
        <f>DataBase!A282</f>
        <v>223-Mhexane</v>
      </c>
      <c r="C284" s="27">
        <f>DataBase!C282</f>
        <v>128.25900268554688</v>
      </c>
      <c r="D284" s="27">
        <f>TestLeeKesler!AI285</f>
        <v>125.54771614583137</v>
      </c>
      <c r="E284" s="27">
        <f>TestLeeKesler!AJ285</f>
        <v>119.39377704388231</v>
      </c>
    </row>
    <row r="285" spans="2:5" x14ac:dyDescent="0.2">
      <c r="B285" t="str">
        <f>DataBase!A283</f>
        <v>224-Mhexane</v>
      </c>
      <c r="C285" s="27">
        <f>DataBase!C283</f>
        <v>128.25900268554688</v>
      </c>
      <c r="D285" s="27">
        <f>TestLeeKesler!AI286</f>
        <v>122.40056573398761</v>
      </c>
      <c r="E285" s="27">
        <f>TestLeeKesler!AJ286</f>
        <v>115.49704115313924</v>
      </c>
    </row>
    <row r="286" spans="2:5" x14ac:dyDescent="0.2">
      <c r="B286" t="str">
        <f>DataBase!A284</f>
        <v>225-Mhexane</v>
      </c>
      <c r="C286" s="27">
        <f>DataBase!C284</f>
        <v>128.25900268554688</v>
      </c>
      <c r="D286" s="27">
        <f>TestLeeKesler!AI287</f>
        <v>120.93878555434617</v>
      </c>
      <c r="E286" s="27">
        <f>TestLeeKesler!AJ287</f>
        <v>114.12585271321959</v>
      </c>
    </row>
    <row r="287" spans="2:5" x14ac:dyDescent="0.2">
      <c r="B287" t="str">
        <f>DataBase!A285</f>
        <v>233-Mhexane</v>
      </c>
      <c r="C287" s="27">
        <f>DataBase!C285</f>
        <v>128.25900268554688</v>
      </c>
      <c r="D287" s="27">
        <f>TestLeeKesler!AI288</f>
        <v>127.36154599391512</v>
      </c>
      <c r="E287" s="27">
        <f>TestLeeKesler!AJ288</f>
        <v>121.60574234821054</v>
      </c>
    </row>
    <row r="288" spans="2:5" x14ac:dyDescent="0.2">
      <c r="B288" t="str">
        <f>DataBase!A286</f>
        <v>234-Mhexane</v>
      </c>
      <c r="C288" s="27">
        <f>DataBase!C286</f>
        <v>128.25900268554688</v>
      </c>
      <c r="D288" s="27">
        <f>TestLeeKesler!AI289</f>
        <v>128.10341444416144</v>
      </c>
      <c r="E288" s="27">
        <f>TestLeeKesler!AJ289</f>
        <v>122.37267539720882</v>
      </c>
    </row>
    <row r="289" spans="2:5" x14ac:dyDescent="0.2">
      <c r="B289" t="str">
        <f>DataBase!A287</f>
        <v>235-Mhexane</v>
      </c>
      <c r="C289" s="27">
        <f>DataBase!C287</f>
        <v>128.25900268554688</v>
      </c>
      <c r="D289" s="27">
        <f>TestLeeKesler!AI290</f>
        <v>124.84464523578254</v>
      </c>
      <c r="E289" s="27">
        <f>TestLeeKesler!AJ290</f>
        <v>118.18219218209664</v>
      </c>
    </row>
    <row r="290" spans="2:5" x14ac:dyDescent="0.2">
      <c r="B290" t="str">
        <f>DataBase!A288</f>
        <v>244-Mhexane</v>
      </c>
      <c r="C290" s="27">
        <f>DataBase!C288</f>
        <v>128.25900268554688</v>
      </c>
      <c r="D290" s="27">
        <f>TestLeeKesler!AI291</f>
        <v>124.21803725038058</v>
      </c>
      <c r="E290" s="27">
        <f>TestLeeKesler!AJ291</f>
        <v>117.7733572489</v>
      </c>
    </row>
    <row r="291" spans="2:5" x14ac:dyDescent="0.2">
      <c r="B291" t="str">
        <f>DataBase!A289</f>
        <v>334-Mhexane</v>
      </c>
      <c r="C291" s="27">
        <f>DataBase!C289</f>
        <v>128.25900268554688</v>
      </c>
      <c r="D291" s="27">
        <f>TestLeeKesler!AI292</f>
        <v>128.29605917121853</v>
      </c>
      <c r="E291" s="27">
        <f>TestLeeKesler!AJ292</f>
        <v>123.01726761777437</v>
      </c>
    </row>
    <row r="292" spans="2:5" x14ac:dyDescent="0.2">
      <c r="B292" t="str">
        <f>DataBase!A290</f>
        <v>22M3Epentane</v>
      </c>
      <c r="C292" s="27">
        <f>DataBase!C290</f>
        <v>128.25900268554688</v>
      </c>
      <c r="D292" s="27">
        <f>TestLeeKesler!AI293</f>
        <v>125.09924688336469</v>
      </c>
      <c r="E292" s="27">
        <f>TestLeeKesler!AJ293</f>
        <v>119.42648734396839</v>
      </c>
    </row>
    <row r="293" spans="2:5" x14ac:dyDescent="0.2">
      <c r="B293" t="str">
        <f>DataBase!A291</f>
        <v>23M3Epentane</v>
      </c>
      <c r="C293" s="27">
        <f>DataBase!C291</f>
        <v>128.25900268554688</v>
      </c>
      <c r="D293" s="27">
        <f>TestLeeKesler!AI294</f>
        <v>130.07518603476251</v>
      </c>
      <c r="E293" s="27">
        <f>TestLeeKesler!AJ294</f>
        <v>125.18986705784852</v>
      </c>
    </row>
    <row r="294" spans="2:5" x14ac:dyDescent="0.2">
      <c r="B294" t="str">
        <f>DataBase!A292</f>
        <v>24M3Epentane</v>
      </c>
      <c r="C294" s="27">
        <f>DataBase!C292</f>
        <v>128.25900268554688</v>
      </c>
      <c r="D294" s="27">
        <f>TestLeeKesler!AI295</f>
        <v>126.65456900028039</v>
      </c>
      <c r="E294" s="27">
        <f>TestLeeKesler!AJ295</f>
        <v>121.01579221152126</v>
      </c>
    </row>
    <row r="295" spans="2:5" x14ac:dyDescent="0.2">
      <c r="B295" t="str">
        <f>DataBase!A293</f>
        <v>2233Mpentane</v>
      </c>
      <c r="C295" s="27">
        <f>DataBase!C293</f>
        <v>128.25900268554688</v>
      </c>
      <c r="D295" s="27">
        <f>TestLeeKesler!AI296</f>
        <v>126.92891605173736</v>
      </c>
      <c r="E295" s="27">
        <f>TestLeeKesler!AJ296</f>
        <v>122.48624878290963</v>
      </c>
    </row>
    <row r="296" spans="2:5" x14ac:dyDescent="0.2">
      <c r="B296" t="str">
        <f>DataBase!A294</f>
        <v>2234Mpentane</v>
      </c>
      <c r="C296" s="27">
        <f>DataBase!C294</f>
        <v>128.25900268554688</v>
      </c>
      <c r="D296" s="27">
        <f>TestLeeKesler!AI297</f>
        <v>124.08147707377361</v>
      </c>
      <c r="E296" s="27">
        <f>TestLeeKesler!AJ297</f>
        <v>118.85555756706995</v>
      </c>
    </row>
    <row r="297" spans="2:5" x14ac:dyDescent="0.2">
      <c r="B297" t="str">
        <f>DataBase!A295</f>
        <v>2244Mpentane</v>
      </c>
      <c r="C297" s="27">
        <f>DataBase!C295</f>
        <v>128.25900268554688</v>
      </c>
      <c r="D297" s="27">
        <f>TestLeeKesler!AI298</f>
        <v>119.18566826395454</v>
      </c>
      <c r="E297" s="27">
        <f>TestLeeKesler!AJ298</f>
        <v>113.10513305185003</v>
      </c>
    </row>
    <row r="298" spans="2:5" x14ac:dyDescent="0.2">
      <c r="B298" t="str">
        <f>DataBase!A296</f>
        <v>2334Mpentane</v>
      </c>
      <c r="C298" s="27">
        <f>DataBase!C296</f>
        <v>128.25900268554688</v>
      </c>
      <c r="D298" s="27">
        <f>TestLeeKesler!AI299</f>
        <v>128.01594372553495</v>
      </c>
      <c r="E298" s="27">
        <f>TestLeeKesler!AJ299</f>
        <v>123.33232149695037</v>
      </c>
    </row>
    <row r="299" spans="2:5" x14ac:dyDescent="0.2">
      <c r="B299" t="str">
        <f>DataBase!A297</f>
        <v>1MIndene</v>
      </c>
      <c r="C299" s="27">
        <f>DataBase!C297</f>
        <v>130.18800354003906</v>
      </c>
      <c r="D299" s="27">
        <f>TestLeeKesler!AI300</f>
        <v>138.44610435953291</v>
      </c>
      <c r="E299" s="27">
        <f>TestLeeKesler!AJ300</f>
        <v>128.43971809240679</v>
      </c>
    </row>
    <row r="300" spans="2:5" x14ac:dyDescent="0.2">
      <c r="B300" t="str">
        <f>DataBase!A298</f>
        <v>2MIndene</v>
      </c>
      <c r="C300" s="27">
        <f>DataBase!C298</f>
        <v>130.18800354003906</v>
      </c>
      <c r="D300" s="27">
        <f>TestLeeKesler!AI301</f>
        <v>127.76738566554627</v>
      </c>
      <c r="E300" s="27">
        <f>TestLeeKesler!AJ301</f>
        <v>118.4521514598347</v>
      </c>
    </row>
    <row r="301" spans="2:5" x14ac:dyDescent="0.2">
      <c r="B301" t="str">
        <f>DataBase!A299</f>
        <v>mDiVinylBZ</v>
      </c>
      <c r="C301" s="27">
        <f>DataBase!C299</f>
        <v>130.18800354003906</v>
      </c>
      <c r="D301" s="27">
        <f>TestLeeKesler!AI302</f>
        <v>145.54046545504343</v>
      </c>
      <c r="E301" s="27">
        <f>TestLeeKesler!AJ302</f>
        <v>138.08159221188234</v>
      </c>
    </row>
    <row r="302" spans="2:5" x14ac:dyDescent="0.2">
      <c r="B302" t="str">
        <f>DataBase!A300</f>
        <v>DicycloC5==</v>
      </c>
      <c r="C302" s="27">
        <f>DataBase!C300</f>
        <v>132.20500183105469</v>
      </c>
      <c r="D302" s="27">
        <f>TestLeeKesler!AI303</f>
        <v>120.09104144557011</v>
      </c>
      <c r="E302" s="27">
        <f>TestLeeKesler!AJ303</f>
        <v>112.35789293634249</v>
      </c>
    </row>
    <row r="303" spans="2:5" x14ac:dyDescent="0.2">
      <c r="B303" t="str">
        <f>DataBase!A301</f>
        <v>1234THyNapht</v>
      </c>
      <c r="C303" s="27">
        <f>DataBase!C301</f>
        <v>132.20500183105469</v>
      </c>
      <c r="D303" s="27">
        <f>TestLeeKesler!AI304</f>
        <v>145.17807541395996</v>
      </c>
      <c r="E303" s="27">
        <f>TestLeeKesler!AJ304</f>
        <v>134.71200364415671</v>
      </c>
    </row>
    <row r="304" spans="2:5" x14ac:dyDescent="0.2">
      <c r="B304" t="str">
        <f>DataBase!A302</f>
        <v>2PHButene1</v>
      </c>
      <c r="C304" s="27">
        <f>DataBase!C302</f>
        <v>132.20500183105469</v>
      </c>
      <c r="D304" s="27">
        <f>TestLeeKesler!AI305</f>
        <v>138.6010194329383</v>
      </c>
      <c r="E304" s="27">
        <f>TestLeeKesler!AJ305</f>
        <v>133.73194150774671</v>
      </c>
    </row>
    <row r="305" spans="2:5" x14ac:dyDescent="0.2">
      <c r="B305" t="str">
        <f>DataBase!A303</f>
        <v>cis2PHC4=2</v>
      </c>
      <c r="C305" s="27">
        <f>DataBase!C303</f>
        <v>132.20500183105469</v>
      </c>
      <c r="D305" s="27">
        <f>TestLeeKesler!AI306</f>
        <v>143.03636086779056</v>
      </c>
      <c r="E305" s="27">
        <f>TestLeeKesler!AJ306</f>
        <v>136.16149533971151</v>
      </c>
    </row>
    <row r="306" spans="2:5" x14ac:dyDescent="0.2">
      <c r="B306" t="str">
        <f>DataBase!A304</f>
        <v>trn2PHC4=2</v>
      </c>
      <c r="C306" s="27">
        <f>DataBase!C304</f>
        <v>132.20500183105469</v>
      </c>
      <c r="D306" s="27">
        <f>TestLeeKesler!AI307</f>
        <v>132.42784362023508</v>
      </c>
      <c r="E306" s="27">
        <f>TestLeeKesler!AJ307</f>
        <v>127.79982433379683</v>
      </c>
    </row>
    <row r="307" spans="2:5" x14ac:dyDescent="0.2">
      <c r="B307" t="str">
        <f>DataBase!A305</f>
        <v>1235-M-BZ</v>
      </c>
      <c r="C307" s="27">
        <f>DataBase!C305</f>
        <v>134.21000671386719</v>
      </c>
      <c r="D307" s="27">
        <f>TestLeeKesler!AI308</f>
        <v>151.17607350039975</v>
      </c>
      <c r="E307" s="27">
        <f>TestLeeKesler!AJ308</f>
        <v>145.82362369243825</v>
      </c>
    </row>
    <row r="308" spans="2:5" x14ac:dyDescent="0.2">
      <c r="B308" t="str">
        <f>DataBase!A306</f>
        <v>1234-M-BZ</v>
      </c>
      <c r="C308" s="27">
        <f>DataBase!C306</f>
        <v>134.22000122070313</v>
      </c>
      <c r="D308" s="27">
        <f>TestLeeKesler!AI309</f>
        <v>153.25390167072806</v>
      </c>
      <c r="E308" s="27">
        <f>TestLeeKesler!AJ309</f>
        <v>146.74850341568441</v>
      </c>
    </row>
    <row r="309" spans="2:5" x14ac:dyDescent="0.2">
      <c r="B309" t="str">
        <f>DataBase!A307</f>
        <v>12-E-BZ</v>
      </c>
      <c r="C309" s="27">
        <f>DataBase!C307</f>
        <v>134.22000122070313</v>
      </c>
      <c r="D309" s="27">
        <f>TestLeeKesler!AI310</f>
        <v>141.186880217512</v>
      </c>
      <c r="E309" s="27">
        <f>TestLeeKesler!AJ310</f>
        <v>136.59800356051656</v>
      </c>
    </row>
    <row r="310" spans="2:5" x14ac:dyDescent="0.2">
      <c r="B310" t="str">
        <f>DataBase!A308</f>
        <v>13-E-BZ</v>
      </c>
      <c r="C310" s="27">
        <f>DataBase!C308</f>
        <v>134.22000122070313</v>
      </c>
      <c r="D310" s="27">
        <f>TestLeeKesler!AI311</f>
        <v>142.15783276351772</v>
      </c>
      <c r="E310" s="27">
        <f>TestLeeKesler!AJ311</f>
        <v>138.09105158697017</v>
      </c>
    </row>
    <row r="311" spans="2:5" x14ac:dyDescent="0.2">
      <c r="B311" t="str">
        <f>DataBase!A309</f>
        <v>14-DiethylBZ</v>
      </c>
      <c r="C311" s="27">
        <f>DataBase!C309</f>
        <v>134.22000122070313</v>
      </c>
      <c r="D311" s="27">
        <f>TestLeeKesler!AI312</f>
        <v>143.79220594877972</v>
      </c>
      <c r="E311" s="27">
        <f>TestLeeKesler!AJ312</f>
        <v>139.57698235162073</v>
      </c>
    </row>
    <row r="312" spans="2:5" x14ac:dyDescent="0.2">
      <c r="B312" t="str">
        <f>DataBase!A310</f>
        <v>mDiEBenzene</v>
      </c>
      <c r="C312" s="27">
        <f>DataBase!C310</f>
        <v>134.22000122070313</v>
      </c>
      <c r="D312" s="27">
        <f>TestLeeKesler!AI313</f>
        <v>141.63479360091617</v>
      </c>
      <c r="E312" s="27">
        <f>TestLeeKesler!AJ313</f>
        <v>137.50541789903221</v>
      </c>
    </row>
    <row r="313" spans="2:5" x14ac:dyDescent="0.2">
      <c r="B313" t="str">
        <f>DataBase!A311</f>
        <v>2EmXylene</v>
      </c>
      <c r="C313" s="27">
        <f>DataBase!C311</f>
        <v>134.22000122070313</v>
      </c>
      <c r="D313" s="27">
        <f>TestLeeKesler!AI314</f>
        <v>144.3567255483805</v>
      </c>
      <c r="E313" s="27">
        <f>TestLeeKesler!AJ314</f>
        <v>139.12099410791933</v>
      </c>
    </row>
    <row r="314" spans="2:5" x14ac:dyDescent="0.2">
      <c r="B314" t="str">
        <f>DataBase!A312</f>
        <v>2EpXylene</v>
      </c>
      <c r="C314" s="27">
        <f>DataBase!C312</f>
        <v>134.22000122070313</v>
      </c>
      <c r="D314" s="27">
        <f>TestLeeKesler!AI315</f>
        <v>143.88744540514142</v>
      </c>
      <c r="E314" s="27">
        <f>TestLeeKesler!AJ315</f>
        <v>139.20395138235705</v>
      </c>
    </row>
    <row r="315" spans="2:5" x14ac:dyDescent="0.2">
      <c r="B315" t="str">
        <f>DataBase!A313</f>
        <v>3EoXylene</v>
      </c>
      <c r="C315" s="27">
        <f>DataBase!C313</f>
        <v>134.22000122070313</v>
      </c>
      <c r="D315" s="27">
        <f>TestLeeKesler!AI316</f>
        <v>146.92439338215172</v>
      </c>
      <c r="E315" s="27">
        <f>TestLeeKesler!AJ316</f>
        <v>141.44566638777883</v>
      </c>
    </row>
    <row r="316" spans="2:5" x14ac:dyDescent="0.2">
      <c r="B316" t="str">
        <f>DataBase!A314</f>
        <v>4EmXylene</v>
      </c>
      <c r="C316" s="27">
        <f>DataBase!C314</f>
        <v>134.22000122070313</v>
      </c>
      <c r="D316" s="27">
        <f>TestLeeKesler!AI317</f>
        <v>145.15087764537805</v>
      </c>
      <c r="E316" s="27">
        <f>TestLeeKesler!AJ317</f>
        <v>140.41650175705158</v>
      </c>
    </row>
    <row r="317" spans="2:5" x14ac:dyDescent="0.2">
      <c r="B317" t="str">
        <f>DataBase!A315</f>
        <v>4EoXylene</v>
      </c>
      <c r="C317" s="27">
        <f>DataBase!C315</f>
        <v>134.22000122070313</v>
      </c>
      <c r="D317" s="27">
        <f>TestLeeKesler!AI318</f>
        <v>146.37998388303208</v>
      </c>
      <c r="E317" s="27">
        <f>TestLeeKesler!AJ318</f>
        <v>141.63574151112172</v>
      </c>
    </row>
    <row r="318" spans="2:5" x14ac:dyDescent="0.2">
      <c r="B318" t="str">
        <f>DataBase!A316</f>
        <v>5EmXylene</v>
      </c>
      <c r="C318" s="27">
        <f>DataBase!C316</f>
        <v>134.22000122070313</v>
      </c>
      <c r="D318" s="27">
        <f>TestLeeKesler!AI319</f>
        <v>143.39037909549768</v>
      </c>
      <c r="E318" s="27">
        <f>TestLeeKesler!AJ319</f>
        <v>139.124453914388</v>
      </c>
    </row>
    <row r="319" spans="2:5" x14ac:dyDescent="0.2">
      <c r="B319" t="str">
        <f>DataBase!A317</f>
        <v>1M2nPropylBZ</v>
      </c>
      <c r="C319" s="27">
        <f>DataBase!C317</f>
        <v>134.22000122070313</v>
      </c>
      <c r="D319" s="27">
        <f>TestLeeKesler!AI320</f>
        <v>142.92556888692889</v>
      </c>
      <c r="E319" s="27">
        <f>TestLeeKesler!AJ320</f>
        <v>138.42484115507341</v>
      </c>
    </row>
    <row r="320" spans="2:5" x14ac:dyDescent="0.2">
      <c r="B320" t="str">
        <f>DataBase!A318</f>
        <v>1M3nPropylBZ</v>
      </c>
      <c r="C320" s="27">
        <f>DataBase!C318</f>
        <v>134.22000122070313</v>
      </c>
      <c r="D320" s="27">
        <f>TestLeeKesler!AI321</f>
        <v>142.42883031023587</v>
      </c>
      <c r="E320" s="27">
        <f>TestLeeKesler!AJ321</f>
        <v>138.31001481594515</v>
      </c>
    </row>
    <row r="321" spans="2:5" x14ac:dyDescent="0.2">
      <c r="B321" t="str">
        <f>DataBase!A319</f>
        <v>1M4nPropylBZ</v>
      </c>
      <c r="C321" s="27">
        <f>DataBase!C319</f>
        <v>134.22000122070313</v>
      </c>
      <c r="D321" s="27">
        <f>TestLeeKesler!AI322</f>
        <v>143.78433342378162</v>
      </c>
      <c r="E321" s="27">
        <f>TestLeeKesler!AJ322</f>
        <v>139.63102236584621</v>
      </c>
    </row>
    <row r="322" spans="2:5" x14ac:dyDescent="0.2">
      <c r="B322" t="str">
        <f>DataBase!A320</f>
        <v>14-EBenzene</v>
      </c>
      <c r="C322" s="27">
        <f>DataBase!C320</f>
        <v>134.22200012207031</v>
      </c>
      <c r="D322" s="27">
        <f>TestLeeKesler!AI323</f>
        <v>143.8768699304153</v>
      </c>
      <c r="E322" s="27">
        <f>TestLeeKesler!AJ323</f>
        <v>139.67233459609201</v>
      </c>
    </row>
    <row r="323" spans="2:5" x14ac:dyDescent="0.2">
      <c r="B323" t="str">
        <f>DataBase!A321</f>
        <v>n-BBenzene</v>
      </c>
      <c r="C323" s="27">
        <f>DataBase!C321</f>
        <v>134.22200012207031</v>
      </c>
      <c r="D323" s="27">
        <f>TestLeeKesler!AI324</f>
        <v>143.74476780139139</v>
      </c>
      <c r="E323" s="27">
        <f>TestLeeKesler!AJ324</f>
        <v>139.58655983238754</v>
      </c>
    </row>
    <row r="324" spans="2:5" x14ac:dyDescent="0.2">
      <c r="B324" t="str">
        <f>DataBase!A322</f>
        <v>i-BBenzene</v>
      </c>
      <c r="C324" s="27">
        <f>DataBase!C322</f>
        <v>134.22200012207031</v>
      </c>
      <c r="D324" s="27">
        <f>TestLeeKesler!AI325</f>
        <v>137.19230829730395</v>
      </c>
      <c r="E324" s="27">
        <f>TestLeeKesler!AJ325</f>
        <v>133.60429676743422</v>
      </c>
    </row>
    <row r="325" spans="2:5" x14ac:dyDescent="0.2">
      <c r="B325" t="str">
        <f>DataBase!A323</f>
        <v>sec-BBenzene</v>
      </c>
      <c r="C325" s="27">
        <f>DataBase!C323</f>
        <v>134.22200012207031</v>
      </c>
      <c r="D325" s="27">
        <f>TestLeeKesler!AI326</f>
        <v>136.47300466011677</v>
      </c>
      <c r="E325" s="27">
        <f>TestLeeKesler!AJ326</f>
        <v>132.75049327783319</v>
      </c>
    </row>
    <row r="326" spans="2:5" x14ac:dyDescent="0.2">
      <c r="B326" t="str">
        <f>DataBase!A324</f>
        <v>tert-Bbenzen</v>
      </c>
      <c r="C326" s="27">
        <f>DataBase!C324</f>
        <v>134.22200012207031</v>
      </c>
      <c r="D326" s="27">
        <f>TestLeeKesler!AI327</f>
        <v>133.0106595486825</v>
      </c>
      <c r="E326" s="27">
        <f>TestLeeKesler!AJ327</f>
        <v>129.42006589392653</v>
      </c>
    </row>
    <row r="327" spans="2:5" x14ac:dyDescent="0.2">
      <c r="B327" t="str">
        <f>DataBase!A325</f>
        <v>o-Cymene</v>
      </c>
      <c r="C327" s="27">
        <f>DataBase!C325</f>
        <v>134.22200012207031</v>
      </c>
      <c r="D327" s="27">
        <f>TestLeeKesler!AI328</f>
        <v>137.84984391148919</v>
      </c>
      <c r="E327" s="27">
        <f>TestLeeKesler!AJ328</f>
        <v>133.58451396125113</v>
      </c>
    </row>
    <row r="328" spans="2:5" x14ac:dyDescent="0.2">
      <c r="B328" t="str">
        <f>DataBase!A326</f>
        <v>m-Cymene</v>
      </c>
      <c r="C328" s="27">
        <f>DataBase!C326</f>
        <v>134.22200012207031</v>
      </c>
      <c r="D328" s="27">
        <f>TestLeeKesler!AI329</f>
        <v>137.76764094943269</v>
      </c>
      <c r="E328" s="27">
        <f>TestLeeKesler!AJ329</f>
        <v>133.97086740075346</v>
      </c>
    </row>
    <row r="329" spans="2:5" x14ac:dyDescent="0.2">
      <c r="B329" t="str">
        <f>DataBase!A327</f>
        <v>p-Cymene</v>
      </c>
      <c r="C329" s="27">
        <f>DataBase!C327</f>
        <v>134.22200012207031</v>
      </c>
      <c r="D329" s="27">
        <f>TestLeeKesler!AI330</f>
        <v>139.81232051578411</v>
      </c>
      <c r="E329" s="27">
        <f>TestLeeKesler!AJ330</f>
        <v>135.9826580099386</v>
      </c>
    </row>
    <row r="330" spans="2:5" x14ac:dyDescent="0.2">
      <c r="B330" t="str">
        <f>DataBase!A328</f>
        <v>1245-M-BZ</v>
      </c>
      <c r="C330" s="27">
        <f>DataBase!C328</f>
        <v>134.22200012207031</v>
      </c>
      <c r="D330" s="27">
        <f>TestLeeKesler!AI331</f>
        <v>149.83639055762808</v>
      </c>
      <c r="E330" s="27">
        <f>TestLeeKesler!AJ331</f>
        <v>144.43175896772854</v>
      </c>
    </row>
    <row r="331" spans="2:5" x14ac:dyDescent="0.2">
      <c r="B331" t="str">
        <f>DataBase!A329</f>
        <v>D-Limonene</v>
      </c>
      <c r="C331" s="27">
        <f>DataBase!C329</f>
        <v>136.20500183105469</v>
      </c>
      <c r="D331" s="27">
        <f>TestLeeKesler!AI332</f>
        <v>141.01237304943652</v>
      </c>
      <c r="E331" s="27">
        <f>TestLeeKesler!AJ332</f>
        <v>137.3119617984805</v>
      </c>
    </row>
    <row r="332" spans="2:5" x14ac:dyDescent="0.2">
      <c r="B332" t="str">
        <f>DataBase!A330</f>
        <v>A-Pinene</v>
      </c>
      <c r="C332" s="27">
        <f>DataBase!C330</f>
        <v>136.23500061035156</v>
      </c>
      <c r="D332" s="27">
        <f>TestLeeKesler!AI333</f>
        <v>124.99438803566591</v>
      </c>
      <c r="E332" s="27">
        <f>TestLeeKesler!AJ333</f>
        <v>122.18331316903235</v>
      </c>
    </row>
    <row r="333" spans="2:5" x14ac:dyDescent="0.2">
      <c r="B333" t="str">
        <f>DataBase!A331</f>
        <v>B-Pinene</v>
      </c>
      <c r="C333" s="27">
        <f>DataBase!C331</f>
        <v>136.23500061035156</v>
      </c>
      <c r="D333" s="27">
        <f>TestLeeKesler!AI334</f>
        <v>130.48325948407978</v>
      </c>
      <c r="E333" s="27">
        <f>TestLeeKesler!AJ334</f>
        <v>126.99144127546599</v>
      </c>
    </row>
    <row r="334" spans="2:5" x14ac:dyDescent="0.2">
      <c r="B334" t="str">
        <f>DataBase!A332</f>
        <v>Terpinolene</v>
      </c>
      <c r="C334" s="27">
        <f>DataBase!C332</f>
        <v>136.23500061035156</v>
      </c>
      <c r="D334" s="27">
        <f>TestLeeKesler!AI335</f>
        <v>144.63813642388993</v>
      </c>
      <c r="E334" s="27">
        <f>TestLeeKesler!AJ335</f>
        <v>140.36677120709192</v>
      </c>
    </row>
    <row r="335" spans="2:5" x14ac:dyDescent="0.2">
      <c r="B335" t="str">
        <f>DataBase!A333</f>
        <v>Camphene</v>
      </c>
      <c r="C335" s="27">
        <f>DataBase!C333</f>
        <v>136.23500061035156</v>
      </c>
      <c r="D335" s="27">
        <f>TestLeeKesler!AI336</f>
        <v>129.97321388877754</v>
      </c>
      <c r="E335" s="27">
        <f>TestLeeKesler!AJ336</f>
        <v>127.06856128429054</v>
      </c>
    </row>
    <row r="336" spans="2:5" x14ac:dyDescent="0.2">
      <c r="B336" t="str">
        <f>DataBase!A334</f>
        <v>aPhellandren</v>
      </c>
      <c r="C336" s="27">
        <f>DataBase!C334</f>
        <v>136.23500061035156</v>
      </c>
      <c r="D336" s="27">
        <f>TestLeeKesler!AI337</f>
        <v>139.54910287929215</v>
      </c>
      <c r="E336" s="27">
        <f>TestLeeKesler!AJ337</f>
        <v>135.90471402237972</v>
      </c>
    </row>
    <row r="337" spans="2:5" x14ac:dyDescent="0.2">
      <c r="B337" t="str">
        <f>DataBase!A335</f>
        <v>bPhellandren</v>
      </c>
      <c r="C337" s="27">
        <f>DataBase!C335</f>
        <v>136.23500061035156</v>
      </c>
      <c r="D337" s="27">
        <f>TestLeeKesler!AI338</f>
        <v>139.64458524380075</v>
      </c>
      <c r="E337" s="27">
        <f>TestLeeKesler!AJ338</f>
        <v>136.06869712769426</v>
      </c>
    </row>
    <row r="338" spans="2:5" x14ac:dyDescent="0.2">
      <c r="B338" t="str">
        <f>DataBase!A336</f>
        <v>aTerpinene</v>
      </c>
      <c r="C338" s="27">
        <f>DataBase!C336</f>
        <v>136.23500061035156</v>
      </c>
      <c r="D338" s="27">
        <f>TestLeeKesler!AI339</f>
        <v>142.78567188441048</v>
      </c>
      <c r="E338" s="27">
        <f>TestLeeKesler!AJ339</f>
        <v>139.04992796966798</v>
      </c>
    </row>
    <row r="339" spans="2:5" x14ac:dyDescent="0.2">
      <c r="B339" t="str">
        <f>DataBase!A337</f>
        <v>gTerpinene</v>
      </c>
      <c r="C339" s="27">
        <f>DataBase!C337</f>
        <v>136.23500061035156</v>
      </c>
      <c r="D339" s="27">
        <f>TestLeeKesler!AI340</f>
        <v>144.9660105602652</v>
      </c>
      <c r="E339" s="27">
        <f>TestLeeKesler!AJ340</f>
        <v>140.94260796343417</v>
      </c>
    </row>
    <row r="340" spans="2:5" x14ac:dyDescent="0.2">
      <c r="B340" t="str">
        <f>DataBase!A338</f>
        <v>Adamantane</v>
      </c>
      <c r="C340" s="27">
        <f>DataBase!C338</f>
        <v>136.23699951171875</v>
      </c>
      <c r="D340" s="27">
        <f>TestLeeKesler!AI341</f>
        <v>134.46139158905044</v>
      </c>
      <c r="E340" s="27">
        <f>TestLeeKesler!AJ341</f>
        <v>126.54186156584925</v>
      </c>
    </row>
    <row r="341" spans="2:5" x14ac:dyDescent="0.2">
      <c r="B341" t="str">
        <f>DataBase!A339</f>
        <v>1-Decyne</v>
      </c>
      <c r="C341" s="27">
        <f>DataBase!C339</f>
        <v>138.24000549316406</v>
      </c>
      <c r="D341" s="27">
        <f>TestLeeKesler!AI342</f>
        <v>149.14788237402809</v>
      </c>
      <c r="E341" s="27">
        <f>TestLeeKesler!AJ342</f>
        <v>143.19723814841257</v>
      </c>
    </row>
    <row r="342" spans="2:5" x14ac:dyDescent="0.2">
      <c r="B342" t="str">
        <f>DataBase!A340</f>
        <v>c-Decalin</v>
      </c>
      <c r="C342" s="27">
        <f>DataBase!C340</f>
        <v>138.25</v>
      </c>
      <c r="D342" s="27">
        <f>TestLeeKesler!AI343</f>
        <v>147.2190526851482</v>
      </c>
      <c r="E342" s="27">
        <f>TestLeeKesler!AJ343</f>
        <v>141.46280220439124</v>
      </c>
    </row>
    <row r="343" spans="2:5" x14ac:dyDescent="0.2">
      <c r="B343" t="str">
        <f>DataBase!A341</f>
        <v>t-Decalin</v>
      </c>
      <c r="C343" s="27">
        <f>DataBase!C341</f>
        <v>138.25</v>
      </c>
      <c r="D343" s="27">
        <f>TestLeeKesler!AI344</f>
        <v>145.2008028834573</v>
      </c>
      <c r="E343" s="27">
        <f>TestLeeKesler!AJ344</f>
        <v>140.67917994580358</v>
      </c>
    </row>
    <row r="344" spans="2:5" x14ac:dyDescent="0.2">
      <c r="B344" t="str">
        <f>DataBase!A342</f>
        <v>diCycloC5</v>
      </c>
      <c r="C344" s="27">
        <f>DataBase!C342</f>
        <v>138.25199890136719</v>
      </c>
      <c r="D344" s="27">
        <f>TestLeeKesler!AI345</f>
        <v>151.97038987324663</v>
      </c>
      <c r="E344" s="27">
        <f>TestLeeKesler!AJ345</f>
        <v>143.31913788195351</v>
      </c>
    </row>
    <row r="345" spans="2:5" x14ac:dyDescent="0.2">
      <c r="B345" t="str">
        <f>DataBase!A343</f>
        <v>37-M-16-C8==</v>
      </c>
      <c r="C345" s="27">
        <f>DataBase!C343</f>
        <v>138.25300598144531</v>
      </c>
      <c r="D345" s="27">
        <f>TestLeeKesler!AI346</f>
        <v>140.99199023813503</v>
      </c>
      <c r="E345" s="27">
        <f>TestLeeKesler!AJ346</f>
        <v>135.20949027122757</v>
      </c>
    </row>
    <row r="346" spans="2:5" x14ac:dyDescent="0.2">
      <c r="B346" t="str">
        <f>DataBase!A344</f>
        <v>1-Decene</v>
      </c>
      <c r="C346" s="27">
        <f>DataBase!C344</f>
        <v>140.24600219726563</v>
      </c>
      <c r="D346" s="27">
        <f>TestLeeKesler!AI347</f>
        <v>149.70694599187777</v>
      </c>
      <c r="E346" s="27">
        <f>TestLeeKesler!AJ347</f>
        <v>141.8915790388408</v>
      </c>
    </row>
    <row r="347" spans="2:5" x14ac:dyDescent="0.2">
      <c r="B347" t="str">
        <f>DataBase!A345</f>
        <v>Cyclodecane</v>
      </c>
      <c r="C347" s="27">
        <f>DataBase!C345</f>
        <v>140.26800537109375</v>
      </c>
      <c r="D347" s="27">
        <f>TestLeeKesler!AI348</f>
        <v>158.00073740519179</v>
      </c>
      <c r="E347" s="27">
        <f>TestLeeKesler!AJ348</f>
        <v>153.09445760168816</v>
      </c>
    </row>
    <row r="348" spans="2:5" x14ac:dyDescent="0.2">
      <c r="B348" t="str">
        <f>DataBase!A346</f>
        <v>n-Bcychexane</v>
      </c>
      <c r="C348" s="27">
        <f>DataBase!C346</f>
        <v>140.26800537109375</v>
      </c>
      <c r="D348" s="27">
        <f>TestLeeKesler!AI349</f>
        <v>150.09805096701643</v>
      </c>
      <c r="E348" s="27">
        <f>TestLeeKesler!AJ349</f>
        <v>145.48773630717861</v>
      </c>
    </row>
    <row r="349" spans="2:5" x14ac:dyDescent="0.2">
      <c r="B349" t="str">
        <f>DataBase!A347</f>
        <v>i-Bcychexane</v>
      </c>
      <c r="C349" s="27">
        <f>DataBase!C347</f>
        <v>140.26800537109375</v>
      </c>
      <c r="D349" s="27">
        <f>TestLeeKesler!AI350</f>
        <v>143.66848060923803</v>
      </c>
      <c r="E349" s="27">
        <f>TestLeeKesler!AJ350</f>
        <v>139.3831512862987</v>
      </c>
    </row>
    <row r="350" spans="2:5" x14ac:dyDescent="0.2">
      <c r="B350" t="str">
        <f>DataBase!A348</f>
        <v>sec-BCC6</v>
      </c>
      <c r="C350" s="27">
        <f>DataBase!C348</f>
        <v>140.26800537109375</v>
      </c>
      <c r="D350" s="27">
        <f>TestLeeKesler!AI351</f>
        <v>147.12132624403557</v>
      </c>
      <c r="E350" s="27">
        <f>TestLeeKesler!AJ351</f>
        <v>142.99639944189639</v>
      </c>
    </row>
    <row r="351" spans="2:5" x14ac:dyDescent="0.2">
      <c r="B351" t="str">
        <f>DataBase!A349</f>
        <v>tert-BCC6</v>
      </c>
      <c r="C351" s="27">
        <f>DataBase!C349</f>
        <v>140.26800537109375</v>
      </c>
      <c r="D351" s="27">
        <f>TestLeeKesler!AI352</f>
        <v>141.62924147117269</v>
      </c>
      <c r="E351" s="27">
        <f>TestLeeKesler!AJ352</f>
        <v>137.87338212132664</v>
      </c>
    </row>
    <row r="352" spans="2:5" x14ac:dyDescent="0.2">
      <c r="B352" t="str">
        <f>DataBase!A350</f>
        <v>1M-4i-PCC6</v>
      </c>
      <c r="C352" s="27">
        <f>DataBase!C350</f>
        <v>140.26800537109375</v>
      </c>
      <c r="D352" s="27">
        <f>TestLeeKesler!AI353</f>
        <v>142.76218063006286</v>
      </c>
      <c r="E352" s="27">
        <f>TestLeeKesler!AJ353</f>
        <v>138.65497913624262</v>
      </c>
    </row>
    <row r="353" spans="2:5" x14ac:dyDescent="0.2">
      <c r="B353" t="str">
        <f>DataBase!A351</f>
        <v>cis-2-Decene</v>
      </c>
      <c r="C353" s="27">
        <f>DataBase!C351</f>
        <v>140.26899719238281</v>
      </c>
      <c r="D353" s="27">
        <f>TestLeeKesler!AI354</f>
        <v>144.11721660146713</v>
      </c>
      <c r="E353" s="27">
        <f>TestLeeKesler!AJ354</f>
        <v>140.07209913774818</v>
      </c>
    </row>
    <row r="354" spans="2:5" x14ac:dyDescent="0.2">
      <c r="B354" t="str">
        <f>DataBase!A352</f>
        <v>trans-2-C10=</v>
      </c>
      <c r="C354" s="27">
        <f>DataBase!C352</f>
        <v>140.26899719238281</v>
      </c>
      <c r="D354" s="27">
        <f>TestLeeKesler!AI355</f>
        <v>143.94442055305967</v>
      </c>
      <c r="E354" s="27">
        <f>TestLeeKesler!AJ355</f>
        <v>139.8176635822451</v>
      </c>
    </row>
    <row r="355" spans="2:5" x14ac:dyDescent="0.2">
      <c r="B355" t="str">
        <f>DataBase!A353</f>
        <v>1234-T-M-CC6</v>
      </c>
      <c r="C355" s="27">
        <f>DataBase!C353</f>
        <v>140.26899719238281</v>
      </c>
      <c r="D355" s="27">
        <f>TestLeeKesler!AI356</f>
        <v>143.47881167441733</v>
      </c>
      <c r="E355" s="27">
        <f>TestLeeKesler!AJ356</f>
        <v>139.69355495667892</v>
      </c>
    </row>
    <row r="356" spans="2:5" x14ac:dyDescent="0.2">
      <c r="B356" t="str">
        <f>DataBase!A354</f>
        <v>11-Di-E-CC6</v>
      </c>
      <c r="C356" s="27">
        <f>DataBase!C354</f>
        <v>140.26899719238281</v>
      </c>
      <c r="D356" s="27">
        <f>TestLeeKesler!AI357</f>
        <v>143.71783030839674</v>
      </c>
      <c r="E356" s="27">
        <f>TestLeeKesler!AJ357</f>
        <v>139.9238759321517</v>
      </c>
    </row>
    <row r="357" spans="2:5" x14ac:dyDescent="0.2">
      <c r="B357" t="str">
        <f>DataBase!A355</f>
        <v>CC6_Acetate</v>
      </c>
      <c r="C357" s="27">
        <f>DataBase!C355</f>
        <v>142.197998046875</v>
      </c>
      <c r="D357" s="27">
        <f>TestLeeKesler!AI358</f>
        <v>122.37219706474139</v>
      </c>
      <c r="E357" s="27">
        <f>TestLeeKesler!AJ358</f>
        <v>114.19094757889921</v>
      </c>
    </row>
    <row r="358" spans="2:5" x14ac:dyDescent="0.2">
      <c r="B358" t="str">
        <f>DataBase!A356</f>
        <v>1-M-Naphtln</v>
      </c>
      <c r="C358" s="27">
        <f>DataBase!C356</f>
        <v>142.19900512695313</v>
      </c>
      <c r="D358" s="27">
        <f>TestLeeKesler!AI359</f>
        <v>164.30228780824638</v>
      </c>
      <c r="E358" s="27">
        <f>TestLeeKesler!AJ359</f>
        <v>147.4646285239663</v>
      </c>
    </row>
    <row r="359" spans="2:5" x14ac:dyDescent="0.2">
      <c r="B359" t="str">
        <f>DataBase!A357</f>
        <v>2-M-Naphtln</v>
      </c>
      <c r="C359" s="27">
        <f>DataBase!C357</f>
        <v>142.19900512695313</v>
      </c>
      <c r="D359" s="27">
        <f>TestLeeKesler!AI360</f>
        <v>164.9291002037657</v>
      </c>
      <c r="E359" s="27">
        <f>TestLeeKesler!AJ360</f>
        <v>150.00478398211604</v>
      </c>
    </row>
    <row r="360" spans="2:5" x14ac:dyDescent="0.2">
      <c r="B360" t="str">
        <f>DataBase!A358</f>
        <v>n-Decane</v>
      </c>
      <c r="C360" s="27">
        <f>DataBase!C358</f>
        <v>142.28500366210938</v>
      </c>
      <c r="D360" s="27">
        <f>TestLeeKesler!AI361</f>
        <v>153.56545735675718</v>
      </c>
      <c r="E360" s="27">
        <f>TestLeeKesler!AJ361</f>
        <v>144.38465697819433</v>
      </c>
    </row>
    <row r="361" spans="2:5" x14ac:dyDescent="0.2">
      <c r="B361" t="str">
        <f>DataBase!A359</f>
        <v>33-Ehexane</v>
      </c>
      <c r="C361" s="27">
        <f>DataBase!C359</f>
        <v>142.28500366210938</v>
      </c>
      <c r="D361" s="27">
        <f>TestLeeKesler!AI362</f>
        <v>144.22681380592917</v>
      </c>
      <c r="E361" s="27">
        <f>TestLeeKesler!AJ362</f>
        <v>138.3679395102865</v>
      </c>
    </row>
    <row r="362" spans="2:5" x14ac:dyDescent="0.2">
      <c r="B362" t="str">
        <f>DataBase!A360</f>
        <v>34-Ehexane</v>
      </c>
      <c r="C362" s="27">
        <f>DataBase!C360</f>
        <v>142.28500366210938</v>
      </c>
      <c r="D362" s="27">
        <f>TestLeeKesler!AI363</f>
        <v>143.75861005877118</v>
      </c>
      <c r="E362" s="27">
        <f>TestLeeKesler!AJ363</f>
        <v>137.25969431514662</v>
      </c>
    </row>
    <row r="363" spans="2:5" x14ac:dyDescent="0.2">
      <c r="B363" t="str">
        <f>DataBase!A361</f>
        <v>2-Mnonane</v>
      </c>
      <c r="C363" s="27">
        <f>DataBase!C361</f>
        <v>142.28500366210938</v>
      </c>
      <c r="D363" s="27">
        <f>TestLeeKesler!AI364</f>
        <v>148.87732894553096</v>
      </c>
      <c r="E363" s="27">
        <f>TestLeeKesler!AJ364</f>
        <v>139.78114426484245</v>
      </c>
    </row>
    <row r="364" spans="2:5" x14ac:dyDescent="0.2">
      <c r="B364" t="str">
        <f>DataBase!A362</f>
        <v>3-Mnonane</v>
      </c>
      <c r="C364" s="27">
        <f>DataBase!C362</f>
        <v>142.28500366210938</v>
      </c>
      <c r="D364" s="27">
        <f>TestLeeKesler!AI365</f>
        <v>148.60652983207251</v>
      </c>
      <c r="E364" s="27">
        <f>TestLeeKesler!AJ365</f>
        <v>140.20052197720557</v>
      </c>
    </row>
    <row r="365" spans="2:5" x14ac:dyDescent="0.2">
      <c r="B365" t="str">
        <f>DataBase!A363</f>
        <v>4-Mnonane</v>
      </c>
      <c r="C365" s="27">
        <f>DataBase!C363</f>
        <v>142.28500366210938</v>
      </c>
      <c r="D365" s="27">
        <f>TestLeeKesler!AI366</f>
        <v>147.27927212340865</v>
      </c>
      <c r="E365" s="27">
        <f>TestLeeKesler!AJ366</f>
        <v>138.89430884594711</v>
      </c>
    </row>
    <row r="366" spans="2:5" x14ac:dyDescent="0.2">
      <c r="B366" t="str">
        <f>DataBase!A364</f>
        <v>5-Mnonane</v>
      </c>
      <c r="C366" s="27">
        <f>DataBase!C364</f>
        <v>142.28500366210938</v>
      </c>
      <c r="D366" s="27">
        <f>TestLeeKesler!AI367</f>
        <v>146.80007383429302</v>
      </c>
      <c r="E366" s="27">
        <f>TestLeeKesler!AJ367</f>
        <v>138.49768542296997</v>
      </c>
    </row>
    <row r="367" spans="2:5" x14ac:dyDescent="0.2">
      <c r="B367" t="str">
        <f>DataBase!A365</f>
        <v>3-Eoctane</v>
      </c>
      <c r="C367" s="27">
        <f>DataBase!C365</f>
        <v>142.28500366210938</v>
      </c>
      <c r="D367" s="27">
        <f>TestLeeKesler!AI368</f>
        <v>146.87231544221208</v>
      </c>
      <c r="E367" s="27">
        <f>TestLeeKesler!AJ368</f>
        <v>139.25010160540285</v>
      </c>
    </row>
    <row r="368" spans="2:5" x14ac:dyDescent="0.2">
      <c r="B368" t="str">
        <f>DataBase!A366</f>
        <v>4-Eoctane</v>
      </c>
      <c r="C368" s="27">
        <f>DataBase!C366</f>
        <v>142.28500366210938</v>
      </c>
      <c r="D368" s="27">
        <f>TestLeeKesler!AI369</f>
        <v>145.10112876142898</v>
      </c>
      <c r="E368" s="27">
        <f>TestLeeKesler!AJ369</f>
        <v>137.48062037313755</v>
      </c>
    </row>
    <row r="369" spans="2:5" x14ac:dyDescent="0.2">
      <c r="B369" t="str">
        <f>DataBase!A367</f>
        <v>22-Moctane</v>
      </c>
      <c r="C369" s="27">
        <f>DataBase!C367</f>
        <v>142.28500366210938</v>
      </c>
      <c r="D369" s="27">
        <f>TestLeeKesler!AI370</f>
        <v>141.94732207667062</v>
      </c>
      <c r="E369" s="27">
        <f>TestLeeKesler!AJ370</f>
        <v>133.38659337210129</v>
      </c>
    </row>
    <row r="370" spans="2:5" x14ac:dyDescent="0.2">
      <c r="B370" t="str">
        <f>DataBase!A368</f>
        <v>23-Moctane</v>
      </c>
      <c r="C370" s="27">
        <f>DataBase!C368</f>
        <v>142.28500366210938</v>
      </c>
      <c r="D370" s="27">
        <f>TestLeeKesler!AI371</f>
        <v>145.6179123815582</v>
      </c>
      <c r="E370" s="27">
        <f>TestLeeKesler!AJ371</f>
        <v>137.91435623783522</v>
      </c>
    </row>
    <row r="371" spans="2:5" x14ac:dyDescent="0.2">
      <c r="B371" t="str">
        <f>DataBase!A369</f>
        <v>24-Moctane</v>
      </c>
      <c r="C371" s="27">
        <f>DataBase!C369</f>
        <v>142.28500366210938</v>
      </c>
      <c r="D371" s="27">
        <f>TestLeeKesler!AI372</f>
        <v>141.03607063315417</v>
      </c>
      <c r="E371" s="27">
        <f>TestLeeKesler!AJ372</f>
        <v>132.75626477970658</v>
      </c>
    </row>
    <row r="372" spans="2:5" x14ac:dyDescent="0.2">
      <c r="B372" t="str">
        <f>DataBase!A370</f>
        <v>25-Moctane</v>
      </c>
      <c r="C372" s="27">
        <f>DataBase!C370</f>
        <v>142.28500366210938</v>
      </c>
      <c r="D372" s="27">
        <f>TestLeeKesler!AI373</f>
        <v>142.4150053751714</v>
      </c>
      <c r="E372" s="27">
        <f>TestLeeKesler!AJ373</f>
        <v>134.34388527744198</v>
      </c>
    </row>
    <row r="373" spans="2:5" x14ac:dyDescent="0.2">
      <c r="B373" t="str">
        <f>DataBase!A371</f>
        <v>26-Moctane</v>
      </c>
      <c r="C373" s="27">
        <f>DataBase!C371</f>
        <v>142.28500366210938</v>
      </c>
      <c r="D373" s="27">
        <f>TestLeeKesler!AI374</f>
        <v>144.01928945724035</v>
      </c>
      <c r="E373" s="27">
        <f>TestLeeKesler!AJ374</f>
        <v>135.56675882543172</v>
      </c>
    </row>
    <row r="374" spans="2:5" x14ac:dyDescent="0.2">
      <c r="B374" t="str">
        <f>DataBase!A372</f>
        <v>27-Moctane</v>
      </c>
      <c r="C374" s="27">
        <f>DataBase!C372</f>
        <v>142.28500366210938</v>
      </c>
      <c r="D374" s="27">
        <f>TestLeeKesler!AI375</f>
        <v>144.04700397787587</v>
      </c>
      <c r="E374" s="27">
        <f>TestLeeKesler!AJ375</f>
        <v>135.26048119481121</v>
      </c>
    </row>
    <row r="375" spans="2:5" x14ac:dyDescent="0.2">
      <c r="B375" t="str">
        <f>DataBase!A373</f>
        <v>33-Moctane</v>
      </c>
      <c r="C375" s="27">
        <f>DataBase!C373</f>
        <v>142.28500366210938</v>
      </c>
      <c r="D375" s="27">
        <f>TestLeeKesler!AI376</f>
        <v>143.28660081933663</v>
      </c>
      <c r="E375" s="27">
        <f>TestLeeKesler!AJ376</f>
        <v>135.90802056454839</v>
      </c>
    </row>
    <row r="376" spans="2:5" x14ac:dyDescent="0.2">
      <c r="B376" t="str">
        <f>DataBase!A374</f>
        <v>34-Moctane</v>
      </c>
      <c r="C376" s="27">
        <f>DataBase!C374</f>
        <v>142.28500366210938</v>
      </c>
      <c r="D376" s="27">
        <f>TestLeeKesler!AI377</f>
        <v>144.11351589724472</v>
      </c>
      <c r="E376" s="27">
        <f>TestLeeKesler!AJ377</f>
        <v>137.13299300622839</v>
      </c>
    </row>
    <row r="377" spans="2:5" x14ac:dyDescent="0.2">
      <c r="B377" t="str">
        <f>DataBase!A375</f>
        <v>35-Moctane</v>
      </c>
      <c r="C377" s="27">
        <f>DataBase!C375</f>
        <v>142.28500366210938</v>
      </c>
      <c r="D377" s="27">
        <f>TestLeeKesler!AI378</f>
        <v>142.27624006596056</v>
      </c>
      <c r="E377" s="27">
        <f>TestLeeKesler!AJ378</f>
        <v>134.80036266651331</v>
      </c>
    </row>
    <row r="378" spans="2:5" x14ac:dyDescent="0.2">
      <c r="B378" t="str">
        <f>DataBase!A376</f>
        <v>36-Moctane</v>
      </c>
      <c r="C378" s="27">
        <f>DataBase!C376</f>
        <v>142.28500366210938</v>
      </c>
      <c r="D378" s="27">
        <f>TestLeeKesler!AI379</f>
        <v>143.29381010939596</v>
      </c>
      <c r="E378" s="27">
        <f>TestLeeKesler!AJ379</f>
        <v>135.6830246606134</v>
      </c>
    </row>
    <row r="379" spans="2:5" x14ac:dyDescent="0.2">
      <c r="B379" t="str">
        <f>DataBase!A377</f>
        <v>44-Moctane</v>
      </c>
      <c r="C379" s="27">
        <f>DataBase!C377</f>
        <v>142.28500366210938</v>
      </c>
      <c r="D379" s="27">
        <f>TestLeeKesler!AI380</f>
        <v>141.22735786408043</v>
      </c>
      <c r="E379" s="27">
        <f>TestLeeKesler!AJ380</f>
        <v>133.65800078369409</v>
      </c>
    </row>
    <row r="380" spans="2:5" x14ac:dyDescent="0.2">
      <c r="B380" t="str">
        <f>DataBase!A378</f>
        <v>45-Moctane</v>
      </c>
      <c r="C380" s="27">
        <f>DataBase!C378</f>
        <v>142.28500366210938</v>
      </c>
      <c r="D380" s="27">
        <f>TestLeeKesler!AI381</f>
        <v>143.00962765448685</v>
      </c>
      <c r="E380" s="27">
        <f>TestLeeKesler!AJ381</f>
        <v>136.28474438436848</v>
      </c>
    </row>
    <row r="381" spans="2:5" x14ac:dyDescent="0.2">
      <c r="B381" t="str">
        <f>DataBase!A379</f>
        <v>4n-Pheptane</v>
      </c>
      <c r="C381" s="27">
        <f>DataBase!C379</f>
        <v>142.28500366210938</v>
      </c>
      <c r="D381" s="27">
        <f>TestLeeKesler!AI382</f>
        <v>141.04771614012316</v>
      </c>
      <c r="E381" s="27">
        <f>TestLeeKesler!AJ382</f>
        <v>133.63012322624741</v>
      </c>
    </row>
    <row r="382" spans="2:5" x14ac:dyDescent="0.2">
      <c r="B382" t="str">
        <f>DataBase!A380</f>
        <v>4-i-Pheptane</v>
      </c>
      <c r="C382" s="27">
        <f>DataBase!C380</f>
        <v>142.28500366210938</v>
      </c>
      <c r="D382" s="27">
        <f>TestLeeKesler!AI383</f>
        <v>141.65443715897595</v>
      </c>
      <c r="E382" s="27">
        <f>TestLeeKesler!AJ383</f>
        <v>134.43700253418675</v>
      </c>
    </row>
    <row r="383" spans="2:5" x14ac:dyDescent="0.2">
      <c r="B383" t="str">
        <f>DataBase!A381</f>
        <v>2M-3Eheptane</v>
      </c>
      <c r="C383" s="27">
        <f>DataBase!C381</f>
        <v>142.28500366210938</v>
      </c>
      <c r="D383" s="27">
        <f>TestLeeKesler!AI384</f>
        <v>142.73342815923206</v>
      </c>
      <c r="E383" s="27">
        <f>TestLeeKesler!AJ384</f>
        <v>135.79037460634484</v>
      </c>
    </row>
    <row r="384" spans="2:5" x14ac:dyDescent="0.2">
      <c r="B384" t="str">
        <f>DataBase!A382</f>
        <v>2M-4Eheptane</v>
      </c>
      <c r="C384" s="27">
        <f>DataBase!C382</f>
        <v>142.28500366210938</v>
      </c>
      <c r="D384" s="27">
        <f>TestLeeKesler!AI385</f>
        <v>140.16010246840119</v>
      </c>
      <c r="E384" s="27">
        <f>TestLeeKesler!AJ385</f>
        <v>132.83391580919454</v>
      </c>
    </row>
    <row r="385" spans="2:5" x14ac:dyDescent="0.2">
      <c r="B385" t="str">
        <f>DataBase!A383</f>
        <v>2M-5Eheptane</v>
      </c>
      <c r="C385" s="27">
        <f>DataBase!C383</f>
        <v>142.28500366210938</v>
      </c>
      <c r="D385" s="27">
        <f>TestLeeKesler!AI386</f>
        <v>142.6446668205956</v>
      </c>
      <c r="E385" s="27">
        <f>TestLeeKesler!AJ386</f>
        <v>135.03168914322345</v>
      </c>
    </row>
    <row r="386" spans="2:5" x14ac:dyDescent="0.2">
      <c r="B386" t="str">
        <f>DataBase!A384</f>
        <v>3M-3Eheptane</v>
      </c>
      <c r="C386" s="27">
        <f>DataBase!C384</f>
        <v>142.28500366210938</v>
      </c>
      <c r="D386" s="27">
        <f>TestLeeKesler!AI387</f>
        <v>143.77533918541599</v>
      </c>
      <c r="E386" s="27">
        <f>TestLeeKesler!AJ387</f>
        <v>137.2167128829702</v>
      </c>
    </row>
    <row r="387" spans="2:5" x14ac:dyDescent="0.2">
      <c r="B387" t="str">
        <f>DataBase!A385</f>
        <v>3M-4Eheptane</v>
      </c>
      <c r="C387" s="27">
        <f>DataBase!C385</f>
        <v>142.28500366210938</v>
      </c>
      <c r="D387" s="27">
        <f>TestLeeKesler!AI388</f>
        <v>142.63516417998972</v>
      </c>
      <c r="E387" s="27">
        <f>TestLeeKesler!AJ388</f>
        <v>136.20990512005599</v>
      </c>
    </row>
    <row r="388" spans="2:5" x14ac:dyDescent="0.2">
      <c r="B388" t="str">
        <f>DataBase!A386</f>
        <v>3M-5Eheptane</v>
      </c>
      <c r="C388" s="27">
        <f>DataBase!C386</f>
        <v>142.28500366210938</v>
      </c>
      <c r="D388" s="27">
        <f>TestLeeKesler!AI389</f>
        <v>141.00691040147035</v>
      </c>
      <c r="E388" s="27">
        <f>TestLeeKesler!AJ389</f>
        <v>133.9816475884177</v>
      </c>
    </row>
    <row r="389" spans="2:5" x14ac:dyDescent="0.2">
      <c r="B389" t="str">
        <f>DataBase!A387</f>
        <v>4M-3Eheptane</v>
      </c>
      <c r="C389" s="27">
        <f>DataBase!C387</f>
        <v>142.28500366210938</v>
      </c>
      <c r="D389" s="27">
        <f>TestLeeKesler!AI390</f>
        <v>143.1797250147556</v>
      </c>
      <c r="E389" s="27">
        <f>TestLeeKesler!AJ390</f>
        <v>136.70457353025506</v>
      </c>
    </row>
    <row r="390" spans="2:5" x14ac:dyDescent="0.2">
      <c r="B390" t="str">
        <f>DataBase!A388</f>
        <v>4M-4Eheptane</v>
      </c>
      <c r="C390" s="27">
        <f>DataBase!C388</f>
        <v>142.28500366210938</v>
      </c>
      <c r="D390" s="27">
        <f>TestLeeKesler!AI391</f>
        <v>141.57709645361479</v>
      </c>
      <c r="E390" s="27">
        <f>TestLeeKesler!AJ391</f>
        <v>135.27819734600894</v>
      </c>
    </row>
    <row r="391" spans="2:5" x14ac:dyDescent="0.2">
      <c r="B391" t="str">
        <f>DataBase!A389</f>
        <v>223-Mheptane</v>
      </c>
      <c r="C391" s="27">
        <f>DataBase!C389</f>
        <v>142.28500366210938</v>
      </c>
      <c r="D391" s="27">
        <f>TestLeeKesler!AI392</f>
        <v>140.39733797763097</v>
      </c>
      <c r="E391" s="27">
        <f>TestLeeKesler!AJ392</f>
        <v>133.55808307815556</v>
      </c>
    </row>
    <row r="392" spans="2:5" x14ac:dyDescent="0.2">
      <c r="B392" t="str">
        <f>DataBase!A390</f>
        <v>224-Mheptane</v>
      </c>
      <c r="C392" s="27">
        <f>DataBase!C390</f>
        <v>142.28500366210938</v>
      </c>
      <c r="D392" s="27">
        <f>TestLeeKesler!AI393</f>
        <v>135.65872687915066</v>
      </c>
      <c r="E392" s="27">
        <f>TestLeeKesler!AJ393</f>
        <v>128.0868171841623</v>
      </c>
    </row>
    <row r="393" spans="2:5" x14ac:dyDescent="0.2">
      <c r="B393" t="str">
        <f>DataBase!A391</f>
        <v>225-Mheptane</v>
      </c>
      <c r="C393" s="27">
        <f>DataBase!C391</f>
        <v>142.28500366210938</v>
      </c>
      <c r="D393" s="27">
        <f>TestLeeKesler!AI394</f>
        <v>137.28590348351531</v>
      </c>
      <c r="E393" s="27">
        <f>TestLeeKesler!AJ394</f>
        <v>129.59689214147079</v>
      </c>
    </row>
    <row r="394" spans="2:5" x14ac:dyDescent="0.2">
      <c r="B394" t="str">
        <f>DataBase!A392</f>
        <v>226-Mheptane</v>
      </c>
      <c r="C394" s="27">
        <f>DataBase!C392</f>
        <v>142.28500366210938</v>
      </c>
      <c r="D394" s="27">
        <f>TestLeeKesler!AI395</f>
        <v>136.54945080311086</v>
      </c>
      <c r="E394" s="27">
        <f>TestLeeKesler!AJ395</f>
        <v>128.52505660123066</v>
      </c>
    </row>
    <row r="395" spans="2:5" x14ac:dyDescent="0.2">
      <c r="B395" t="str">
        <f>DataBase!A393</f>
        <v>233-Mheptane</v>
      </c>
      <c r="C395" s="27">
        <f>DataBase!C393</f>
        <v>142.28500366210938</v>
      </c>
      <c r="D395" s="27">
        <f>TestLeeKesler!AI396</f>
        <v>141.42546872766115</v>
      </c>
      <c r="E395" s="27">
        <f>TestLeeKesler!AJ396</f>
        <v>134.99707134177658</v>
      </c>
    </row>
    <row r="396" spans="2:5" x14ac:dyDescent="0.2">
      <c r="B396" t="str">
        <f>DataBase!A394</f>
        <v>234-Mheptane</v>
      </c>
      <c r="C396" s="27">
        <f>DataBase!C394</f>
        <v>142.28500366210938</v>
      </c>
      <c r="D396" s="27">
        <f>TestLeeKesler!AI397</f>
        <v>141.24009528200531</v>
      </c>
      <c r="E396" s="27">
        <f>TestLeeKesler!AJ397</f>
        <v>134.80017121154489</v>
      </c>
    </row>
    <row r="397" spans="2:5" x14ac:dyDescent="0.2">
      <c r="B397" t="str">
        <f>DataBase!A395</f>
        <v>235-Mheptane</v>
      </c>
      <c r="C397" s="27">
        <f>DataBase!C395</f>
        <v>142.28500366210938</v>
      </c>
      <c r="D397" s="27">
        <f>TestLeeKesler!AI398</f>
        <v>142.24310022907684</v>
      </c>
      <c r="E397" s="27">
        <f>TestLeeKesler!AJ398</f>
        <v>135.43919273979412</v>
      </c>
    </row>
    <row r="398" spans="2:5" x14ac:dyDescent="0.2">
      <c r="B398" t="str">
        <f>DataBase!A396</f>
        <v>236-Mheptane</v>
      </c>
      <c r="C398" s="27">
        <f>DataBase!C396</f>
        <v>142.28500366210938</v>
      </c>
      <c r="D398" s="27">
        <f>TestLeeKesler!AI399</f>
        <v>140.13985685939906</v>
      </c>
      <c r="E398" s="27">
        <f>TestLeeKesler!AJ399</f>
        <v>132.71673342926491</v>
      </c>
    </row>
    <row r="399" spans="2:5" x14ac:dyDescent="0.2">
      <c r="B399" t="str">
        <f>DataBase!A397</f>
        <v>244-Mheptane</v>
      </c>
      <c r="C399" s="27">
        <f>DataBase!C397</f>
        <v>142.28500366210938</v>
      </c>
      <c r="D399" s="27">
        <f>TestLeeKesler!AI400</f>
        <v>136.73322920466649</v>
      </c>
      <c r="E399" s="27">
        <f>TestLeeKesler!AJ400</f>
        <v>129.64110362337118</v>
      </c>
    </row>
    <row r="400" spans="2:5" x14ac:dyDescent="0.2">
      <c r="B400" t="str">
        <f>DataBase!A398</f>
        <v>245-Mheptane</v>
      </c>
      <c r="C400" s="27">
        <f>DataBase!C398</f>
        <v>142.28500366210938</v>
      </c>
      <c r="D400" s="27">
        <f>TestLeeKesler!AI401</f>
        <v>139.67115946929061</v>
      </c>
      <c r="E400" s="27">
        <f>TestLeeKesler!AJ401</f>
        <v>132.87354154754198</v>
      </c>
    </row>
    <row r="401" spans="2:5" x14ac:dyDescent="0.2">
      <c r="B401" t="str">
        <f>DataBase!A399</f>
        <v>246-Mheptane</v>
      </c>
      <c r="C401" s="27">
        <f>DataBase!C399</f>
        <v>142.28500366210938</v>
      </c>
      <c r="D401" s="27">
        <f>TestLeeKesler!AI402</f>
        <v>135.71765501954883</v>
      </c>
      <c r="E401" s="27">
        <f>TestLeeKesler!AJ402</f>
        <v>127.72018499671154</v>
      </c>
    </row>
    <row r="402" spans="2:5" x14ac:dyDescent="0.2">
      <c r="B402" t="str">
        <f>DataBase!A400</f>
        <v>255-Mheptane</v>
      </c>
      <c r="C402" s="27">
        <f>DataBase!C400</f>
        <v>142.28500366210938</v>
      </c>
      <c r="D402" s="27">
        <f>TestLeeKesler!AI403</f>
        <v>137.35861180934398</v>
      </c>
      <c r="E402" s="27">
        <f>TestLeeKesler!AJ403</f>
        <v>130.64378030004039</v>
      </c>
    </row>
    <row r="403" spans="2:5" x14ac:dyDescent="0.2">
      <c r="B403" t="str">
        <f>DataBase!A401</f>
        <v>334-Mheptane</v>
      </c>
      <c r="C403" s="27">
        <f>DataBase!C401</f>
        <v>142.28500366210938</v>
      </c>
      <c r="D403" s="27">
        <f>TestLeeKesler!AI404</f>
        <v>141.68179923472417</v>
      </c>
      <c r="E403" s="27">
        <f>TestLeeKesler!AJ404</f>
        <v>135.75840296703106</v>
      </c>
    </row>
    <row r="404" spans="2:5" x14ac:dyDescent="0.2">
      <c r="B404" t="str">
        <f>DataBase!A402</f>
        <v>335-Mheptane</v>
      </c>
      <c r="C404" s="27">
        <f>DataBase!C402</f>
        <v>142.28500366210938</v>
      </c>
      <c r="D404" s="27">
        <f>TestLeeKesler!AI405</f>
        <v>138.97795391971067</v>
      </c>
      <c r="E404" s="27">
        <f>TestLeeKesler!AJ405</f>
        <v>132.34206252341954</v>
      </c>
    </row>
    <row r="405" spans="2:5" x14ac:dyDescent="0.2">
      <c r="B405" t="str">
        <f>DataBase!A403</f>
        <v>344-Mheptane</v>
      </c>
      <c r="C405" s="27">
        <f>DataBase!C403</f>
        <v>142.28500366210938</v>
      </c>
      <c r="D405" s="27">
        <f>TestLeeKesler!AI406</f>
        <v>141.04041554504238</v>
      </c>
      <c r="E405" s="27">
        <f>TestLeeKesler!AJ406</f>
        <v>135.22754270168511</v>
      </c>
    </row>
    <row r="406" spans="2:5" x14ac:dyDescent="0.2">
      <c r="B406" t="str">
        <f>DataBase!A404</f>
        <v>345-Mheptane</v>
      </c>
      <c r="C406" s="27">
        <f>DataBase!C404</f>
        <v>142.28500366210938</v>
      </c>
      <c r="D406" s="27">
        <f>TestLeeKesler!AI407</f>
        <v>142.20491945500612</v>
      </c>
      <c r="E406" s="27">
        <f>TestLeeKesler!AJ407</f>
        <v>136.18108163315776</v>
      </c>
    </row>
    <row r="407" spans="2:5" x14ac:dyDescent="0.2">
      <c r="B407" t="str">
        <f>DataBase!A405</f>
        <v>2M3i-Phexane</v>
      </c>
      <c r="C407" s="27">
        <f>DataBase!C405</f>
        <v>142.28500366210938</v>
      </c>
      <c r="D407" s="27">
        <f>TestLeeKesler!AI408</f>
        <v>146.187737293699</v>
      </c>
      <c r="E407" s="27">
        <f>TestLeeKesler!AJ408</f>
        <v>139.20199115260181</v>
      </c>
    </row>
    <row r="408" spans="2:5" x14ac:dyDescent="0.2">
      <c r="B408" t="str">
        <f>DataBase!A406</f>
        <v>22M-3Ehexane</v>
      </c>
      <c r="C408" s="27">
        <f>DataBase!C406</f>
        <v>142.28500366210938</v>
      </c>
      <c r="D408" s="27">
        <f>TestLeeKesler!AI409</f>
        <v>138.61489379110867</v>
      </c>
      <c r="E408" s="27">
        <f>TestLeeKesler!AJ409</f>
        <v>132.42795867770332</v>
      </c>
    </row>
    <row r="409" spans="2:5" x14ac:dyDescent="0.2">
      <c r="B409" t="str">
        <f>DataBase!A407</f>
        <v>22M-4Ehexane</v>
      </c>
      <c r="C409" s="27">
        <f>DataBase!C407</f>
        <v>142.28500366210938</v>
      </c>
      <c r="D409" s="27">
        <f>TestLeeKesler!AI410</f>
        <v>134.19470741070836</v>
      </c>
      <c r="E409" s="27">
        <f>TestLeeKesler!AJ410</f>
        <v>127.35330448277688</v>
      </c>
    </row>
    <row r="410" spans="2:5" x14ac:dyDescent="0.2">
      <c r="B410" t="str">
        <f>DataBase!A408</f>
        <v>23M-3Ehexane</v>
      </c>
      <c r="C410" s="27">
        <f>DataBase!C408</f>
        <v>142.28500366210938</v>
      </c>
      <c r="D410" s="27">
        <f>TestLeeKesler!AI411</f>
        <v>142.13075020827114</v>
      </c>
      <c r="E410" s="27">
        <f>TestLeeKesler!AJ411</f>
        <v>136.60024964623483</v>
      </c>
    </row>
    <row r="411" spans="2:5" x14ac:dyDescent="0.2">
      <c r="B411" t="str">
        <f>DataBase!A409</f>
        <v>23M-4Ehexane</v>
      </c>
      <c r="C411" s="27">
        <f>DataBase!C409</f>
        <v>142.28500366210938</v>
      </c>
      <c r="D411" s="27">
        <f>TestLeeKesler!AI412</f>
        <v>141.12805212434341</v>
      </c>
      <c r="E411" s="27">
        <f>TestLeeKesler!AJ412</f>
        <v>135.17466193160945</v>
      </c>
    </row>
    <row r="412" spans="2:5" x14ac:dyDescent="0.2">
      <c r="B412" t="str">
        <f>DataBase!A410</f>
        <v>24M-3Ehexane</v>
      </c>
      <c r="C412" s="27">
        <f>DataBase!C410</f>
        <v>142.28500366210938</v>
      </c>
      <c r="D412" s="27">
        <f>TestLeeKesler!AI413</f>
        <v>140.63308202171083</v>
      </c>
      <c r="E412" s="27">
        <f>TestLeeKesler!AJ413</f>
        <v>134.69804302226055</v>
      </c>
    </row>
    <row r="413" spans="2:5" x14ac:dyDescent="0.2">
      <c r="B413" t="str">
        <f>DataBase!A411</f>
        <v>24M-4Ehexane</v>
      </c>
      <c r="C413" s="27">
        <f>DataBase!C411</f>
        <v>142.28500366210938</v>
      </c>
      <c r="D413" s="27">
        <f>TestLeeKesler!AI414</f>
        <v>141.18573190485836</v>
      </c>
      <c r="E413" s="27">
        <f>TestLeeKesler!AJ414</f>
        <v>135.28058694214687</v>
      </c>
    </row>
    <row r="414" spans="2:5" x14ac:dyDescent="0.2">
      <c r="B414" t="str">
        <f>DataBase!A412</f>
        <v>25M-3Ehexane</v>
      </c>
      <c r="C414" s="27">
        <f>DataBase!C412</f>
        <v>142.28500366210938</v>
      </c>
      <c r="D414" s="27">
        <f>TestLeeKesler!AI415</f>
        <v>138.15629294965311</v>
      </c>
      <c r="E414" s="27">
        <f>TestLeeKesler!AJ415</f>
        <v>131.42023070764176</v>
      </c>
    </row>
    <row r="415" spans="2:5" x14ac:dyDescent="0.2">
      <c r="B415" t="str">
        <f>DataBase!A413</f>
        <v>33M-4Ehexane</v>
      </c>
      <c r="C415" s="27">
        <f>DataBase!C413</f>
        <v>142.28500366210938</v>
      </c>
      <c r="D415" s="27">
        <f>TestLeeKesler!AI416</f>
        <v>141.54733762003275</v>
      </c>
      <c r="E415" s="27">
        <f>TestLeeKesler!AJ416</f>
        <v>136.06715023343628</v>
      </c>
    </row>
    <row r="416" spans="2:5" x14ac:dyDescent="0.2">
      <c r="B416" t="str">
        <f>DataBase!A414</f>
        <v>34M-3Ehexane</v>
      </c>
      <c r="C416" s="27">
        <f>DataBase!C414</f>
        <v>142.28500366210938</v>
      </c>
      <c r="D416" s="27">
        <f>TestLeeKesler!AI417</f>
        <v>141.05218847775109</v>
      </c>
      <c r="E416" s="27">
        <f>TestLeeKesler!AJ417</f>
        <v>135.59095987170235</v>
      </c>
    </row>
    <row r="417" spans="2:5" x14ac:dyDescent="0.2">
      <c r="B417" t="str">
        <f>DataBase!A415</f>
        <v>2233-Mhexane</v>
      </c>
      <c r="C417" s="27">
        <f>DataBase!C415</f>
        <v>142.28500366210938</v>
      </c>
      <c r="D417" s="27">
        <f>TestLeeKesler!AI418</f>
        <v>139.71826617592751</v>
      </c>
      <c r="E417" s="27">
        <f>TestLeeKesler!AJ418</f>
        <v>134.42224313093462</v>
      </c>
    </row>
    <row r="418" spans="2:5" x14ac:dyDescent="0.2">
      <c r="B418" t="str">
        <f>DataBase!A416</f>
        <v>2234-Mhexane</v>
      </c>
      <c r="C418" s="27">
        <f>DataBase!C416</f>
        <v>142.28500366210938</v>
      </c>
      <c r="D418" s="27">
        <f>TestLeeKesler!AI419</f>
        <v>139.70633954720165</v>
      </c>
      <c r="E418" s="27">
        <f>TestLeeKesler!AJ419</f>
        <v>133.85707046577869</v>
      </c>
    </row>
    <row r="419" spans="2:5" x14ac:dyDescent="0.2">
      <c r="B419" t="str">
        <f>DataBase!A417</f>
        <v>2235-Mhexane</v>
      </c>
      <c r="C419" s="27">
        <f>DataBase!C417</f>
        <v>142.28500366210938</v>
      </c>
      <c r="D419" s="27">
        <f>TestLeeKesler!AI420</f>
        <v>134.50130506256824</v>
      </c>
      <c r="E419" s="27">
        <f>TestLeeKesler!AJ420</f>
        <v>127.9706793681415</v>
      </c>
    </row>
    <row r="420" spans="2:5" x14ac:dyDescent="0.2">
      <c r="B420" t="str">
        <f>DataBase!A418</f>
        <v>2244-Mhexane</v>
      </c>
      <c r="C420" s="27">
        <f>DataBase!C418</f>
        <v>142.28500366210938</v>
      </c>
      <c r="D420" s="27">
        <f>TestLeeKesler!AI421</f>
        <v>137.28468214017676</v>
      </c>
      <c r="E420" s="27">
        <f>TestLeeKesler!AJ421</f>
        <v>131.05765771628955</v>
      </c>
    </row>
    <row r="421" spans="2:5" x14ac:dyDescent="0.2">
      <c r="B421" t="str">
        <f>DataBase!A419</f>
        <v>2245-Mhexane</v>
      </c>
      <c r="C421" s="27">
        <f>DataBase!C419</f>
        <v>142.28500366210938</v>
      </c>
      <c r="D421" s="27">
        <f>TestLeeKesler!AI422</f>
        <v>134.47909394587509</v>
      </c>
      <c r="E421" s="27">
        <f>TestLeeKesler!AJ422</f>
        <v>127.73277101927569</v>
      </c>
    </row>
    <row r="422" spans="2:5" x14ac:dyDescent="0.2">
      <c r="B422" t="str">
        <f>DataBase!A420</f>
        <v>2255-Mhexane</v>
      </c>
      <c r="C422" s="27">
        <f>DataBase!C420</f>
        <v>142.28500366210938</v>
      </c>
      <c r="D422" s="27">
        <f>TestLeeKesler!AI423</f>
        <v>129.31032057878815</v>
      </c>
      <c r="E422" s="27">
        <f>TestLeeKesler!AJ423</f>
        <v>121.73227440254499</v>
      </c>
    </row>
    <row r="423" spans="2:5" x14ac:dyDescent="0.2">
      <c r="B423" t="str">
        <f>DataBase!A421</f>
        <v>2334-Mhexane</v>
      </c>
      <c r="C423" s="27">
        <f>DataBase!C421</f>
        <v>142.28500366210938</v>
      </c>
      <c r="D423" s="27">
        <f>TestLeeKesler!AI424</f>
        <v>142.0560878968447</v>
      </c>
      <c r="E423" s="27">
        <f>TestLeeKesler!AJ424</f>
        <v>136.85774943804185</v>
      </c>
    </row>
    <row r="424" spans="2:5" x14ac:dyDescent="0.2">
      <c r="B424" t="str">
        <f>DataBase!A422</f>
        <v>2335-Mhexane</v>
      </c>
      <c r="C424" s="27">
        <f>DataBase!C422</f>
        <v>142.28500366210938</v>
      </c>
      <c r="D424" s="27">
        <f>TestLeeKesler!AI425</f>
        <v>136.5464904694079</v>
      </c>
      <c r="E424" s="27">
        <f>TestLeeKesler!AJ425</f>
        <v>130.56544043817138</v>
      </c>
    </row>
    <row r="425" spans="2:5" x14ac:dyDescent="0.2">
      <c r="B425" t="str">
        <f>DataBase!A423</f>
        <v>2344-Mhexane</v>
      </c>
      <c r="C425" s="27">
        <f>DataBase!C423</f>
        <v>142.28500366210938</v>
      </c>
      <c r="D425" s="27">
        <f>TestLeeKesler!AI426</f>
        <v>140.80205103948333</v>
      </c>
      <c r="E425" s="27">
        <f>TestLeeKesler!AJ426</f>
        <v>135.3140808102674</v>
      </c>
    </row>
    <row r="426" spans="2:5" x14ac:dyDescent="0.2">
      <c r="B426" t="str">
        <f>DataBase!A424</f>
        <v>2345-Mhexane</v>
      </c>
      <c r="C426" s="27">
        <f>DataBase!C424</f>
        <v>142.28500366210938</v>
      </c>
      <c r="D426" s="27">
        <f>TestLeeKesler!AI427</f>
        <v>138.59792771307002</v>
      </c>
      <c r="E426" s="27">
        <f>TestLeeKesler!AJ427</f>
        <v>132.46949845661382</v>
      </c>
    </row>
    <row r="427" spans="2:5" x14ac:dyDescent="0.2">
      <c r="B427" t="str">
        <f>DataBase!A425</f>
        <v>3344-Mhexane</v>
      </c>
      <c r="C427" s="27">
        <f>DataBase!C425</f>
        <v>142.28500366210938</v>
      </c>
      <c r="D427" s="27">
        <f>TestLeeKesler!AI428</f>
        <v>144.33764588177428</v>
      </c>
      <c r="E427" s="27">
        <f>TestLeeKesler!AJ428</f>
        <v>139.5449449172805</v>
      </c>
    </row>
    <row r="428" spans="2:5" x14ac:dyDescent="0.2">
      <c r="B428" t="str">
        <f>DataBase!A426</f>
        <v>24M3iPpentan</v>
      </c>
      <c r="C428" s="27">
        <f>DataBase!C426</f>
        <v>142.28500366210938</v>
      </c>
      <c r="D428" s="27">
        <f>TestLeeKesler!AI429</f>
        <v>138.12982162582853</v>
      </c>
      <c r="E428" s="27">
        <f>TestLeeKesler!AJ429</f>
        <v>132.6355533125479</v>
      </c>
    </row>
    <row r="429" spans="2:5" x14ac:dyDescent="0.2">
      <c r="B429" t="str">
        <f>DataBase!A427</f>
        <v>2M33Epentane</v>
      </c>
      <c r="C429" s="27">
        <f>DataBase!C427</f>
        <v>142.28500366210938</v>
      </c>
      <c r="D429" s="27">
        <f>TestLeeKesler!AI430</f>
        <v>144.46097252569962</v>
      </c>
      <c r="E429" s="27">
        <f>TestLeeKesler!AJ430</f>
        <v>139.54679503756873</v>
      </c>
    </row>
    <row r="430" spans="2:5" x14ac:dyDescent="0.2">
      <c r="B430" t="str">
        <f>DataBase!A428</f>
        <v>223M3Epentan</v>
      </c>
      <c r="C430" s="27">
        <f>DataBase!C428</f>
        <v>142.28500366210938</v>
      </c>
      <c r="D430" s="27">
        <f>TestLeeKesler!AI431</f>
        <v>143.98385827288212</v>
      </c>
      <c r="E430" s="27">
        <f>TestLeeKesler!AJ431</f>
        <v>139.2180738418223</v>
      </c>
    </row>
    <row r="431" spans="2:5" x14ac:dyDescent="0.2">
      <c r="B431" t="str">
        <f>DataBase!A429</f>
        <v>224M3Epentan</v>
      </c>
      <c r="C431" s="27">
        <f>DataBase!C429</f>
        <v>142.28500366210938</v>
      </c>
      <c r="D431" s="27">
        <f>TestLeeKesler!AI432</f>
        <v>136.99633556653134</v>
      </c>
      <c r="E431" s="27">
        <f>TestLeeKesler!AJ432</f>
        <v>131.55871394043115</v>
      </c>
    </row>
    <row r="432" spans="2:5" x14ac:dyDescent="0.2">
      <c r="B432" t="str">
        <f>DataBase!A430</f>
        <v>234M3Epentan</v>
      </c>
      <c r="C432" s="27">
        <f>DataBase!C430</f>
        <v>142.28500366210938</v>
      </c>
      <c r="D432" s="27">
        <f>TestLeeKesler!AI433</f>
        <v>144.54724832852298</v>
      </c>
      <c r="E432" s="27">
        <f>TestLeeKesler!AJ433</f>
        <v>139.52867917575247</v>
      </c>
    </row>
    <row r="433" spans="2:5" x14ac:dyDescent="0.2">
      <c r="B433" t="str">
        <f>DataBase!A431</f>
        <v>22334Mpentan</v>
      </c>
      <c r="C433" s="27">
        <f>DataBase!C431</f>
        <v>142.28500366210938</v>
      </c>
      <c r="D433" s="27">
        <f>TestLeeKesler!AI434</f>
        <v>141.83816752421308</v>
      </c>
      <c r="E433" s="27">
        <f>TestLeeKesler!AJ434</f>
        <v>137.14760648609726</v>
      </c>
    </row>
    <row r="434" spans="2:5" x14ac:dyDescent="0.2">
      <c r="B434" t="str">
        <f>DataBase!A432</f>
        <v>22344Mpentan</v>
      </c>
      <c r="C434" s="27">
        <f>DataBase!C432</f>
        <v>142.28500366210938</v>
      </c>
      <c r="D434" s="27">
        <f>TestLeeKesler!AI435</f>
        <v>138.70591455958379</v>
      </c>
      <c r="E434" s="27">
        <f>TestLeeKesler!AJ435</f>
        <v>133.63848626362918</v>
      </c>
    </row>
    <row r="435" spans="2:5" x14ac:dyDescent="0.2">
      <c r="B435" t="str">
        <f>DataBase!A433</f>
        <v>p-i-PStyrene</v>
      </c>
      <c r="C435" s="27">
        <f>DataBase!C433</f>
        <v>144.21600341796875</v>
      </c>
      <c r="D435" s="27">
        <f>TestLeeKesler!AI436</f>
        <v>176.77046246624104</v>
      </c>
      <c r="E435" s="27">
        <f>TestLeeKesler!AJ436</f>
        <v>166.99869497038966</v>
      </c>
    </row>
    <row r="436" spans="2:5" x14ac:dyDescent="0.2">
      <c r="B436" t="str">
        <f>DataBase!A434</f>
        <v>n-Pentyl-BZ</v>
      </c>
      <c r="C436" s="27">
        <f>DataBase!C434</f>
        <v>148.24000549316406</v>
      </c>
      <c r="D436" s="27">
        <f>TestLeeKesler!AI437</f>
        <v>160.00863741361593</v>
      </c>
      <c r="E436" s="27">
        <f>TestLeeKesler!AJ437</f>
        <v>154.93776222458089</v>
      </c>
    </row>
    <row r="437" spans="2:5" x14ac:dyDescent="0.2">
      <c r="B437" t="str">
        <f>DataBase!A435</f>
        <v>1-E-2-i-P-BZ</v>
      </c>
      <c r="C437" s="27">
        <f>DataBase!C435</f>
        <v>148.24800109863281</v>
      </c>
      <c r="D437" s="27">
        <f>TestLeeKesler!AI438</f>
        <v>147.18521802638315</v>
      </c>
      <c r="E437" s="27">
        <f>TestLeeKesler!AJ438</f>
        <v>141.9824169460083</v>
      </c>
    </row>
    <row r="438" spans="2:5" x14ac:dyDescent="0.2">
      <c r="B438" t="str">
        <f>DataBase!A436</f>
        <v>Penta-M-BZ</v>
      </c>
      <c r="C438" s="27">
        <f>DataBase!C436</f>
        <v>148.25</v>
      </c>
      <c r="D438" s="27">
        <f>TestLeeKesler!AI439</f>
        <v>172.02077918515386</v>
      </c>
      <c r="E438" s="27">
        <f>TestLeeKesler!AJ439</f>
        <v>163.83120838121096</v>
      </c>
    </row>
    <row r="439" spans="2:5" x14ac:dyDescent="0.2">
      <c r="B439" t="str">
        <f>DataBase!A437</f>
        <v>Acebaphthlne</v>
      </c>
      <c r="C439" s="27">
        <f>DataBase!C437</f>
        <v>152.19500732421875</v>
      </c>
      <c r="D439" s="27">
        <f>TestLeeKesler!AI440</f>
        <v>215.22022061544135</v>
      </c>
      <c r="E439" s="27">
        <f>TestLeeKesler!AJ440</f>
        <v>208.39414031460959</v>
      </c>
    </row>
    <row r="440" spans="2:5" x14ac:dyDescent="0.2">
      <c r="B440" t="str">
        <f>DataBase!A438</f>
        <v>1-Undecyne</v>
      </c>
      <c r="C440" s="27">
        <f>DataBase!C438</f>
        <v>152.27900695800781</v>
      </c>
      <c r="D440" s="27">
        <f>TestLeeKesler!AI441</f>
        <v>163.77354202371589</v>
      </c>
      <c r="E440" s="27">
        <f>TestLeeKesler!AJ441</f>
        <v>157.20262808230495</v>
      </c>
    </row>
    <row r="441" spans="2:5" x14ac:dyDescent="0.2">
      <c r="B441" t="str">
        <f>DataBase!A439</f>
        <v>BiPhenyl</v>
      </c>
      <c r="C441" s="27">
        <f>DataBase!C439</f>
        <v>154.21000671386719</v>
      </c>
      <c r="D441" s="27">
        <f>TestLeeKesler!AI442</f>
        <v>171.32412602482214</v>
      </c>
      <c r="E441" s="27">
        <f>TestLeeKesler!AJ442</f>
        <v>153.34470042824876</v>
      </c>
    </row>
    <row r="442" spans="2:5" x14ac:dyDescent="0.2">
      <c r="B442" t="str">
        <f>DataBase!A440</f>
        <v>Acenaphthene</v>
      </c>
      <c r="C442" s="27">
        <f>DataBase!C440</f>
        <v>154.21000671386719</v>
      </c>
      <c r="D442" s="27">
        <f>TestLeeKesler!AI443</f>
        <v>177.9300823530487</v>
      </c>
      <c r="E442" s="27">
        <f>TestLeeKesler!AJ443</f>
        <v>153.06066694829528</v>
      </c>
    </row>
    <row r="443" spans="2:5" x14ac:dyDescent="0.2">
      <c r="B443" t="str">
        <f>DataBase!A441</f>
        <v>n-Hex-CC5</v>
      </c>
      <c r="C443" s="27">
        <f>DataBase!C441</f>
        <v>154.29600524902344</v>
      </c>
      <c r="D443" s="27">
        <f>TestLeeKesler!AI444</f>
        <v>166.848952623424</v>
      </c>
      <c r="E443" s="27">
        <f>TestLeeKesler!AJ444</f>
        <v>161.19406309547088</v>
      </c>
    </row>
    <row r="444" spans="2:5" x14ac:dyDescent="0.2">
      <c r="B444" t="str">
        <f>DataBase!A442</f>
        <v>1-Undecene</v>
      </c>
      <c r="C444" s="27">
        <f>DataBase!C442</f>
        <v>154.29600524902344</v>
      </c>
      <c r="D444" s="27">
        <f>TestLeeKesler!AI445</f>
        <v>164.78886504980892</v>
      </c>
      <c r="E444" s="27">
        <f>TestLeeKesler!AJ445</f>
        <v>156.55751768306195</v>
      </c>
    </row>
    <row r="445" spans="2:5" x14ac:dyDescent="0.2">
      <c r="B445" t="str">
        <f>DataBase!A443</f>
        <v>Pent-CC6</v>
      </c>
      <c r="C445" s="27">
        <f>DataBase!C443</f>
        <v>154.30000305175781</v>
      </c>
      <c r="D445" s="27">
        <f>TestLeeKesler!AI446</f>
        <v>166.41905639318384</v>
      </c>
      <c r="E445" s="27">
        <f>TestLeeKesler!AJ446</f>
        <v>160.99103302920935</v>
      </c>
    </row>
    <row r="446" spans="2:5" x14ac:dyDescent="0.2">
      <c r="B446" t="str">
        <f>DataBase!A444</f>
        <v>26DMNaphthal</v>
      </c>
      <c r="C446" s="27">
        <f>DataBase!C444</f>
        <v>156.22700500488281</v>
      </c>
      <c r="D446" s="27">
        <f>TestLeeKesler!AI447</f>
        <v>195.37822077611673</v>
      </c>
      <c r="E446" s="27">
        <f>TestLeeKesler!AJ447</f>
        <v>185.75535698421203</v>
      </c>
    </row>
    <row r="447" spans="2:5" x14ac:dyDescent="0.2">
      <c r="B447" t="str">
        <f>DataBase!A445</f>
        <v>27-DiM-Napth</v>
      </c>
      <c r="C447" s="27">
        <f>DataBase!C445</f>
        <v>156.22700500488281</v>
      </c>
      <c r="D447" s="27">
        <f>TestLeeKesler!AI448</f>
        <v>182.03653717584496</v>
      </c>
      <c r="E447" s="27">
        <f>TestLeeKesler!AJ448</f>
        <v>165.8199879703206</v>
      </c>
    </row>
    <row r="448" spans="2:5" x14ac:dyDescent="0.2">
      <c r="B448" t="str">
        <f>DataBase!A446</f>
        <v>12MNaphthaln</v>
      </c>
      <c r="C448" s="27">
        <f>DataBase!C446</f>
        <v>156.22900390625</v>
      </c>
      <c r="D448" s="27">
        <f>TestLeeKesler!AI449</f>
        <v>182.02065872701002</v>
      </c>
      <c r="E448" s="27">
        <f>TestLeeKesler!AJ449</f>
        <v>164.25473429427498</v>
      </c>
    </row>
    <row r="449" spans="2:5" x14ac:dyDescent="0.2">
      <c r="B449" t="str">
        <f>DataBase!A447</f>
        <v>13MNaphthaln</v>
      </c>
      <c r="C449" s="27">
        <f>DataBase!C447</f>
        <v>156.22900390625</v>
      </c>
      <c r="D449" s="27">
        <f>TestLeeKesler!AI450</f>
        <v>181.88221895977154</v>
      </c>
      <c r="E449" s="27">
        <f>TestLeeKesler!AJ450</f>
        <v>164.50761500375359</v>
      </c>
    </row>
    <row r="450" spans="2:5" x14ac:dyDescent="0.2">
      <c r="B450" t="str">
        <f>DataBase!A448</f>
        <v>14MNaphthaln</v>
      </c>
      <c r="C450" s="27">
        <f>DataBase!C448</f>
        <v>156.22900390625</v>
      </c>
      <c r="D450" s="27">
        <f>TestLeeKesler!AI451</f>
        <v>183.09025226428219</v>
      </c>
      <c r="E450" s="27">
        <f>TestLeeKesler!AJ451</f>
        <v>165.40840392586745</v>
      </c>
    </row>
    <row r="451" spans="2:5" x14ac:dyDescent="0.2">
      <c r="B451" t="str">
        <f>DataBase!A449</f>
        <v>16MNaphthlen</v>
      </c>
      <c r="C451" s="27">
        <f>DataBase!C449</f>
        <v>156.22900390625</v>
      </c>
      <c r="D451" s="27">
        <f>TestLeeKesler!AI452</f>
        <v>182.35611745610686</v>
      </c>
      <c r="E451" s="27">
        <f>TestLeeKesler!AJ452</f>
        <v>166.27854725361564</v>
      </c>
    </row>
    <row r="452" spans="2:5" x14ac:dyDescent="0.2">
      <c r="B452" t="str">
        <f>DataBase!A450</f>
        <v>17MNaphthlen</v>
      </c>
      <c r="C452" s="27">
        <f>DataBase!C450</f>
        <v>156.22900390625</v>
      </c>
      <c r="D452" s="27">
        <f>TestLeeKesler!AI453</f>
        <v>180.57188357491577</v>
      </c>
      <c r="E452" s="27">
        <f>TestLeeKesler!AJ453</f>
        <v>163.58876489037289</v>
      </c>
    </row>
    <row r="453" spans="2:5" x14ac:dyDescent="0.2">
      <c r="B453" t="str">
        <f>DataBase!A451</f>
        <v>23MNaphthlen</v>
      </c>
      <c r="C453" s="27">
        <f>DataBase!C451</f>
        <v>156.22900390625</v>
      </c>
      <c r="D453" s="27">
        <f>TestLeeKesler!AI454</f>
        <v>186.30538729920585</v>
      </c>
      <c r="E453" s="27">
        <f>TestLeeKesler!AJ454</f>
        <v>169.9416749372723</v>
      </c>
    </row>
    <row r="454" spans="2:5" x14ac:dyDescent="0.2">
      <c r="B454" t="str">
        <f>DataBase!A452</f>
        <v>1ENaphthalen</v>
      </c>
      <c r="C454" s="27">
        <f>DataBase!C452</f>
        <v>156.22900390625</v>
      </c>
      <c r="D454" s="27">
        <f>TestLeeKesler!AI455</f>
        <v>177.40115205211532</v>
      </c>
      <c r="E454" s="27">
        <f>TestLeeKesler!AJ455</f>
        <v>160.96056748458776</v>
      </c>
    </row>
    <row r="455" spans="2:5" x14ac:dyDescent="0.2">
      <c r="B455" t="str">
        <f>DataBase!A453</f>
        <v>2ENaphthalen</v>
      </c>
      <c r="C455" s="27">
        <f>DataBase!C453</f>
        <v>156.22900390625</v>
      </c>
      <c r="D455" s="27">
        <f>TestLeeKesler!AI456</f>
        <v>180.38456422337214</v>
      </c>
      <c r="E455" s="27">
        <f>TestLeeKesler!AJ456</f>
        <v>165.44318090669438</v>
      </c>
    </row>
    <row r="456" spans="2:5" x14ac:dyDescent="0.2">
      <c r="B456" t="str">
        <f>DataBase!A454</f>
        <v>LMenthol</v>
      </c>
      <c r="C456" s="27">
        <f>DataBase!C454</f>
        <v>156.26800537109375</v>
      </c>
      <c r="D456" s="27">
        <f>TestLeeKesler!AI457</f>
        <v>166.01814696085592</v>
      </c>
      <c r="E456" s="27">
        <f>TestLeeKesler!AJ457</f>
        <v>160.15423447496426</v>
      </c>
    </row>
    <row r="457" spans="2:5" x14ac:dyDescent="0.2">
      <c r="B457" t="str">
        <f>DataBase!A455</f>
        <v>n-C11</v>
      </c>
      <c r="C457" s="27">
        <f>DataBase!C455</f>
        <v>156.31300354003906</v>
      </c>
      <c r="D457" s="27">
        <f>TestLeeKesler!AI458</f>
        <v>168.5751598554416</v>
      </c>
      <c r="E457" s="27">
        <f>TestLeeKesler!AJ458</f>
        <v>159.09426877886008</v>
      </c>
    </row>
    <row r="458" spans="2:5" x14ac:dyDescent="0.2">
      <c r="B458" t="str">
        <f>DataBase!A456</f>
        <v>123MIndene</v>
      </c>
      <c r="C458" s="27">
        <f>DataBase!C456</f>
        <v>158.24000549316406</v>
      </c>
      <c r="D458" s="27">
        <f>TestLeeKesler!AI459</f>
        <v>157.55672856173521</v>
      </c>
      <c r="E458" s="27">
        <f>TestLeeKesler!AJ459</f>
        <v>142.1637510834569</v>
      </c>
    </row>
    <row r="459" spans="2:5" x14ac:dyDescent="0.2">
      <c r="B459" t="str">
        <f>DataBase!A457</f>
        <v>Phenyl-CC6</v>
      </c>
      <c r="C459" s="27">
        <f>DataBase!C457</f>
        <v>160.25900268554688</v>
      </c>
      <c r="D459" s="27">
        <f>TestLeeKesler!AI460</f>
        <v>174.27694549750993</v>
      </c>
      <c r="E459" s="27">
        <f>TestLeeKesler!AJ460</f>
        <v>164.10789218290697</v>
      </c>
    </row>
    <row r="460" spans="2:5" x14ac:dyDescent="0.2">
      <c r="B460" t="str">
        <f>DataBase!A458</f>
        <v>4-i-BStyrene</v>
      </c>
      <c r="C460" s="27">
        <f>DataBase!C458</f>
        <v>160.25900268554688</v>
      </c>
      <c r="D460" s="27">
        <f>TestLeeKesler!AI461</f>
        <v>193.25889176853639</v>
      </c>
      <c r="E460" s="27">
        <f>TestLeeKesler!AJ461</f>
        <v>186.18106003528393</v>
      </c>
    </row>
    <row r="461" spans="2:5" x14ac:dyDescent="0.2">
      <c r="B461" t="str">
        <f>DataBase!A459</f>
        <v>p-t-BStyrene</v>
      </c>
      <c r="C461" s="27">
        <f>DataBase!C459</f>
        <v>160.25900268554688</v>
      </c>
      <c r="D461" s="27">
        <f>TestLeeKesler!AI462</f>
        <v>172.5078873712863</v>
      </c>
      <c r="E461" s="27">
        <f>TestLeeKesler!AJ462</f>
        <v>165.89055191556926</v>
      </c>
    </row>
    <row r="462" spans="2:5" x14ac:dyDescent="0.2">
      <c r="B462" t="str">
        <f>DataBase!A460</f>
        <v>n-Hexyl-BZ</v>
      </c>
      <c r="C462" s="27">
        <f>DataBase!C460</f>
        <v>162.27400207519531</v>
      </c>
      <c r="D462" s="27">
        <f>TestLeeKesler!AI463</f>
        <v>176.52050514027474</v>
      </c>
      <c r="E462" s="27">
        <f>TestLeeKesler!AJ463</f>
        <v>170.75498327688911</v>
      </c>
    </row>
    <row r="463" spans="2:5" x14ac:dyDescent="0.2">
      <c r="B463" t="str">
        <f>DataBase!A461</f>
        <v>13-iP-BZ</v>
      </c>
      <c r="C463" s="27">
        <f>DataBase!C461</f>
        <v>162.27400207519531</v>
      </c>
      <c r="D463" s="27">
        <f>TestLeeKesler!AI464</f>
        <v>158.43528600937123</v>
      </c>
      <c r="E463" s="27">
        <f>TestLeeKesler!AJ464</f>
        <v>153.46146755201858</v>
      </c>
    </row>
    <row r="464" spans="2:5" x14ac:dyDescent="0.2">
      <c r="B464" t="str">
        <f>DataBase!A462</f>
        <v>14-iP-BZ</v>
      </c>
      <c r="C464" s="27">
        <f>DataBase!C462</f>
        <v>162.27400207519531</v>
      </c>
      <c r="D464" s="27">
        <f>TestLeeKesler!AI465</f>
        <v>164.32925341172859</v>
      </c>
      <c r="E464" s="27">
        <f>TestLeeKesler!AJ465</f>
        <v>159.11419150600651</v>
      </c>
    </row>
    <row r="465" spans="2:5" x14ac:dyDescent="0.2">
      <c r="B465" t="str">
        <f>DataBase!A463</f>
        <v>124-E-BZ</v>
      </c>
      <c r="C465" s="27">
        <f>DataBase!C463</f>
        <v>162.27400207519531</v>
      </c>
      <c r="D465" s="27">
        <f>TestLeeKesler!AI466</f>
        <v>167.28616925623112</v>
      </c>
      <c r="E465" s="27">
        <f>TestLeeKesler!AJ466</f>
        <v>161.45353961788226</v>
      </c>
    </row>
    <row r="466" spans="2:5" x14ac:dyDescent="0.2">
      <c r="B466" t="str">
        <f>DataBase!A464</f>
        <v>135-E-BZ</v>
      </c>
      <c r="C466" s="27">
        <f>DataBase!C464</f>
        <v>162.27400207519531</v>
      </c>
      <c r="D466" s="27">
        <f>TestLeeKesler!AI467</f>
        <v>167.70442943295222</v>
      </c>
      <c r="E466" s="27">
        <f>TestLeeKesler!AJ467</f>
        <v>162.18164525100644</v>
      </c>
    </row>
    <row r="467" spans="2:5" x14ac:dyDescent="0.2">
      <c r="B467" t="str">
        <f>DataBase!A465</f>
        <v>p-t-B_C2Benz</v>
      </c>
      <c r="C467" s="27">
        <f>DataBase!C465</f>
        <v>162.27499389648438</v>
      </c>
      <c r="D467" s="27">
        <f>TestLeeKesler!AI468</f>
        <v>164.41347823713909</v>
      </c>
      <c r="E467" s="27">
        <f>TestLeeKesler!AJ468</f>
        <v>159.00046874502721</v>
      </c>
    </row>
    <row r="468" spans="2:5" x14ac:dyDescent="0.2">
      <c r="B468" t="str">
        <f>DataBase!A466</f>
        <v>Hex-M-Benz</v>
      </c>
      <c r="C468" s="27">
        <f>DataBase!C466</f>
        <v>162.27499389648438</v>
      </c>
      <c r="D468" s="27">
        <f>TestLeeKesler!AI469</f>
        <v>196.92697322768379</v>
      </c>
      <c r="E468" s="27">
        <f>TestLeeKesler!AJ469</f>
        <v>187.38840262724639</v>
      </c>
    </row>
    <row r="469" spans="2:5" x14ac:dyDescent="0.2">
      <c r="B469" t="str">
        <f>DataBase!A467</f>
        <v>123-EBenzene</v>
      </c>
      <c r="C469" s="27">
        <f>DataBase!C467</f>
        <v>162.27499389648438</v>
      </c>
      <c r="D469" s="27">
        <f>TestLeeKesler!AI470</f>
        <v>164.36630141745161</v>
      </c>
      <c r="E469" s="27">
        <f>TestLeeKesler!AJ470</f>
        <v>157.85684092164178</v>
      </c>
    </row>
    <row r="470" spans="2:5" x14ac:dyDescent="0.2">
      <c r="B470" t="str">
        <f>DataBase!A468</f>
        <v>159-CC12Tri=</v>
      </c>
      <c r="C470" s="27">
        <f>DataBase!C468</f>
        <v>162.27499389648438</v>
      </c>
      <c r="D470" s="27">
        <f>TestLeeKesler!AI471</f>
        <v>183.75702651632537</v>
      </c>
      <c r="E470" s="27">
        <f>TestLeeKesler!AJ471</f>
        <v>176.52032502902617</v>
      </c>
    </row>
    <row r="471" spans="2:5" x14ac:dyDescent="0.2">
      <c r="B471" t="str">
        <f>DataBase!A469</f>
        <v>Fluorene</v>
      </c>
      <c r="C471" s="27">
        <f>DataBase!C469</f>
        <v>166.22200012207031</v>
      </c>
      <c r="D471" s="27">
        <f>TestLeeKesler!AI472</f>
        <v>142.12761540653648</v>
      </c>
      <c r="E471" s="27">
        <f>TestLeeKesler!AJ472</f>
        <v>101.25064498155565</v>
      </c>
    </row>
    <row r="472" spans="2:5" x14ac:dyDescent="0.2">
      <c r="B472" t="str">
        <f>DataBase!A470</f>
        <v>BiCycloHexyl</v>
      </c>
      <c r="C472" s="27">
        <f>DataBase!C470</f>
        <v>166.3070068359375</v>
      </c>
      <c r="D472" s="27">
        <f>TestLeeKesler!AI473</f>
        <v>182.6749919923426</v>
      </c>
      <c r="E472" s="27">
        <f>TestLeeKesler!AJ473</f>
        <v>175.75091148705144</v>
      </c>
    </row>
    <row r="473" spans="2:5" x14ac:dyDescent="0.2">
      <c r="B473" t="str">
        <f>DataBase!A471</f>
        <v>DiPhenylC1</v>
      </c>
      <c r="C473" s="27">
        <f>DataBase!C471</f>
        <v>168.22900390625</v>
      </c>
      <c r="D473" s="27">
        <f>TestLeeKesler!AI474</f>
        <v>184.37671056948437</v>
      </c>
      <c r="E473" s="27">
        <f>TestLeeKesler!AJ474</f>
        <v>168.65940084714015</v>
      </c>
    </row>
    <row r="474" spans="2:5" x14ac:dyDescent="0.2">
      <c r="B474" t="str">
        <f>DataBase!A472</f>
        <v>1-Dodecene</v>
      </c>
      <c r="C474" s="27">
        <f>DataBase!C472</f>
        <v>168.32400512695313</v>
      </c>
      <c r="D474" s="27">
        <f>TestLeeKesler!AI475</f>
        <v>179.87162402428487</v>
      </c>
      <c r="E474" s="27">
        <f>TestLeeKesler!AJ475</f>
        <v>171.28613225748998</v>
      </c>
    </row>
    <row r="475" spans="2:5" x14ac:dyDescent="0.2">
      <c r="B475" t="str">
        <f>DataBase!A473</f>
        <v>1PNaphthalen</v>
      </c>
      <c r="C475" s="27">
        <f>DataBase!C473</f>
        <v>170.25</v>
      </c>
      <c r="D475" s="27">
        <f>TestLeeKesler!AI476</f>
        <v>232.60688402216783</v>
      </c>
      <c r="E475" s="27">
        <f>TestLeeKesler!AJ476</f>
        <v>221.60469487681533</v>
      </c>
    </row>
    <row r="476" spans="2:5" x14ac:dyDescent="0.2">
      <c r="B476" t="str">
        <f>DataBase!A474</f>
        <v>n-C12</v>
      </c>
      <c r="C476" s="27">
        <f>DataBase!C474</f>
        <v>170.33900451660156</v>
      </c>
      <c r="D476" s="27">
        <f>TestLeeKesler!AI477</f>
        <v>183.68262066123543</v>
      </c>
      <c r="E476" s="27">
        <f>TestLeeKesler!AJ477</f>
        <v>173.84527064041595</v>
      </c>
    </row>
    <row r="477" spans="2:5" x14ac:dyDescent="0.2">
      <c r="B477" t="str">
        <f>DataBase!A475</f>
        <v>2-EC6Acetate</v>
      </c>
      <c r="C477" s="27">
        <f>DataBase!C475</f>
        <v>172.26800537109375</v>
      </c>
      <c r="D477" s="27">
        <f>TestLeeKesler!AI478</f>
        <v>153.75484324457591</v>
      </c>
      <c r="E477" s="27">
        <f>TestLeeKesler!AJ478</f>
        <v>148.598430441489</v>
      </c>
    </row>
    <row r="478" spans="2:5" x14ac:dyDescent="0.2">
      <c r="B478" t="str">
        <f>DataBase!A476</f>
        <v>n-Heptyl-BZ</v>
      </c>
      <c r="C478" s="27">
        <f>DataBase!C476</f>
        <v>176.28900146484375</v>
      </c>
      <c r="D478" s="27">
        <f>TestLeeKesler!AI479</f>
        <v>193.17458392057608</v>
      </c>
      <c r="E478" s="27">
        <f>TestLeeKesler!AJ479</f>
        <v>186.84677133992801</v>
      </c>
    </row>
    <row r="479" spans="2:5" x14ac:dyDescent="0.2">
      <c r="B479" t="str">
        <f>DataBase!A477</f>
        <v>Anthracene</v>
      </c>
      <c r="C479" s="27">
        <f>DataBase!C477</f>
        <v>178.23300170898438</v>
      </c>
      <c r="D479" s="27">
        <f>TestLeeKesler!AI480</f>
        <v>230.55594596734278</v>
      </c>
      <c r="E479" s="27">
        <f>TestLeeKesler!AJ480</f>
        <v>203.29248044862018</v>
      </c>
    </row>
    <row r="480" spans="2:5" x14ac:dyDescent="0.2">
      <c r="B480" t="str">
        <f>DataBase!A478</f>
        <v>Phenanthrene</v>
      </c>
      <c r="C480" s="27">
        <f>DataBase!C478</f>
        <v>178.23300170898438</v>
      </c>
      <c r="D480" s="27">
        <f>TestLeeKesler!AI481</f>
        <v>222.29800679978865</v>
      </c>
      <c r="E480" s="27">
        <f>TestLeeKesler!AJ481</f>
        <v>191.77680113302378</v>
      </c>
    </row>
    <row r="481" spans="2:5" x14ac:dyDescent="0.2">
      <c r="B481" t="str">
        <f>DataBase!A479</f>
        <v>DiPhenylC2#</v>
      </c>
      <c r="C481" s="27">
        <f>DataBase!C479</f>
        <v>178.23300170898438</v>
      </c>
      <c r="D481" s="27">
        <f>TestLeeKesler!AI482</f>
        <v>226.13982306411867</v>
      </c>
      <c r="E481" s="27">
        <f>TestLeeKesler!AJ482</f>
        <v>214.93315195390625</v>
      </c>
    </row>
    <row r="482" spans="2:5" x14ac:dyDescent="0.2">
      <c r="B482" t="str">
        <f>DataBase!A480</f>
        <v>11DiPhnylC2=</v>
      </c>
      <c r="C482" s="27">
        <f>DataBase!C480</f>
        <v>180.24000549316406</v>
      </c>
      <c r="D482" s="27">
        <f>TestLeeKesler!AI483</f>
        <v>190.36514142764054</v>
      </c>
      <c r="E482" s="27">
        <f>TestLeeKesler!AJ483</f>
        <v>171.93011189953802</v>
      </c>
    </row>
    <row r="483" spans="2:5" x14ac:dyDescent="0.2">
      <c r="B483" t="str">
        <f>DataBase!A481</f>
        <v>c-Stilbene</v>
      </c>
      <c r="C483" s="27">
        <f>DataBase!C481</f>
        <v>180.24800109863281</v>
      </c>
      <c r="D483" s="27">
        <f>TestLeeKesler!AI484</f>
        <v>179.0405214837071</v>
      </c>
      <c r="E483" s="27">
        <f>TestLeeKesler!AJ484</f>
        <v>161.82999340117038</v>
      </c>
    </row>
    <row r="484" spans="2:5" x14ac:dyDescent="0.2">
      <c r="B484" t="str">
        <f>DataBase!A482</f>
        <v>t-Stilbene</v>
      </c>
      <c r="C484" s="27">
        <f>DataBase!C482</f>
        <v>180.24800109863281</v>
      </c>
      <c r="D484" s="27">
        <f>TestLeeKesler!AI485</f>
        <v>189.85198861034448</v>
      </c>
      <c r="E484" s="27">
        <f>TestLeeKesler!AJ485</f>
        <v>158.09404031024428</v>
      </c>
    </row>
    <row r="485" spans="2:5" x14ac:dyDescent="0.2">
      <c r="B485" t="str">
        <f>DataBase!A483</f>
        <v>1-Tridecyne</v>
      </c>
      <c r="C485" s="27">
        <f>DataBase!C483</f>
        <v>180.33000183105469</v>
      </c>
      <c r="D485" s="27">
        <f>TestLeeKesler!AI486</f>
        <v>195.24262737697995</v>
      </c>
      <c r="E485" s="27">
        <f>TestLeeKesler!AJ486</f>
        <v>186.73208128763068</v>
      </c>
    </row>
    <row r="486" spans="2:5" x14ac:dyDescent="0.2">
      <c r="B486" t="str">
        <f>DataBase!A484</f>
        <v>11DiPHEthane</v>
      </c>
      <c r="C486" s="27">
        <f>DataBase!C484</f>
        <v>182.26400756835938</v>
      </c>
      <c r="D486" s="27">
        <f>TestLeeKesler!AI487</f>
        <v>190.6971088843236</v>
      </c>
      <c r="E486" s="27">
        <f>TestLeeKesler!AJ487</f>
        <v>174.46189120024033</v>
      </c>
    </row>
    <row r="487" spans="2:5" x14ac:dyDescent="0.2">
      <c r="B487" t="str">
        <f>DataBase!A485</f>
        <v>DiPhenylC2</v>
      </c>
      <c r="C487" s="27">
        <f>DataBase!C485</f>
        <v>182.27000427246094</v>
      </c>
      <c r="D487" s="27">
        <f>TestLeeKesler!AI488</f>
        <v>210.08724930485488</v>
      </c>
      <c r="E487" s="27">
        <f>TestLeeKesler!AJ488</f>
        <v>197.81875674482305</v>
      </c>
    </row>
    <row r="488" spans="2:5" x14ac:dyDescent="0.2">
      <c r="B488" t="str">
        <f>DataBase!A486</f>
        <v>1-Tridecene</v>
      </c>
      <c r="C488" s="27">
        <f>DataBase!C486</f>
        <v>182.35000610351563</v>
      </c>
      <c r="D488" s="27">
        <f>TestLeeKesler!AI489</f>
        <v>195.05357917233948</v>
      </c>
      <c r="E488" s="27">
        <f>TestLeeKesler!AJ489</f>
        <v>186.03733750616922</v>
      </c>
    </row>
    <row r="489" spans="2:5" x14ac:dyDescent="0.2">
      <c r="B489" t="str">
        <f>DataBase!A487</f>
        <v>1BNaphthalen</v>
      </c>
      <c r="C489" s="27">
        <f>DataBase!C487</f>
        <v>184.27900695800781</v>
      </c>
      <c r="D489" s="27">
        <f>TestLeeKesler!AI490</f>
        <v>210.90327251884065</v>
      </c>
      <c r="E489" s="27">
        <f>TestLeeKesler!AJ490</f>
        <v>197.1800181444228</v>
      </c>
    </row>
    <row r="490" spans="2:5" x14ac:dyDescent="0.2">
      <c r="B490" t="str">
        <f>DataBase!A488</f>
        <v>2BNaphthalen</v>
      </c>
      <c r="C490" s="27">
        <f>DataBase!C488</f>
        <v>184.27900695800781</v>
      </c>
      <c r="D490" s="27">
        <f>TestLeeKesler!AI491</f>
        <v>211.35871838839381</v>
      </c>
      <c r="E490" s="27">
        <f>TestLeeKesler!AJ491</f>
        <v>197.97585029208787</v>
      </c>
    </row>
    <row r="491" spans="2:5" x14ac:dyDescent="0.2">
      <c r="B491" t="str">
        <f>DataBase!A489</f>
        <v>26-DiE-Napth</v>
      </c>
      <c r="C491" s="27">
        <f>DataBase!C489</f>
        <v>184.281005859375</v>
      </c>
      <c r="D491" s="27">
        <f>TestLeeKesler!AI492</f>
        <v>212.69872108491137</v>
      </c>
      <c r="E491" s="27">
        <f>TestLeeKesler!AJ492</f>
        <v>193.7385733287266</v>
      </c>
    </row>
    <row r="492" spans="2:5" x14ac:dyDescent="0.2">
      <c r="B492" t="str">
        <f>DataBase!A490</f>
        <v>n-C13</v>
      </c>
      <c r="C492" s="27">
        <f>DataBase!C490</f>
        <v>184.36700439453125</v>
      </c>
      <c r="D492" s="27">
        <f>TestLeeKesler!AI493</f>
        <v>198.76322217443544</v>
      </c>
      <c r="E492" s="27">
        <f>TestLeeKesler!AJ493</f>
        <v>188.58834215988225</v>
      </c>
    </row>
    <row r="493" spans="2:5" x14ac:dyDescent="0.2">
      <c r="B493" t="str">
        <f>DataBase!A491</f>
        <v>DiaMantane</v>
      </c>
      <c r="C493" s="27">
        <f>DataBase!C491</f>
        <v>188.31300354003906</v>
      </c>
      <c r="D493" s="27">
        <f>TestLeeKesler!AI494</f>
        <v>169.93053382771637</v>
      </c>
      <c r="E493" s="27">
        <f>TestLeeKesler!AJ494</f>
        <v>150.86634705352969</v>
      </c>
    </row>
    <row r="494" spans="2:5" x14ac:dyDescent="0.2">
      <c r="B494" t="str">
        <f>DataBase!A492</f>
        <v>n-Octyl-BZ</v>
      </c>
      <c r="C494" s="27">
        <f>DataBase!C492</f>
        <v>190.32000732421875</v>
      </c>
      <c r="D494" s="27">
        <f>TestLeeKesler!AI495</f>
        <v>209.15207092032517</v>
      </c>
      <c r="E494" s="27">
        <f>TestLeeKesler!AJ495</f>
        <v>202.38603016387955</v>
      </c>
    </row>
    <row r="495" spans="2:5" x14ac:dyDescent="0.2">
      <c r="B495" t="str">
        <f>DataBase!A493</f>
        <v>1235-E-Benz</v>
      </c>
      <c r="C495" s="27">
        <f>DataBase!C493</f>
        <v>190.32899475097656</v>
      </c>
      <c r="D495" s="27">
        <f>TestLeeKesler!AI496</f>
        <v>191.10941689284437</v>
      </c>
      <c r="E495" s="27">
        <f>TestLeeKesler!AJ496</f>
        <v>183.9787286681559</v>
      </c>
    </row>
    <row r="496" spans="2:5" x14ac:dyDescent="0.2">
      <c r="B496" t="str">
        <f>DataBase!A494</f>
        <v>1234-E-BZ</v>
      </c>
      <c r="C496" s="27">
        <f>DataBase!C494</f>
        <v>190.33000183105469</v>
      </c>
      <c r="D496" s="27">
        <f>TestLeeKesler!AI497</f>
        <v>192.49148309211489</v>
      </c>
      <c r="E496" s="27">
        <f>TestLeeKesler!AJ497</f>
        <v>185.19078611879777</v>
      </c>
    </row>
    <row r="497" spans="2:5" x14ac:dyDescent="0.2">
      <c r="B497" t="str">
        <f>DataBase!A495</f>
        <v>1245-E-BZ</v>
      </c>
      <c r="C497" s="27">
        <f>DataBase!C495</f>
        <v>190.33000183105469</v>
      </c>
      <c r="D497" s="27">
        <f>TestLeeKesler!AI498</f>
        <v>193.05606585644307</v>
      </c>
      <c r="E497" s="27">
        <f>TestLeeKesler!AJ498</f>
        <v>186.09919261445154</v>
      </c>
    </row>
    <row r="498" spans="2:5" x14ac:dyDescent="0.2">
      <c r="B498" t="str">
        <f>DataBase!A496</f>
        <v>1PHIndene</v>
      </c>
      <c r="C498" s="27">
        <f>DataBase!C496</f>
        <v>192.25900268554688</v>
      </c>
      <c r="D498" s="27">
        <f>TestLeeKesler!AI499</f>
        <v>228.63571134926471</v>
      </c>
      <c r="E498" s="27">
        <f>TestLeeKesler!AJ499</f>
        <v>202.56454415046593</v>
      </c>
    </row>
    <row r="499" spans="2:5" x14ac:dyDescent="0.2">
      <c r="B499" t="str">
        <f>DataBase!A497</f>
        <v>DiPhenylC3</v>
      </c>
      <c r="C499" s="27">
        <f>DataBase!C497</f>
        <v>196.29100036621094</v>
      </c>
      <c r="D499" s="27">
        <f>TestLeeKesler!AI500</f>
        <v>213.81297639855774</v>
      </c>
      <c r="E499" s="27">
        <f>TestLeeKesler!AJ500</f>
        <v>196.60903433036935</v>
      </c>
    </row>
    <row r="500" spans="2:5" x14ac:dyDescent="0.2">
      <c r="B500" t="str">
        <f>DataBase!A498</f>
        <v>1-Tetradecen</v>
      </c>
      <c r="C500" s="27">
        <f>DataBase!C498</f>
        <v>196.37800598144531</v>
      </c>
      <c r="D500" s="27">
        <f>TestLeeKesler!AI501</f>
        <v>210.52169723073519</v>
      </c>
      <c r="E500" s="27">
        <f>TestLeeKesler!AJ501</f>
        <v>200.9686488753388</v>
      </c>
    </row>
    <row r="501" spans="2:5" x14ac:dyDescent="0.2">
      <c r="B501" t="str">
        <f>DataBase!A499</f>
        <v>1-CC6-Octane</v>
      </c>
      <c r="C501" s="27">
        <f>DataBase!C499</f>
        <v>196.3800048828125</v>
      </c>
      <c r="D501" s="27">
        <f>TestLeeKesler!AI502</f>
        <v>215.51867017427401</v>
      </c>
      <c r="E501" s="27">
        <f>TestLeeKesler!AJ502</f>
        <v>208.2177923843274</v>
      </c>
    </row>
    <row r="502" spans="2:5" x14ac:dyDescent="0.2">
      <c r="B502" t="str">
        <f>DataBase!A500</f>
        <v>1-n-P-Napth</v>
      </c>
      <c r="C502" s="27">
        <f>DataBase!C500</f>
        <v>198.30799865722656</v>
      </c>
      <c r="D502" s="27">
        <f>TestLeeKesler!AI503</f>
        <v>226.97630775962938</v>
      </c>
      <c r="E502" s="27">
        <f>TestLeeKesler!AJ503</f>
        <v>213.69452743679156</v>
      </c>
    </row>
    <row r="503" spans="2:5" x14ac:dyDescent="0.2">
      <c r="B503" t="str">
        <f>DataBase!A501</f>
        <v>n-C14</v>
      </c>
      <c r="C503" s="27">
        <f>DataBase!C501</f>
        <v>198.3800048828125</v>
      </c>
      <c r="D503" s="27">
        <f>TestLeeKesler!AI504</f>
        <v>214.27716269224231</v>
      </c>
      <c r="E503" s="27">
        <f>TestLeeKesler!AJ504</f>
        <v>203.445784253353</v>
      </c>
    </row>
    <row r="504" spans="2:5" x14ac:dyDescent="0.2">
      <c r="B504" t="str">
        <f>DataBase!A502</f>
        <v>DiCCC6DiCate</v>
      </c>
      <c r="C504" s="27">
        <f>DataBase!C502</f>
        <v>200.23500061035156</v>
      </c>
      <c r="D504" s="27">
        <f>TestLeeKesler!AI505</f>
        <v>162.77398818490261</v>
      </c>
      <c r="E504" s="27">
        <f>TestLeeKesler!AJ505</f>
        <v>135.93545166176068</v>
      </c>
    </row>
    <row r="505" spans="2:5" x14ac:dyDescent="0.2">
      <c r="B505" t="str">
        <f>DataBase!A503</f>
        <v>Fluoranthene</v>
      </c>
      <c r="C505" s="27">
        <f>DataBase!C503</f>
        <v>202.2550048828125</v>
      </c>
      <c r="D505" s="27">
        <f>TestLeeKesler!AI506</f>
        <v>245.48232989852607</v>
      </c>
      <c r="E505" s="27">
        <f>TestLeeKesler!AJ506</f>
        <v>211.3197423067858</v>
      </c>
    </row>
    <row r="506" spans="2:5" x14ac:dyDescent="0.2">
      <c r="B506" t="str">
        <f>DataBase!A504</f>
        <v>Pyrene</v>
      </c>
      <c r="C506" s="27">
        <f>DataBase!C504</f>
        <v>202.2550048828125</v>
      </c>
      <c r="D506" s="27">
        <f>TestLeeKesler!AI507</f>
        <v>217.81338277698512</v>
      </c>
      <c r="E506" s="27">
        <f>TestLeeKesler!AJ507</f>
        <v>173.48863568154971</v>
      </c>
    </row>
    <row r="507" spans="2:5" x14ac:dyDescent="0.2">
      <c r="B507" t="str">
        <f>DataBase!A505</f>
        <v>1PhNaphthln</v>
      </c>
      <c r="C507" s="27">
        <f>DataBase!C505</f>
        <v>204.27000427246094</v>
      </c>
      <c r="D507" s="27">
        <f>TestLeeKesler!AI508</f>
        <v>222.72143606167046</v>
      </c>
      <c r="E507" s="27">
        <f>TestLeeKesler!AJ508</f>
        <v>194.92139182704702</v>
      </c>
    </row>
    <row r="508" spans="2:5" x14ac:dyDescent="0.2">
      <c r="B508" t="str">
        <f>DataBase!A506</f>
        <v>2PhNaphthln</v>
      </c>
      <c r="C508" s="27">
        <f>DataBase!C506</f>
        <v>204.27000427246094</v>
      </c>
      <c r="D508" s="27">
        <f>TestLeeKesler!AI509</f>
        <v>232.45925396303576</v>
      </c>
      <c r="E508" s="27">
        <f>TestLeeKesler!AJ509</f>
        <v>204.9286397714086</v>
      </c>
    </row>
    <row r="509" spans="2:5" x14ac:dyDescent="0.2">
      <c r="B509" t="str">
        <f>DataBase!A507</f>
        <v>n-Nonyl-BZ</v>
      </c>
      <c r="C509" s="27">
        <f>DataBase!C507</f>
        <v>204.33900451660156</v>
      </c>
      <c r="D509" s="27">
        <f>TestLeeKesler!AI510</f>
        <v>225.46941904415257</v>
      </c>
      <c r="E509" s="27">
        <f>TestLeeKesler!AJ510</f>
        <v>218.41882690322609</v>
      </c>
    </row>
    <row r="510" spans="2:5" x14ac:dyDescent="0.2">
      <c r="B510" t="str">
        <f>DataBase!A508</f>
        <v>135-iP-BZ</v>
      </c>
      <c r="C510" s="27">
        <f>DataBase!C508</f>
        <v>204.36000061035156</v>
      </c>
      <c r="D510" s="27">
        <f>TestLeeKesler!AI511</f>
        <v>187.43064602918128</v>
      </c>
      <c r="E510" s="27">
        <f>TestLeeKesler!AJ511</f>
        <v>181.39466668514871</v>
      </c>
    </row>
    <row r="511" spans="2:5" x14ac:dyDescent="0.2">
      <c r="B511" t="str">
        <f>DataBase!A509</f>
        <v>1-Pentadecyn</v>
      </c>
      <c r="C511" s="27">
        <f>DataBase!C509</f>
        <v>208.38900756835938</v>
      </c>
      <c r="D511" s="27">
        <f>TestLeeKesler!AI512</f>
        <v>222.8980925226623</v>
      </c>
      <c r="E511" s="27">
        <f>TestLeeKesler!AJ512</f>
        <v>214.28286952279629</v>
      </c>
    </row>
    <row r="512" spans="2:5" x14ac:dyDescent="0.2">
      <c r="B512" t="str">
        <f>DataBase!A510</f>
        <v>1(4EPh)2PhC2</v>
      </c>
      <c r="C512" s="27">
        <f>DataBase!C510</f>
        <v>210.31900024414063</v>
      </c>
      <c r="D512" s="27">
        <f>TestLeeKesler!AI513</f>
        <v>197.33239316633023</v>
      </c>
      <c r="E512" s="27">
        <f>TestLeeKesler!AJ513</f>
        <v>175.47059194511587</v>
      </c>
    </row>
    <row r="513" spans="2:5" x14ac:dyDescent="0.2">
      <c r="B513" t="str">
        <f>DataBase!A511</f>
        <v>1-Pentadecen</v>
      </c>
      <c r="C513" s="27">
        <f>DataBase!C511</f>
        <v>210.40400695800781</v>
      </c>
      <c r="D513" s="27">
        <f>TestLeeKesler!AI514</f>
        <v>225.7419121828583</v>
      </c>
      <c r="E513" s="27">
        <f>TestLeeKesler!AJ514</f>
        <v>215.72591655725344</v>
      </c>
    </row>
    <row r="514" spans="2:5" x14ac:dyDescent="0.2">
      <c r="B514" t="str">
        <f>DataBase!A512</f>
        <v>1nHxNaphthal</v>
      </c>
      <c r="C514" s="27">
        <f>DataBase!C512</f>
        <v>212.33500671386719</v>
      </c>
      <c r="D514" s="27">
        <f>TestLeeKesler!AI515</f>
        <v>245.67288289438483</v>
      </c>
      <c r="E514" s="27">
        <f>TestLeeKesler!AJ515</f>
        <v>234.23267695597596</v>
      </c>
    </row>
    <row r="515" spans="2:5" x14ac:dyDescent="0.2">
      <c r="B515" t="str">
        <f>DataBase!A513</f>
        <v>n-C15</v>
      </c>
      <c r="C515" s="27">
        <f>DataBase!C513</f>
        <v>212.41000366210938</v>
      </c>
      <c r="D515" s="27">
        <f>TestLeeKesler!AI516</f>
        <v>229.22377151126739</v>
      </c>
      <c r="E515" s="27">
        <f>TestLeeKesler!AJ516</f>
        <v>218.18323781223648</v>
      </c>
    </row>
    <row r="516" spans="2:5" x14ac:dyDescent="0.2">
      <c r="B516" t="str">
        <f>DataBase!A514</f>
        <v>1C61234THyNa</v>
      </c>
      <c r="C516" s="27">
        <f>DataBase!C514</f>
        <v>216.36700439453125</v>
      </c>
      <c r="D516" s="27">
        <f>TestLeeKesler!AI517</f>
        <v>235.35755739509852</v>
      </c>
      <c r="E516" s="27">
        <f>TestLeeKesler!AJ517</f>
        <v>225.82412254203109</v>
      </c>
    </row>
    <row r="517" spans="2:5" x14ac:dyDescent="0.2">
      <c r="B517" t="str">
        <f>DataBase!A515</f>
        <v>n-Decyl-BZ</v>
      </c>
      <c r="C517" s="27">
        <f>DataBase!C515</f>
        <v>218.36900329589844</v>
      </c>
      <c r="D517" s="27">
        <f>TestLeeKesler!AI518</f>
        <v>241.26504255995593</v>
      </c>
      <c r="E517" s="27">
        <f>TestLeeKesler!AJ518</f>
        <v>234.08011651449402</v>
      </c>
    </row>
    <row r="518" spans="2:5" x14ac:dyDescent="0.2">
      <c r="B518" t="str">
        <f>DataBase!A516</f>
        <v>Penta-E-BZ</v>
      </c>
      <c r="C518" s="27">
        <f>DataBase!C516</f>
        <v>218.3800048828125</v>
      </c>
      <c r="D518" s="27">
        <f>TestLeeKesler!AI519</f>
        <v>214.26121357861354</v>
      </c>
      <c r="E518" s="27">
        <f>TestLeeKesler!AJ519</f>
        <v>206.22127524631014</v>
      </c>
    </row>
    <row r="519" spans="2:5" x14ac:dyDescent="0.2">
      <c r="B519" t="str">
        <f>DataBase!A517</f>
        <v>1-Hexadecyne</v>
      </c>
      <c r="C519" s="27">
        <f>DataBase!C517</f>
        <v>222.41000366210938</v>
      </c>
      <c r="D519" s="27">
        <f>TestLeeKesler!AI520</f>
        <v>237.74436211436364</v>
      </c>
      <c r="E519" s="27">
        <f>TestLeeKesler!AJ520</f>
        <v>228.72865510102253</v>
      </c>
    </row>
    <row r="520" spans="2:5" x14ac:dyDescent="0.2">
      <c r="B520" t="str">
        <f>DataBase!A518</f>
        <v>n-C10-CC6</v>
      </c>
      <c r="C520" s="27">
        <f>DataBase!C518</f>
        <v>224.42999267578125</v>
      </c>
      <c r="D520" s="27">
        <f>TestLeeKesler!AI521</f>
        <v>247.42479038888712</v>
      </c>
      <c r="E520" s="27">
        <f>TestLeeKesler!AJ521</f>
        <v>239.38809557136031</v>
      </c>
    </row>
    <row r="521" spans="2:5" x14ac:dyDescent="0.2">
      <c r="B521" t="str">
        <f>DataBase!A519</f>
        <v>1-Hexadecene</v>
      </c>
      <c r="C521" s="27">
        <f>DataBase!C519</f>
        <v>224.4320068359375</v>
      </c>
      <c r="D521" s="27">
        <f>TestLeeKesler!AI522</f>
        <v>240.04859245324485</v>
      </c>
      <c r="E521" s="27">
        <f>TestLeeKesler!AJ522</f>
        <v>229.6996114110537</v>
      </c>
    </row>
    <row r="522" spans="2:5" x14ac:dyDescent="0.2">
      <c r="B522" t="str">
        <f>DataBase!A520</f>
        <v>n-C16</v>
      </c>
      <c r="C522" s="27">
        <f>DataBase!C520</f>
        <v>226.42900085449219</v>
      </c>
      <c r="D522" s="27">
        <f>TestLeeKesler!AI523</f>
        <v>244.35565469483458</v>
      </c>
      <c r="E522" s="27">
        <f>TestLeeKesler!AJ523</f>
        <v>232.93323332271024</v>
      </c>
    </row>
    <row r="523" spans="2:5" x14ac:dyDescent="0.2">
      <c r="B523" t="str">
        <f>DataBase!A521</f>
        <v>2244688-C10</v>
      </c>
      <c r="C523" s="27">
        <f>DataBase!C521</f>
        <v>226.44599914550781</v>
      </c>
      <c r="D523" s="27">
        <f>TestLeeKesler!AI524</f>
        <v>204.25312484413348</v>
      </c>
      <c r="E523" s="27">
        <f>TestLeeKesler!AJ524</f>
        <v>196.05436832662082</v>
      </c>
    </row>
    <row r="524" spans="2:5" x14ac:dyDescent="0.2">
      <c r="B524" t="str">
        <f>DataBase!A522</f>
        <v>Chrysene</v>
      </c>
      <c r="C524" s="27">
        <f>DataBase!C522</f>
        <v>228.29200744628906</v>
      </c>
      <c r="D524" s="27">
        <f>TestLeeKesler!AI525</f>
        <v>251.17308490943114</v>
      </c>
      <c r="E524" s="27">
        <f>TestLeeKesler!AJ525</f>
        <v>213.79329655788484</v>
      </c>
    </row>
    <row r="525" spans="2:5" x14ac:dyDescent="0.2">
      <c r="B525" t="str">
        <f>DataBase!A523</f>
        <v>o-Terphenyl</v>
      </c>
      <c r="C525" s="27">
        <f>DataBase!C523</f>
        <v>230.30900573730469</v>
      </c>
      <c r="D525" s="27">
        <f>TestLeeKesler!AI526</f>
        <v>227.25756193275055</v>
      </c>
      <c r="E525" s="27">
        <f>TestLeeKesler!AJ526</f>
        <v>201.76916019024821</v>
      </c>
    </row>
    <row r="526" spans="2:5" x14ac:dyDescent="0.2">
      <c r="B526" t="str">
        <f>DataBase!A524</f>
        <v>m-Terphenyl</v>
      </c>
      <c r="C526" s="27">
        <f>DataBase!C524</f>
        <v>230.30900573730469</v>
      </c>
      <c r="D526" s="27">
        <f>TestLeeKesler!AI527</f>
        <v>263.77454152400713</v>
      </c>
      <c r="E526" s="27">
        <f>TestLeeKesler!AJ527</f>
        <v>239.5225979335861</v>
      </c>
    </row>
    <row r="527" spans="2:5" x14ac:dyDescent="0.2">
      <c r="B527" t="str">
        <f>DataBase!A525</f>
        <v>p-Terphenyl</v>
      </c>
      <c r="C527" s="27">
        <f>DataBase!C525</f>
        <v>230.30900573730469</v>
      </c>
      <c r="D527" s="27">
        <f>TestLeeKesler!AI528</f>
        <v>260.08246036015112</v>
      </c>
      <c r="E527" s="27">
        <f>TestLeeKesler!AJ528</f>
        <v>234.36154865585087</v>
      </c>
    </row>
    <row r="528" spans="2:5" x14ac:dyDescent="0.2">
      <c r="B528" t="str">
        <f>DataBase!A526</f>
        <v>n-Undecyl-BZ</v>
      </c>
      <c r="C528" s="27">
        <f>DataBase!C526</f>
        <v>232.38900756835938</v>
      </c>
      <c r="D528" s="27">
        <f>TestLeeKesler!AI529</f>
        <v>256.743036164312</v>
      </c>
      <c r="E528" s="27">
        <f>TestLeeKesler!AJ529</f>
        <v>249.5488696874547</v>
      </c>
    </row>
    <row r="529" spans="2:5" x14ac:dyDescent="0.2">
      <c r="B529" t="str">
        <f>DataBase!A527</f>
        <v>24DiPH4MC5=1</v>
      </c>
      <c r="C529" s="27">
        <f>DataBase!C527</f>
        <v>236.35600280761719</v>
      </c>
      <c r="D529" s="27">
        <f>TestLeeKesler!AI530</f>
        <v>256.95304215328736</v>
      </c>
      <c r="E529" s="27">
        <f>TestLeeKesler!AJ530</f>
        <v>243.23886552108294</v>
      </c>
    </row>
    <row r="530" spans="2:5" x14ac:dyDescent="0.2">
      <c r="B530" t="str">
        <f>DataBase!A528</f>
        <v>23MDiPHC4</v>
      </c>
      <c r="C530" s="27">
        <f>DataBase!C528</f>
        <v>238.37300109863281</v>
      </c>
      <c r="D530" s="27">
        <f>TestLeeKesler!AI531</f>
        <v>224.58295437255254</v>
      </c>
      <c r="E530" s="27">
        <f>TestLeeKesler!AJ531</f>
        <v>205.76483560158448</v>
      </c>
    </row>
    <row r="531" spans="2:5" x14ac:dyDescent="0.2">
      <c r="B531" t="str">
        <f>DataBase!A529</f>
        <v>1-Heptadecen</v>
      </c>
      <c r="C531" s="27">
        <f>DataBase!C529</f>
        <v>238.44000244140625</v>
      </c>
      <c r="D531" s="27">
        <f>TestLeeKesler!AI532</f>
        <v>256.36972366442785</v>
      </c>
      <c r="E531" s="27">
        <f>TestLeeKesler!AJ532</f>
        <v>245.4928578463045</v>
      </c>
    </row>
    <row r="532" spans="2:5" x14ac:dyDescent="0.2">
      <c r="B532" t="str">
        <f>DataBase!A530</f>
        <v>n-C17</v>
      </c>
      <c r="C532" s="27">
        <f>DataBase!C530</f>
        <v>240.45700073242188</v>
      </c>
      <c r="D532" s="27">
        <f>TestLeeKesler!AI533</f>
        <v>259.39251429277067</v>
      </c>
      <c r="E532" s="27">
        <f>TestLeeKesler!AJ533</f>
        <v>247.65748319474406</v>
      </c>
    </row>
    <row r="533" spans="2:5" x14ac:dyDescent="0.2">
      <c r="B533" t="str">
        <f>DataBase!A531</f>
        <v>TriPhenylC1</v>
      </c>
      <c r="C533" s="27">
        <f>DataBase!C531</f>
        <v>244.33599853515625</v>
      </c>
      <c r="D533" s="27">
        <f>TestLeeKesler!AI534</f>
        <v>253.02933021535569</v>
      </c>
      <c r="E533" s="27">
        <f>TestLeeKesler!AJ534</f>
        <v>230.09288244155135</v>
      </c>
    </row>
    <row r="534" spans="2:5" x14ac:dyDescent="0.2">
      <c r="B534" t="str">
        <f>DataBase!A532</f>
        <v>n-Dodecyl-BZ</v>
      </c>
      <c r="C534" s="27">
        <f>DataBase!C532</f>
        <v>246.41900634765625</v>
      </c>
      <c r="D534" s="27">
        <f>TestLeeKesler!AI535</f>
        <v>271.88823194335487</v>
      </c>
      <c r="E534" s="27">
        <f>TestLeeKesler!AJ535</f>
        <v>264.82808126643891</v>
      </c>
    </row>
    <row r="535" spans="2:5" x14ac:dyDescent="0.2">
      <c r="B535" t="str">
        <f>DataBase!A533</f>
        <v>1-Octadecyne</v>
      </c>
      <c r="C535" s="27">
        <f>DataBase!C533</f>
        <v>250.47000122070313</v>
      </c>
      <c r="D535" s="27">
        <f>TestLeeKesler!AI536</f>
        <v>266.51160258738764</v>
      </c>
      <c r="E535" s="27">
        <f>TestLeeKesler!AJ536</f>
        <v>256.92714569942842</v>
      </c>
    </row>
    <row r="536" spans="2:5" x14ac:dyDescent="0.2">
      <c r="B536" t="str">
        <f>DataBase!A534</f>
        <v>1-Octadecene</v>
      </c>
      <c r="C536" s="27">
        <f>DataBase!C534</f>
        <v>252.48500061035156</v>
      </c>
      <c r="D536" s="27">
        <f>TestLeeKesler!AI537</f>
        <v>270.17749566966961</v>
      </c>
      <c r="E536" s="27">
        <f>TestLeeKesler!AJ537</f>
        <v>259.00164890072267</v>
      </c>
    </row>
    <row r="537" spans="2:5" x14ac:dyDescent="0.2">
      <c r="B537" t="str">
        <f>DataBase!A535</f>
        <v>1nC9Naphthal</v>
      </c>
      <c r="C537" s="27">
        <f>DataBase!C535</f>
        <v>254.41400146484375</v>
      </c>
      <c r="D537" s="27">
        <f>TestLeeKesler!AI538</f>
        <v>294.18707111119232</v>
      </c>
      <c r="E537" s="27">
        <f>TestLeeKesler!AJ538</f>
        <v>286.70151465371589</v>
      </c>
    </row>
    <row r="538" spans="2:5" x14ac:dyDescent="0.2">
      <c r="B538" t="str">
        <f>DataBase!A536</f>
        <v>n-C18</v>
      </c>
      <c r="C538" s="27">
        <f>DataBase!C536</f>
        <v>254.47900390625</v>
      </c>
      <c r="D538" s="27">
        <f>TestLeeKesler!AI539</f>
        <v>274.33058231555685</v>
      </c>
      <c r="E538" s="27">
        <f>TestLeeKesler!AJ539</f>
        <v>262.3157081049028</v>
      </c>
    </row>
    <row r="539" spans="2:5" x14ac:dyDescent="0.2">
      <c r="B539" t="str">
        <f>DataBase!A537</f>
        <v>TriPHC2=</v>
      </c>
      <c r="C539" s="27">
        <f>DataBase!C537</f>
        <v>256.34600830078125</v>
      </c>
      <c r="D539" s="27">
        <f>TestLeeKesler!AI540</f>
        <v>297.02227392786142</v>
      </c>
      <c r="E539" s="27">
        <f>TestLeeKesler!AJ540</f>
        <v>282.29303843314648</v>
      </c>
    </row>
    <row r="540" spans="2:5" x14ac:dyDescent="0.2">
      <c r="B540" t="str">
        <f>DataBase!A538</f>
        <v>112TriPHC2</v>
      </c>
      <c r="C540" s="27">
        <f>DataBase!C538</f>
        <v>258.36300659179688</v>
      </c>
      <c r="D540" s="27">
        <f>TestLeeKesler!AI541</f>
        <v>229.25790462113903</v>
      </c>
      <c r="E540" s="27">
        <f>TestLeeKesler!AJ541</f>
        <v>198.72338814549897</v>
      </c>
    </row>
    <row r="541" spans="2:5" x14ac:dyDescent="0.2">
      <c r="B541" t="str">
        <f>DataBase!A539</f>
        <v>n-TridecylBZ</v>
      </c>
      <c r="C541" s="27">
        <f>DataBase!C539</f>
        <v>260.45001220703125</v>
      </c>
      <c r="D541" s="27">
        <f>TestLeeKesler!AI542</f>
        <v>286.93023968069156</v>
      </c>
      <c r="E541" s="27">
        <f>TestLeeKesler!AJ542</f>
        <v>280.12406321414068</v>
      </c>
    </row>
    <row r="542" spans="2:5" x14ac:dyDescent="0.2">
      <c r="B542" t="str">
        <f>DataBase!A540</f>
        <v>1-Nonadecyn</v>
      </c>
      <c r="C542" s="27">
        <f>DataBase!C540</f>
        <v>264.489013671875</v>
      </c>
      <c r="D542" s="27">
        <f>TestLeeKesler!AI543</f>
        <v>281.20489526446585</v>
      </c>
      <c r="E542" s="27">
        <f>TestLeeKesler!AJ543</f>
        <v>271.49678378420549</v>
      </c>
    </row>
    <row r="543" spans="2:5" x14ac:dyDescent="0.2">
      <c r="B543" t="str">
        <f>DataBase!A541</f>
        <v>1-Nonadecene</v>
      </c>
      <c r="C543" s="27">
        <f>DataBase!C541</f>
        <v>266.489013671875</v>
      </c>
      <c r="D543" s="27">
        <f>TestLeeKesler!AI544</f>
        <v>286.60394416058494</v>
      </c>
      <c r="E543" s="27">
        <f>TestLeeKesler!AJ544</f>
        <v>274.65270855526023</v>
      </c>
    </row>
    <row r="544" spans="2:5" x14ac:dyDescent="0.2">
      <c r="B544" t="str">
        <f>DataBase!A542</f>
        <v>1C10Naphthal</v>
      </c>
      <c r="C544" s="27">
        <f>DataBase!C542</f>
        <v>268.44100952148438</v>
      </c>
      <c r="D544" s="27">
        <f>TestLeeKesler!AI545</f>
        <v>309.99897423597906</v>
      </c>
      <c r="E544" s="27">
        <f>TestLeeKesler!AJ545</f>
        <v>304.3181118817061</v>
      </c>
    </row>
    <row r="545" spans="2:5" x14ac:dyDescent="0.2">
      <c r="B545" t="str">
        <f>DataBase!A543</f>
        <v>n-C19</v>
      </c>
      <c r="C545" s="27">
        <f>DataBase!C543</f>
        <v>268.510009765625</v>
      </c>
      <c r="D545" s="27">
        <f>TestLeeKesler!AI546</f>
        <v>289.21296250460165</v>
      </c>
      <c r="E545" s="27">
        <f>TestLeeKesler!AJ546</f>
        <v>277.00524106185776</v>
      </c>
    </row>
    <row r="546" spans="2:5" x14ac:dyDescent="0.2">
      <c r="B546" t="str">
        <f>DataBase!A544</f>
        <v>iC3Myristate</v>
      </c>
      <c r="C546" s="27">
        <f>DataBase!C544</f>
        <v>270.45599365234375</v>
      </c>
      <c r="D546" s="27">
        <f>TestLeeKesler!AI547</f>
        <v>258.77849985430851</v>
      </c>
      <c r="E546" s="27">
        <f>TestLeeKesler!AJ547</f>
        <v>251.57536550284451</v>
      </c>
    </row>
    <row r="547" spans="2:5" x14ac:dyDescent="0.2">
      <c r="B547" t="str">
        <f>DataBase!A545</f>
        <v>n-TtrdecylBZ</v>
      </c>
      <c r="C547" s="27">
        <f>DataBase!C545</f>
        <v>274.47000122070313</v>
      </c>
      <c r="D547" s="27">
        <f>TestLeeKesler!AI548</f>
        <v>301.34899250142689</v>
      </c>
      <c r="E547" s="27">
        <f>TestLeeKesler!AJ548</f>
        <v>294.95189582948865</v>
      </c>
    </row>
    <row r="548" spans="2:5" x14ac:dyDescent="0.2">
      <c r="B548" t="str">
        <f>DataBase!A546</f>
        <v>1-Eicosyne</v>
      </c>
      <c r="C548" s="27">
        <f>DataBase!C546</f>
        <v>278.51998901367188</v>
      </c>
      <c r="D548" s="27">
        <f>TestLeeKesler!AI549</f>
        <v>298.2623000876668</v>
      </c>
      <c r="E548" s="27">
        <f>TestLeeKesler!AJ549</f>
        <v>286.87295350669939</v>
      </c>
    </row>
    <row r="549" spans="2:5" x14ac:dyDescent="0.2">
      <c r="B549" t="str">
        <f>DataBase!A547</f>
        <v>1-Eicosene</v>
      </c>
      <c r="C549" s="27">
        <f>DataBase!C547</f>
        <v>280.51901245117188</v>
      </c>
      <c r="D549" s="27">
        <f>TestLeeKesler!AI550</f>
        <v>300.40644665035285</v>
      </c>
      <c r="E549" s="27">
        <f>TestLeeKesler!AJ550</f>
        <v>289.28348032000656</v>
      </c>
    </row>
    <row r="550" spans="2:5" x14ac:dyDescent="0.2">
      <c r="B550" t="str">
        <f>DataBase!A548</f>
        <v>n-C20</v>
      </c>
      <c r="C550" s="27">
        <f>DataBase!C548</f>
        <v>282.54000854492188</v>
      </c>
      <c r="D550" s="27">
        <f>TestLeeKesler!AI551</f>
        <v>303.75123373402283</v>
      </c>
      <c r="E550" s="27">
        <f>TestLeeKesler!AJ551</f>
        <v>291.45404539697881</v>
      </c>
    </row>
    <row r="551" spans="2:5" x14ac:dyDescent="0.2">
      <c r="B551" t="str">
        <f>DataBase!A549</f>
        <v>n-Pentdec-BZ</v>
      </c>
      <c r="C551" s="27">
        <f>DataBase!C549</f>
        <v>288.5</v>
      </c>
      <c r="D551" s="27">
        <f>TestLeeKesler!AI552</f>
        <v>314.78911683085659</v>
      </c>
      <c r="E551" s="27">
        <f>TestLeeKesler!AJ552</f>
        <v>309.03348663922117</v>
      </c>
    </row>
    <row r="552" spans="2:5" x14ac:dyDescent="0.2">
      <c r="B552" t="str">
        <f>DataBase!A550</f>
        <v>1-C21=</v>
      </c>
      <c r="C552" s="27">
        <f>DataBase!C550</f>
        <v>294.54901123046875</v>
      </c>
      <c r="D552" s="27">
        <f>TestLeeKesler!AI553</f>
        <v>316.66228796983955</v>
      </c>
      <c r="E552" s="27">
        <f>TestLeeKesler!AJ553</f>
        <v>304.35824731443824</v>
      </c>
    </row>
    <row r="553" spans="2:5" x14ac:dyDescent="0.2">
      <c r="B553" t="str">
        <f>DataBase!A551</f>
        <v>n-C21</v>
      </c>
      <c r="C553" s="27">
        <f>DataBase!C551</f>
        <v>296.5830078125</v>
      </c>
      <c r="D553" s="27">
        <f>TestLeeKesler!AI554</f>
        <v>318.13186696728553</v>
      </c>
      <c r="E553" s="27">
        <f>TestLeeKesler!AJ554</f>
        <v>305.99209897796953</v>
      </c>
    </row>
    <row r="554" spans="2:5" x14ac:dyDescent="0.2">
      <c r="B554" t="str">
        <f>DataBase!A552</f>
        <v>n-HexdecylBZ</v>
      </c>
      <c r="C554" s="27">
        <f>DataBase!C552</f>
        <v>302.51901245117188</v>
      </c>
      <c r="D554" s="27">
        <f>TestLeeKesler!AI555</f>
        <v>328.65400038230416</v>
      </c>
      <c r="E554" s="27">
        <f>TestLeeKesler!AJ555</f>
        <v>323.61990777407436</v>
      </c>
    </row>
    <row r="555" spans="2:5" x14ac:dyDescent="0.2">
      <c r="B555" t="str">
        <f>DataBase!A553</f>
        <v>1-C22=</v>
      </c>
      <c r="C555" s="27">
        <f>DataBase!C553</f>
        <v>308.58999633789063</v>
      </c>
      <c r="D555" s="27">
        <f>TestLeeKesler!AI556</f>
        <v>331.12881349898993</v>
      </c>
      <c r="E555" s="27">
        <f>TestLeeKesler!AJ556</f>
        <v>318.87735524412062</v>
      </c>
    </row>
    <row r="556" spans="2:5" x14ac:dyDescent="0.2">
      <c r="B556" t="str">
        <f>DataBase!A554</f>
        <v>n-C22</v>
      </c>
      <c r="C556" s="27">
        <f>DataBase!C554</f>
        <v>310.5880126953125</v>
      </c>
      <c r="D556" s="27">
        <f>TestLeeKesler!AI557</f>
        <v>332.43121356376531</v>
      </c>
      <c r="E556" s="27">
        <f>TestLeeKesler!AJ557</f>
        <v>320.44243223215727</v>
      </c>
    </row>
    <row r="557" spans="2:5" x14ac:dyDescent="0.2">
      <c r="B557" t="str">
        <f>DataBase!A555</f>
        <v>DiC4Sebacate</v>
      </c>
      <c r="C557" s="27">
        <f>DataBase!C555</f>
        <v>314.46600341796875</v>
      </c>
      <c r="D557" s="27">
        <f>TestLeeKesler!AI558</f>
        <v>275.27769001733009</v>
      </c>
      <c r="E557" s="27">
        <f>TestLeeKesler!AJ558</f>
        <v>266.0744810883707</v>
      </c>
    </row>
    <row r="558" spans="2:5" x14ac:dyDescent="0.2">
      <c r="B558" t="str">
        <f>DataBase!A556</f>
        <v>n-C7C10==BZ</v>
      </c>
      <c r="C558" s="27">
        <f>DataBase!C556</f>
        <v>316.57101440429688</v>
      </c>
      <c r="D558" s="27">
        <f>TestLeeKesler!AI559</f>
        <v>342.53253021136914</v>
      </c>
      <c r="E558" s="27">
        <f>TestLeeKesler!AJ559</f>
        <v>338.32197891039186</v>
      </c>
    </row>
    <row r="559" spans="2:5" x14ac:dyDescent="0.2">
      <c r="B559" t="str">
        <f>DataBase!A557</f>
        <v>TetraPhnylC1</v>
      </c>
      <c r="C559" s="27">
        <f>DataBase!C557</f>
        <v>320.43399047851563</v>
      </c>
      <c r="D559" s="27">
        <f>TestLeeKesler!AI560</f>
        <v>238.9032212949212</v>
      </c>
      <c r="E559" s="27">
        <f>TestLeeKesler!AJ560</f>
        <v>205.00464716282602</v>
      </c>
    </row>
    <row r="560" spans="2:5" x14ac:dyDescent="0.2">
      <c r="B560" t="str">
        <f>DataBase!A558</f>
        <v>1-C23=</v>
      </c>
      <c r="C560" s="27">
        <f>DataBase!C558</f>
        <v>322.60000610351563</v>
      </c>
      <c r="D560" s="27">
        <f>TestLeeKesler!AI561</f>
        <v>345.25571145104362</v>
      </c>
      <c r="E560" s="27">
        <f>TestLeeKesler!AJ561</f>
        <v>333.20450662775346</v>
      </c>
    </row>
    <row r="561" spans="2:5" x14ac:dyDescent="0.2">
      <c r="B561" t="str">
        <f>DataBase!A559</f>
        <v>n-C23</v>
      </c>
      <c r="C561" s="27">
        <f>DataBase!C559</f>
        <v>324.6090087890625</v>
      </c>
      <c r="D561" s="27">
        <f>TestLeeKesler!AI562</f>
        <v>346.30272644192496</v>
      </c>
      <c r="E561" s="27">
        <f>TestLeeKesler!AJ562</f>
        <v>334.76628675940623</v>
      </c>
    </row>
    <row r="562" spans="2:5" x14ac:dyDescent="0.2">
      <c r="B562" t="str">
        <f>DataBase!A560</f>
        <v>n-C8C10==BZ</v>
      </c>
      <c r="C562" s="27">
        <f>DataBase!C560</f>
        <v>330.59698486328125</v>
      </c>
      <c r="D562" s="27">
        <f>TestLeeKesler!AI563</f>
        <v>355.79683531668735</v>
      </c>
      <c r="E562" s="27">
        <f>TestLeeKesler!AJ563</f>
        <v>352.74433585744458</v>
      </c>
    </row>
    <row r="563" spans="2:5" x14ac:dyDescent="0.2">
      <c r="B563" t="str">
        <f>DataBase!A561</f>
        <v>TetPhenylC2=</v>
      </c>
      <c r="C563" s="27">
        <f>DataBase!C561</f>
        <v>332.44500732421875</v>
      </c>
      <c r="D563" s="27">
        <f>TestLeeKesler!AI564</f>
        <v>251.07589718229366</v>
      </c>
      <c r="E563" s="27">
        <f>TestLeeKesler!AJ564</f>
        <v>223.4220351046647</v>
      </c>
    </row>
    <row r="564" spans="2:5" x14ac:dyDescent="0.2">
      <c r="B564" t="str">
        <f>DataBase!A562</f>
        <v>1122-TetPhC2</v>
      </c>
      <c r="C564" s="27">
        <f>DataBase!C562</f>
        <v>334.46099853515625</v>
      </c>
      <c r="D564" s="27">
        <f>TestLeeKesler!AI565</f>
        <v>237.77059402412229</v>
      </c>
      <c r="E564" s="27">
        <f>TestLeeKesler!AJ565</f>
        <v>207.1355235818165</v>
      </c>
    </row>
    <row r="565" spans="2:5" x14ac:dyDescent="0.2">
      <c r="B565" t="str">
        <f>DataBase!A563</f>
        <v>1-C24=</v>
      </c>
      <c r="C565" s="27">
        <f>DataBase!C563</f>
        <v>336.61801147460938</v>
      </c>
      <c r="D565" s="27">
        <f>TestLeeKesler!AI566</f>
        <v>359.26773526626539</v>
      </c>
      <c r="E565" s="27">
        <f>TestLeeKesler!AJ566</f>
        <v>347.54543793944646</v>
      </c>
    </row>
    <row r="566" spans="2:5" x14ac:dyDescent="0.2">
      <c r="B566" t="str">
        <f>DataBase!A564</f>
        <v>n-C24</v>
      </c>
      <c r="C566" s="27">
        <f>DataBase!C564</f>
        <v>338.63900756835938</v>
      </c>
      <c r="D566" s="27">
        <f>TestLeeKesler!AI567</f>
        <v>360.21834869153446</v>
      </c>
      <c r="E566" s="27">
        <f>TestLeeKesler!AJ567</f>
        <v>349.00580039824769</v>
      </c>
    </row>
    <row r="567" spans="2:5" x14ac:dyDescent="0.2">
      <c r="B567" t="str">
        <f>DataBase!A565</f>
        <v>n-C4Stearate</v>
      </c>
      <c r="C567" s="27">
        <f>DataBase!C565</f>
        <v>340.58999633789063</v>
      </c>
      <c r="D567" s="27">
        <f>TestLeeKesler!AI568</f>
        <v>295.53636607210836</v>
      </c>
      <c r="E567" s="27">
        <f>TestLeeKesler!AJ568</f>
        <v>289.13406098340374</v>
      </c>
    </row>
    <row r="568" spans="2:5" x14ac:dyDescent="0.2">
      <c r="B568" t="str">
        <f>DataBase!A566</f>
        <v>1-C25=</v>
      </c>
      <c r="C568" s="27">
        <f>DataBase!C566</f>
        <v>350.64801025390625</v>
      </c>
      <c r="D568" s="27">
        <f>TestLeeKesler!AI569</f>
        <v>373.52753117909526</v>
      </c>
      <c r="E568" s="27">
        <f>TestLeeKesler!AJ569</f>
        <v>362.26832541183228</v>
      </c>
    </row>
    <row r="569" spans="2:5" x14ac:dyDescent="0.2">
      <c r="B569" t="str">
        <f>DataBase!A567</f>
        <v>n-C25</v>
      </c>
      <c r="C569" s="27">
        <f>DataBase!C567</f>
        <v>352.67001342773438</v>
      </c>
      <c r="D569" s="27">
        <f>TestLeeKesler!AI570</f>
        <v>373.69677234788645</v>
      </c>
      <c r="E569" s="27">
        <f>TestLeeKesler!AJ570</f>
        <v>363.09088484069088</v>
      </c>
    </row>
    <row r="570" spans="2:5" x14ac:dyDescent="0.2">
      <c r="B570" t="str">
        <f>DataBase!A568</f>
        <v>1-C26=</v>
      </c>
      <c r="C570" s="27">
        <f>DataBase!C568</f>
        <v>364.67800903320313</v>
      </c>
      <c r="D570" s="27">
        <f>TestLeeKesler!AI571</f>
        <v>386.63627417959134</v>
      </c>
      <c r="E570" s="27">
        <f>TestLeeKesler!AJ571</f>
        <v>375.97082525860202</v>
      </c>
    </row>
    <row r="571" spans="2:5" x14ac:dyDescent="0.2">
      <c r="B571" t="str">
        <f>DataBase!A569</f>
        <v>n-C26</v>
      </c>
      <c r="C571" s="27">
        <f>DataBase!C569</f>
        <v>366.69000244140625</v>
      </c>
      <c r="D571" s="27">
        <f>TestLeeKesler!AI572</f>
        <v>387.09968962831022</v>
      </c>
      <c r="E571" s="27">
        <f>TestLeeKesler!AJ572</f>
        <v>377.26145325015113</v>
      </c>
    </row>
    <row r="572" spans="2:5" x14ac:dyDescent="0.2">
      <c r="B572" t="str">
        <f>DataBase!A570</f>
        <v>Di2C2C6Adipa</v>
      </c>
      <c r="C572" s="27">
        <f>DataBase!C570</f>
        <v>370.572998046875</v>
      </c>
      <c r="D572" s="27">
        <f>TestLeeKesler!AI573</f>
        <v>356.45045832800258</v>
      </c>
      <c r="E572" s="27">
        <f>TestLeeKesler!AJ573</f>
        <v>357.21246889838267</v>
      </c>
    </row>
    <row r="573" spans="2:5" x14ac:dyDescent="0.2">
      <c r="B573" t="str">
        <f>DataBase!A571</f>
        <v>1-C27=</v>
      </c>
      <c r="C573" s="27">
        <f>DataBase!C571</f>
        <v>378.70001220703125</v>
      </c>
      <c r="D573" s="27">
        <f>TestLeeKesler!AI574</f>
        <v>400.02999890611426</v>
      </c>
      <c r="E573" s="27">
        <f>TestLeeKesler!AJ574</f>
        <v>390.1092056945044</v>
      </c>
    </row>
    <row r="574" spans="2:5" x14ac:dyDescent="0.2">
      <c r="B574" t="str">
        <f>DataBase!A572</f>
        <v>n-C27</v>
      </c>
      <c r="C574" s="27">
        <f>DataBase!C572</f>
        <v>380.72000122070313</v>
      </c>
      <c r="D574" s="27">
        <f>TestLeeKesler!AI575</f>
        <v>400.20932148621921</v>
      </c>
      <c r="E574" s="27">
        <f>TestLeeKesler!AJ575</f>
        <v>391.27017904410513</v>
      </c>
    </row>
    <row r="575" spans="2:5" x14ac:dyDescent="0.2">
      <c r="B575" t="str">
        <f>DataBase!A573</f>
        <v>1-C28=</v>
      </c>
      <c r="C575" s="27">
        <f>DataBase!C573</f>
        <v>392.73001098632813</v>
      </c>
      <c r="D575" s="27">
        <f>TestLeeKesler!AI576</f>
        <v>412.11779321153858</v>
      </c>
      <c r="E575" s="27">
        <f>TestLeeKesler!AJ576</f>
        <v>403.05819922203472</v>
      </c>
    </row>
    <row r="576" spans="2:5" x14ac:dyDescent="0.2">
      <c r="B576" t="str">
        <f>DataBase!A574</f>
        <v>n-C28</v>
      </c>
      <c r="C576" s="27">
        <f>DataBase!C574</f>
        <v>394.739013671875</v>
      </c>
      <c r="D576" s="27">
        <f>TestLeeKesler!AI577</f>
        <v>413.163559719315</v>
      </c>
      <c r="E576" s="27">
        <f>TestLeeKesler!AJ577</f>
        <v>405.16465355027373</v>
      </c>
    </row>
    <row r="577" spans="2:5" x14ac:dyDescent="0.2">
      <c r="B577" t="str">
        <f>DataBase!A575</f>
        <v>1-C29=</v>
      </c>
      <c r="C577" s="27">
        <f>DataBase!C575</f>
        <v>406.75</v>
      </c>
      <c r="D577" s="27">
        <f>TestLeeKesler!AI578</f>
        <v>426.04854040323096</v>
      </c>
      <c r="E577" s="27">
        <f>TestLeeKesler!AJ578</f>
        <v>418.05527618191934</v>
      </c>
    </row>
    <row r="578" spans="2:5" x14ac:dyDescent="0.2">
      <c r="B578" t="str">
        <f>DataBase!A576</f>
        <v>n-C29</v>
      </c>
      <c r="C578" s="27">
        <f>DataBase!C576</f>
        <v>408.76901245117188</v>
      </c>
      <c r="D578" s="27">
        <f>TestLeeKesler!AI579</f>
        <v>425.62246472768499</v>
      </c>
      <c r="E578" s="27">
        <f>TestLeeKesler!AJ579</f>
        <v>418.91790629401748</v>
      </c>
    </row>
    <row r="579" spans="2:5" x14ac:dyDescent="0.2">
      <c r="B579" t="str">
        <f>DataBase!A577</f>
        <v>1-C30=</v>
      </c>
      <c r="C579" s="27">
        <f>DataBase!C577</f>
        <v>420.77801513671875</v>
      </c>
      <c r="D579" s="27">
        <f>TestLeeKesler!AI580</f>
        <v>436.88745369307998</v>
      </c>
      <c r="E579" s="27">
        <f>TestLeeKesler!AJ580</f>
        <v>429.91263111668331</v>
      </c>
    </row>
    <row r="580" spans="2:5" x14ac:dyDescent="0.2">
      <c r="B580" t="str">
        <f>DataBase!A578</f>
        <v>n-C30</v>
      </c>
      <c r="C580" s="27">
        <f>DataBase!C578</f>
        <v>422.79901123046875</v>
      </c>
      <c r="D580" s="27">
        <f>TestLeeKesler!AI581</f>
        <v>438.07320181178255</v>
      </c>
      <c r="E580" s="27">
        <f>TestLeeKesler!AJ581</f>
        <v>432.73295713515614</v>
      </c>
    </row>
    <row r="581" spans="2:5" x14ac:dyDescent="0.2">
      <c r="B581" t="str">
        <f>DataBase!A579</f>
        <v>SQUALANE</v>
      </c>
      <c r="C581" s="27">
        <f>DataBase!C579</f>
        <v>422.82199096679688</v>
      </c>
      <c r="D581" s="27">
        <f>TestLeeKesler!AI582</f>
        <v>434.56657414893806</v>
      </c>
      <c r="E581" s="27">
        <f>TestLeeKesler!AJ582</f>
        <v>428.34870440853877</v>
      </c>
    </row>
    <row r="582" spans="2:5" x14ac:dyDescent="0.2">
      <c r="B582" t="str">
        <f>DataBase!A580</f>
        <v>n-DotriC32</v>
      </c>
      <c r="C582" s="27">
        <f>DataBase!C580</f>
        <v>450.87600708007813</v>
      </c>
      <c r="D582" s="27">
        <f>TestLeeKesler!AI583</f>
        <v>460.33036502139703</v>
      </c>
      <c r="E582" s="27">
        <f>TestLeeKesler!AJ583</f>
        <v>458.32431605585407</v>
      </c>
    </row>
    <row r="583" spans="2:5" x14ac:dyDescent="0.2">
      <c r="B583" t="str">
        <f>DataBase!A581</f>
        <v>n-HexatriC30</v>
      </c>
      <c r="C583" s="27">
        <f>DataBase!C581</f>
        <v>506.9840087890625</v>
      </c>
      <c r="D583" s="27">
        <f>TestLeeKesler!AI584</f>
        <v>507.91602692379996</v>
      </c>
      <c r="E583" s="27">
        <f>TestLeeKesler!AJ584</f>
        <v>512.62094621776589</v>
      </c>
    </row>
    <row r="584" spans="2:5" x14ac:dyDescent="0.2">
      <c r="C584" s="27"/>
      <c r="D584" s="27"/>
      <c r="E584" s="27"/>
    </row>
    <row r="585" spans="2:5" x14ac:dyDescent="0.2">
      <c r="C585" s="27"/>
      <c r="D585" s="27"/>
      <c r="E585" s="27"/>
    </row>
    <row r="586" spans="2:5" x14ac:dyDescent="0.2">
      <c r="C586" s="27"/>
      <c r="D586" s="27"/>
      <c r="E586" s="27"/>
    </row>
    <row r="587" spans="2:5" x14ac:dyDescent="0.2">
      <c r="C587" s="27"/>
      <c r="D587" s="27"/>
      <c r="E587" s="27"/>
    </row>
    <row r="588" spans="2:5" x14ac:dyDescent="0.2">
      <c r="C588" s="27"/>
      <c r="D588" s="27"/>
      <c r="E588" s="27"/>
    </row>
    <row r="589" spans="2:5" x14ac:dyDescent="0.2">
      <c r="C589" s="27"/>
      <c r="D589" s="27"/>
      <c r="E589" s="27"/>
    </row>
    <row r="590" spans="2:5" x14ac:dyDescent="0.2">
      <c r="C590" s="27"/>
      <c r="D590" s="27"/>
      <c r="E590" s="27"/>
    </row>
    <row r="591" spans="2:5" x14ac:dyDescent="0.2">
      <c r="C591" s="27"/>
      <c r="D591" s="27"/>
      <c r="E591" s="27"/>
    </row>
    <row r="592" spans="2:5" x14ac:dyDescent="0.2">
      <c r="C592" s="27"/>
      <c r="D592" s="27"/>
      <c r="E592" s="27"/>
    </row>
    <row r="593" spans="3:5" x14ac:dyDescent="0.2">
      <c r="C593" s="27"/>
      <c r="D593" s="27"/>
      <c r="E593" s="27"/>
    </row>
    <row r="594" spans="3:5" x14ac:dyDescent="0.2">
      <c r="C594" s="27"/>
      <c r="D594" s="27"/>
      <c r="E594" s="27"/>
    </row>
    <row r="595" spans="3:5" x14ac:dyDescent="0.2">
      <c r="C595" s="27"/>
      <c r="D595" s="27"/>
      <c r="E595" s="27"/>
    </row>
    <row r="596" spans="3:5" x14ac:dyDescent="0.2">
      <c r="C596" s="27"/>
      <c r="D596" s="27"/>
      <c r="E596" s="27"/>
    </row>
    <row r="597" spans="3:5" x14ac:dyDescent="0.2">
      <c r="C597" s="27"/>
      <c r="D597" s="27"/>
      <c r="E597" s="27"/>
    </row>
    <row r="598" spans="3:5" x14ac:dyDescent="0.2">
      <c r="C598" s="27"/>
      <c r="D598" s="27"/>
      <c r="E598" s="27"/>
    </row>
    <row r="599" spans="3:5" x14ac:dyDescent="0.2">
      <c r="C599" s="27"/>
      <c r="D599" s="27"/>
      <c r="E599" s="27"/>
    </row>
    <row r="600" spans="3:5" x14ac:dyDescent="0.2">
      <c r="C600" s="27"/>
      <c r="D600" s="27"/>
      <c r="E600" s="27"/>
    </row>
    <row r="601" spans="3:5" x14ac:dyDescent="0.2">
      <c r="C601" s="27"/>
      <c r="D601" s="27"/>
      <c r="E601" s="27"/>
    </row>
    <row r="602" spans="3:5" x14ac:dyDescent="0.2">
      <c r="C602" s="27"/>
      <c r="D602" s="27"/>
      <c r="E602" s="27"/>
    </row>
    <row r="603" spans="3:5" x14ac:dyDescent="0.2">
      <c r="C603" s="27"/>
      <c r="D603" s="27"/>
      <c r="E603" s="27"/>
    </row>
    <row r="604" spans="3:5" x14ac:dyDescent="0.2">
      <c r="C604" s="27"/>
      <c r="D604" s="27"/>
      <c r="E604" s="27"/>
    </row>
    <row r="605" spans="3:5" x14ac:dyDescent="0.2">
      <c r="C605" s="27"/>
      <c r="D605" s="27"/>
      <c r="E605" s="27"/>
    </row>
    <row r="606" spans="3:5" x14ac:dyDescent="0.2">
      <c r="C606" s="27"/>
      <c r="D606" s="27"/>
      <c r="E606" s="27"/>
    </row>
    <row r="607" spans="3:5" x14ac:dyDescent="0.2">
      <c r="C607" s="27"/>
      <c r="D607" s="27"/>
      <c r="E607" s="27"/>
    </row>
    <row r="608" spans="3:5" x14ac:dyDescent="0.2">
      <c r="C608" s="27"/>
      <c r="D608" s="27"/>
      <c r="E608" s="27"/>
    </row>
    <row r="609" spans="3:5" x14ac:dyDescent="0.2">
      <c r="C609" s="27"/>
      <c r="D609" s="27"/>
      <c r="E609" s="27"/>
    </row>
    <row r="610" spans="3:5" x14ac:dyDescent="0.2">
      <c r="C610" s="27"/>
      <c r="D610" s="27"/>
      <c r="E610" s="27"/>
    </row>
    <row r="611" spans="3:5" x14ac:dyDescent="0.2">
      <c r="C611" s="27"/>
      <c r="D611" s="27"/>
      <c r="E611" s="27"/>
    </row>
    <row r="612" spans="3:5" x14ac:dyDescent="0.2">
      <c r="C612" s="27"/>
      <c r="D612" s="27"/>
      <c r="E612" s="27"/>
    </row>
    <row r="613" spans="3:5" x14ac:dyDescent="0.2">
      <c r="C613" s="27"/>
      <c r="D613" s="27"/>
      <c r="E613" s="27"/>
    </row>
    <row r="614" spans="3:5" x14ac:dyDescent="0.2">
      <c r="C614" s="27"/>
      <c r="D614" s="27"/>
      <c r="E614" s="27"/>
    </row>
    <row r="615" spans="3:5" x14ac:dyDescent="0.2">
      <c r="C615" s="27"/>
      <c r="D615" s="27"/>
      <c r="E615" s="27"/>
    </row>
    <row r="616" spans="3:5" x14ac:dyDescent="0.2">
      <c r="C616" s="27"/>
      <c r="D616" s="27"/>
      <c r="E616" s="27"/>
    </row>
    <row r="617" spans="3:5" x14ac:dyDescent="0.2">
      <c r="C617" s="27"/>
      <c r="D617" s="27"/>
      <c r="E617" s="27"/>
    </row>
    <row r="618" spans="3:5" x14ac:dyDescent="0.2">
      <c r="C618" s="27"/>
      <c r="D618" s="27"/>
      <c r="E618" s="27"/>
    </row>
    <row r="619" spans="3:5" x14ac:dyDescent="0.2">
      <c r="C619" s="27"/>
      <c r="D619" s="27"/>
      <c r="E619" s="27"/>
    </row>
    <row r="620" spans="3:5" x14ac:dyDescent="0.2">
      <c r="C620" s="27"/>
      <c r="D620" s="27"/>
      <c r="E620" s="27"/>
    </row>
    <row r="621" spans="3:5" x14ac:dyDescent="0.2">
      <c r="C621" s="27"/>
      <c r="D621" s="27"/>
      <c r="E621" s="27"/>
    </row>
    <row r="622" spans="3:5" x14ac:dyDescent="0.2">
      <c r="C622" s="27"/>
      <c r="D622" s="27"/>
      <c r="E622" s="27"/>
    </row>
    <row r="623" spans="3:5" x14ac:dyDescent="0.2">
      <c r="C623" s="27"/>
      <c r="D623" s="27"/>
      <c r="E623" s="27"/>
    </row>
    <row r="624" spans="3:5" x14ac:dyDescent="0.2">
      <c r="C624" s="27"/>
      <c r="D624" s="27"/>
      <c r="E624" s="27"/>
    </row>
    <row r="625" spans="3:5" x14ac:dyDescent="0.2">
      <c r="C625" s="27"/>
      <c r="D625" s="27"/>
      <c r="E625" s="27"/>
    </row>
    <row r="626" spans="3:5" x14ac:dyDescent="0.2">
      <c r="C626" s="27"/>
      <c r="D626" s="27"/>
      <c r="E626" s="27"/>
    </row>
    <row r="627" spans="3:5" x14ac:dyDescent="0.2">
      <c r="C627" s="27"/>
      <c r="D627" s="27"/>
      <c r="E627" s="27"/>
    </row>
    <row r="628" spans="3:5" x14ac:dyDescent="0.2">
      <c r="C628" s="27"/>
      <c r="D628" s="27"/>
      <c r="E628" s="27"/>
    </row>
    <row r="629" spans="3:5" x14ac:dyDescent="0.2">
      <c r="C629" s="27"/>
      <c r="D629" s="27"/>
      <c r="E629" s="27"/>
    </row>
    <row r="630" spans="3:5" x14ac:dyDescent="0.2">
      <c r="C630" s="27"/>
      <c r="D630" s="27"/>
      <c r="E630" s="27"/>
    </row>
    <row r="631" spans="3:5" x14ac:dyDescent="0.2">
      <c r="C631" s="27"/>
      <c r="D631" s="27"/>
      <c r="E631" s="27"/>
    </row>
    <row r="632" spans="3:5" x14ac:dyDescent="0.2">
      <c r="C632" s="27"/>
      <c r="D632" s="27"/>
      <c r="E632" s="27"/>
    </row>
    <row r="633" spans="3:5" x14ac:dyDescent="0.2">
      <c r="C633" s="27"/>
      <c r="D633" s="27"/>
      <c r="E633" s="27"/>
    </row>
    <row r="634" spans="3:5" x14ac:dyDescent="0.2">
      <c r="C634" s="27"/>
      <c r="D634" s="27"/>
      <c r="E634" s="27"/>
    </row>
    <row r="635" spans="3:5" x14ac:dyDescent="0.2">
      <c r="C635" s="27"/>
      <c r="D635" s="27"/>
      <c r="E635" s="27"/>
    </row>
    <row r="636" spans="3:5" x14ac:dyDescent="0.2">
      <c r="C636" s="27"/>
      <c r="D636" s="27"/>
      <c r="E636" s="27"/>
    </row>
    <row r="637" spans="3:5" x14ac:dyDescent="0.2">
      <c r="C637" s="27"/>
      <c r="D637" s="27"/>
      <c r="E637" s="27"/>
    </row>
    <row r="638" spans="3:5" x14ac:dyDescent="0.2">
      <c r="C638" s="27"/>
      <c r="D638" s="27"/>
      <c r="E638" s="27"/>
    </row>
    <row r="639" spans="3:5" x14ac:dyDescent="0.2">
      <c r="C639" s="27"/>
      <c r="D639" s="27"/>
      <c r="E639" s="27"/>
    </row>
    <row r="640" spans="3:5" x14ac:dyDescent="0.2">
      <c r="C640" s="27"/>
      <c r="D640" s="27"/>
      <c r="E640" s="27"/>
    </row>
    <row r="641" spans="3:5" x14ac:dyDescent="0.2">
      <c r="C641" s="27"/>
      <c r="D641" s="27"/>
      <c r="E641" s="27"/>
    </row>
    <row r="642" spans="3:5" x14ac:dyDescent="0.2">
      <c r="C642" s="27"/>
      <c r="D642" s="27"/>
      <c r="E642" s="27"/>
    </row>
    <row r="643" spans="3:5" x14ac:dyDescent="0.2">
      <c r="C643" s="27"/>
      <c r="D643" s="27"/>
      <c r="E643" s="27"/>
    </row>
    <row r="644" spans="3:5" x14ac:dyDescent="0.2">
      <c r="C644" s="27"/>
      <c r="D644" s="27"/>
      <c r="E644" s="27"/>
    </row>
    <row r="645" spans="3:5" x14ac:dyDescent="0.2">
      <c r="C645" s="27"/>
      <c r="D645" s="27"/>
      <c r="E645" s="27"/>
    </row>
    <row r="646" spans="3:5" x14ac:dyDescent="0.2">
      <c r="C646" s="27"/>
      <c r="D646" s="27"/>
      <c r="E646" s="27"/>
    </row>
    <row r="647" spans="3:5" x14ac:dyDescent="0.2">
      <c r="C647" s="27"/>
      <c r="D647" s="27"/>
      <c r="E647" s="27"/>
    </row>
    <row r="648" spans="3:5" x14ac:dyDescent="0.2">
      <c r="C648" s="27"/>
      <c r="D648" s="27"/>
      <c r="E648" s="27"/>
    </row>
    <row r="649" spans="3:5" x14ac:dyDescent="0.2">
      <c r="C649" s="27"/>
      <c r="D649" s="27"/>
      <c r="E649" s="27"/>
    </row>
    <row r="650" spans="3:5" x14ac:dyDescent="0.2">
      <c r="C650" s="27"/>
      <c r="D650" s="27"/>
      <c r="E650" s="27"/>
    </row>
    <row r="651" spans="3:5" x14ac:dyDescent="0.2">
      <c r="C651" s="27"/>
      <c r="D651" s="27"/>
      <c r="E651" s="27"/>
    </row>
    <row r="652" spans="3:5" x14ac:dyDescent="0.2">
      <c r="C652" s="27"/>
      <c r="D652" s="27"/>
      <c r="E652" s="27"/>
    </row>
    <row r="653" spans="3:5" x14ac:dyDescent="0.2">
      <c r="C653" s="27"/>
      <c r="D653" s="27"/>
      <c r="E653" s="27"/>
    </row>
    <row r="654" spans="3:5" x14ac:dyDescent="0.2">
      <c r="C654" s="27"/>
      <c r="D654" s="27"/>
      <c r="E654" s="27"/>
    </row>
    <row r="655" spans="3:5" x14ac:dyDescent="0.2">
      <c r="C655" s="27"/>
      <c r="D655" s="27"/>
      <c r="E655" s="27"/>
    </row>
    <row r="656" spans="3:5" x14ac:dyDescent="0.2">
      <c r="C656" s="27"/>
      <c r="D656" s="27"/>
      <c r="E656" s="27"/>
    </row>
    <row r="657" spans="3:5" x14ac:dyDescent="0.2">
      <c r="C657" s="27"/>
      <c r="D657" s="27"/>
      <c r="E657" s="27"/>
    </row>
    <row r="658" spans="3:5" x14ac:dyDescent="0.2">
      <c r="C658" s="27"/>
      <c r="D658" s="27"/>
      <c r="E658" s="27"/>
    </row>
    <row r="659" spans="3:5" x14ac:dyDescent="0.2">
      <c r="C659" s="27"/>
      <c r="D659" s="27"/>
      <c r="E659" s="27"/>
    </row>
    <row r="660" spans="3:5" x14ac:dyDescent="0.2">
      <c r="C660" s="27"/>
      <c r="D660" s="27"/>
      <c r="E660" s="27"/>
    </row>
    <row r="661" spans="3:5" x14ac:dyDescent="0.2">
      <c r="C661" s="27"/>
      <c r="D661" s="27"/>
      <c r="E661" s="27"/>
    </row>
    <row r="662" spans="3:5" x14ac:dyDescent="0.2">
      <c r="C662" s="27"/>
      <c r="D662" s="27"/>
      <c r="E662" s="27"/>
    </row>
    <row r="663" spans="3:5" x14ac:dyDescent="0.2">
      <c r="C663" s="27"/>
      <c r="D663" s="27"/>
      <c r="E663" s="27"/>
    </row>
    <row r="664" spans="3:5" x14ac:dyDescent="0.2">
      <c r="C664" s="27"/>
      <c r="D664" s="27"/>
      <c r="E664" s="27"/>
    </row>
    <row r="665" spans="3:5" x14ac:dyDescent="0.2">
      <c r="C665" s="27"/>
      <c r="D665" s="27"/>
      <c r="E665" s="27"/>
    </row>
    <row r="666" spans="3:5" x14ac:dyDescent="0.2">
      <c r="C666" s="27"/>
      <c r="D666" s="27"/>
      <c r="E666" s="27"/>
    </row>
    <row r="667" spans="3:5" x14ac:dyDescent="0.2">
      <c r="C667" s="27"/>
      <c r="D667" s="27"/>
      <c r="E667" s="27"/>
    </row>
    <row r="668" spans="3:5" x14ac:dyDescent="0.2">
      <c r="C668" s="27"/>
      <c r="D668" s="27"/>
      <c r="E668" s="27"/>
    </row>
    <row r="669" spans="3:5" x14ac:dyDescent="0.2">
      <c r="C669" s="27"/>
      <c r="D669" s="27"/>
      <c r="E669" s="27"/>
    </row>
    <row r="670" spans="3:5" x14ac:dyDescent="0.2">
      <c r="C670" s="27"/>
      <c r="D670" s="27"/>
      <c r="E670" s="27"/>
    </row>
    <row r="671" spans="3:5" x14ac:dyDescent="0.2">
      <c r="C671" s="27"/>
      <c r="D671" s="27"/>
      <c r="E671" s="27"/>
    </row>
    <row r="672" spans="3:5" x14ac:dyDescent="0.2">
      <c r="C672" s="27"/>
      <c r="D672" s="27"/>
      <c r="E672" s="27"/>
    </row>
    <row r="673" spans="3:5" x14ac:dyDescent="0.2">
      <c r="C673" s="27"/>
      <c r="D673" s="27"/>
      <c r="E673" s="27"/>
    </row>
    <row r="674" spans="3:5" x14ac:dyDescent="0.2">
      <c r="C674" s="27"/>
      <c r="D674" s="27"/>
      <c r="E674" s="27"/>
    </row>
    <row r="675" spans="3:5" x14ac:dyDescent="0.2">
      <c r="C675" s="27"/>
      <c r="D675" s="27"/>
      <c r="E675" s="27"/>
    </row>
    <row r="676" spans="3:5" x14ac:dyDescent="0.2">
      <c r="C676" s="27"/>
      <c r="D676" s="27"/>
      <c r="E676" s="27"/>
    </row>
    <row r="677" spans="3:5" x14ac:dyDescent="0.2">
      <c r="C677" s="27"/>
      <c r="D677" s="27"/>
      <c r="E677" s="27"/>
    </row>
    <row r="678" spans="3:5" x14ac:dyDescent="0.2">
      <c r="C678" s="27"/>
      <c r="D678" s="27"/>
      <c r="E678" s="27"/>
    </row>
    <row r="679" spans="3:5" x14ac:dyDescent="0.2">
      <c r="C679" s="27"/>
      <c r="D679" s="27"/>
      <c r="E679" s="27"/>
    </row>
    <row r="680" spans="3:5" x14ac:dyDescent="0.2">
      <c r="C680" s="27"/>
      <c r="D680" s="27"/>
      <c r="E680" s="27"/>
    </row>
    <row r="681" spans="3:5" x14ac:dyDescent="0.2">
      <c r="C681" s="27"/>
      <c r="D681" s="27"/>
      <c r="E681" s="27"/>
    </row>
    <row r="682" spans="3:5" x14ac:dyDescent="0.2">
      <c r="C682" s="27"/>
      <c r="D682" s="27"/>
      <c r="E682" s="27"/>
    </row>
    <row r="683" spans="3:5" x14ac:dyDescent="0.2">
      <c r="C683" s="27"/>
      <c r="D683" s="27"/>
      <c r="E683" s="27"/>
    </row>
    <row r="684" spans="3:5" x14ac:dyDescent="0.2">
      <c r="C684" s="27"/>
      <c r="D684" s="27"/>
      <c r="E684" s="27"/>
    </row>
    <row r="685" spans="3:5" x14ac:dyDescent="0.2">
      <c r="C685" s="27"/>
      <c r="D685" s="27"/>
      <c r="E685" s="2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1:AP686"/>
  <sheetViews>
    <sheetView showGridLines="0" zoomScale="60" zoomScaleNormal="60" workbookViewId="0">
      <selection activeCell="Q31" sqref="Q31"/>
    </sheetView>
  </sheetViews>
  <sheetFormatPr defaultRowHeight="12.75" x14ac:dyDescent="0.2"/>
  <cols>
    <col min="2" max="2" width="14.28515625" bestFit="1" customWidth="1"/>
    <col min="3" max="3" width="7.85546875" customWidth="1"/>
    <col min="4" max="4" width="6.5703125" bestFit="1" customWidth="1"/>
    <col min="5" max="5" width="10.42578125" customWidth="1"/>
    <col min="6" max="6" width="7" bestFit="1" customWidth="1"/>
    <col min="7" max="7" width="9.42578125" customWidth="1"/>
    <col min="8" max="8" width="8.140625" customWidth="1"/>
    <col min="9" max="9" width="10.5703125" style="66" customWidth="1"/>
    <col min="10" max="10" width="12" bestFit="1" customWidth="1"/>
    <col min="11" max="11" width="16" style="24" customWidth="1"/>
    <col min="12" max="12" width="9.5703125" style="62" bestFit="1" customWidth="1"/>
    <col min="13" max="19" width="12.7109375" style="24" customWidth="1"/>
    <col min="20" max="20" width="12.28515625" bestFit="1" customWidth="1"/>
    <col min="21" max="21" width="7" bestFit="1" customWidth="1"/>
    <col min="22" max="22" width="10.7109375" style="62" bestFit="1" customWidth="1"/>
    <col min="23" max="23" width="10.28515625" style="75" bestFit="1" customWidth="1"/>
    <col min="24" max="24" width="11.42578125" style="62" customWidth="1"/>
    <col min="25" max="25" width="12.42578125" style="62" customWidth="1"/>
    <col min="35" max="35" width="19.28515625" customWidth="1"/>
    <col min="36" max="36" width="23.7109375" customWidth="1"/>
  </cols>
  <sheetData>
    <row r="1" spans="2:42" x14ac:dyDescent="0.2">
      <c r="E1" s="32"/>
      <c r="L1" s="61"/>
      <c r="T1" s="48" t="s">
        <v>1341</v>
      </c>
      <c r="U1" s="48">
        <v>353.15</v>
      </c>
      <c r="V1" s="61" t="s">
        <v>1344</v>
      </c>
      <c r="W1" s="74"/>
      <c r="X1" s="61"/>
      <c r="Y1" s="61"/>
    </row>
    <row r="2" spans="2:42" x14ac:dyDescent="0.2">
      <c r="T2" s="59">
        <f>SUMX2PY2($D$13:$D$584,$T$13:$T$584)</f>
        <v>14674067.94944223</v>
      </c>
      <c r="U2" s="59"/>
    </row>
    <row r="3" spans="2:42" x14ac:dyDescent="0.2">
      <c r="D3" s="52" t="s">
        <v>1270</v>
      </c>
      <c r="E3" s="52" t="s">
        <v>1340</v>
      </c>
      <c r="F3" s="52" t="s">
        <v>134</v>
      </c>
      <c r="G3" s="52" t="s">
        <v>1307</v>
      </c>
      <c r="H3" s="52" t="s">
        <v>1339</v>
      </c>
      <c r="I3" s="67" t="s">
        <v>1286</v>
      </c>
      <c r="J3" s="52" t="s">
        <v>1294</v>
      </c>
      <c r="K3" s="58" t="s">
        <v>1342</v>
      </c>
      <c r="M3" s="58"/>
      <c r="N3" s="58"/>
      <c r="O3" s="58"/>
      <c r="P3" s="58"/>
      <c r="Q3" s="58"/>
      <c r="R3" s="58"/>
      <c r="S3" s="58"/>
    </row>
    <row r="4" spans="2:42" x14ac:dyDescent="0.2">
      <c r="D4" s="52"/>
      <c r="E4" s="52">
        <v>100</v>
      </c>
      <c r="F4" s="52">
        <v>0.71789999999999998</v>
      </c>
      <c r="G4" s="52">
        <v>277.02</v>
      </c>
      <c r="H4" s="52">
        <v>29.44</v>
      </c>
      <c r="I4" s="67">
        <v>0.28920000000000001</v>
      </c>
      <c r="J4" s="52">
        <f>((E4+273.15)*1.8)^(1/3)/F4</f>
        <v>12.198919450996041</v>
      </c>
      <c r="K4" s="58">
        <f>DataBase!Y2</f>
        <v>7.749295463030285E+34</v>
      </c>
      <c r="L4" s="60" t="s">
        <v>1348</v>
      </c>
      <c r="M4" s="58" t="s">
        <v>1350</v>
      </c>
      <c r="N4" s="58"/>
      <c r="O4" s="58"/>
      <c r="P4" s="58"/>
      <c r="Q4" s="58"/>
      <c r="R4" s="58"/>
      <c r="S4" s="58"/>
      <c r="U4" t="s">
        <v>1333</v>
      </c>
      <c r="V4" s="60" t="s">
        <v>1343</v>
      </c>
      <c r="W4" s="76" t="s">
        <v>1345</v>
      </c>
      <c r="X4" s="60" t="s">
        <v>1346</v>
      </c>
      <c r="Y4" s="60" t="s">
        <v>1347</v>
      </c>
    </row>
    <row r="5" spans="2:42" x14ac:dyDescent="0.2">
      <c r="B5" t="str">
        <f>DataBase!A2</f>
        <v>Hydrogen</v>
      </c>
      <c r="D5" s="27">
        <f>DataBase!C2</f>
        <v>2.0160000324249268</v>
      </c>
      <c r="E5" s="47">
        <f>DataBase!E2</f>
        <v>-252.59519996643064</v>
      </c>
      <c r="F5" s="47">
        <f>DataBase!D2/1000</f>
        <v>6.9859100341796876E-2</v>
      </c>
      <c r="G5" s="47">
        <f>DataBase!R2</f>
        <v>-239.71000137329099</v>
      </c>
      <c r="H5" s="47">
        <f>DataBase!S2/100</f>
        <v>13.154999999999999</v>
      </c>
      <c r="I5" s="68">
        <f>DataBase!U2</f>
        <v>-0.12009000033140182</v>
      </c>
      <c r="J5" s="27">
        <f>TestLeeKesler!H5</f>
        <v>47.698596309339763</v>
      </c>
      <c r="K5" s="58">
        <f>DataBase!Y3</f>
        <v>296.412567958495</v>
      </c>
      <c r="L5" s="27" t="e">
        <f t="shared" ref="L5:L68" si="0">Y5*H5</f>
        <v>#NUM!</v>
      </c>
      <c r="M5" s="58"/>
      <c r="N5" s="58"/>
      <c r="O5" s="58"/>
      <c r="P5" s="58"/>
      <c r="Q5" s="58"/>
      <c r="R5" s="58"/>
      <c r="S5" s="58"/>
      <c r="T5" s="27">
        <f>TestLeeKesler!AR5</f>
        <v>26.172339618978537</v>
      </c>
      <c r="U5" s="27">
        <f>$U$1/(G5+273.15)</f>
        <v>10.560706175326642</v>
      </c>
      <c r="V5" s="27">
        <f>5.92714-6.09648/U5-1.28862*LN(U5)+0.169347*U5^6</f>
        <v>234930.5741980866</v>
      </c>
      <c r="W5" s="77">
        <f t="shared" ref="W5:W68" si="1">15.2518-15.6875/U5-13.4721*LN(U5)+0.43577*U5^6</f>
        <v>604508.15314623166</v>
      </c>
      <c r="X5" s="27">
        <f>V5+I5*W5</f>
        <v>162335.18988642053</v>
      </c>
      <c r="Y5" s="27" t="e">
        <f>EXP(X5)</f>
        <v>#NUM!</v>
      </c>
    </row>
    <row r="6" spans="2:42" x14ac:dyDescent="0.2">
      <c r="B6" t="str">
        <f>DataBase!A3</f>
        <v>Refrig-50</v>
      </c>
      <c r="D6" s="27">
        <f>DataBase!C3</f>
        <v>16.042600631713867</v>
      </c>
      <c r="E6" s="47">
        <f>DataBase!E3</f>
        <v>-161.5169967651367</v>
      </c>
      <c r="F6" s="47">
        <f>DataBase!D3/1000</f>
        <v>0.4222950134277344</v>
      </c>
      <c r="G6" s="47">
        <f>DataBase!R3</f>
        <v>-82.612005615234352</v>
      </c>
      <c r="H6" s="47">
        <f>DataBase!S3/100</f>
        <v>45.9466015625</v>
      </c>
      <c r="I6" s="68">
        <f>DataBase!U3</f>
        <v>-1.5007900074124336E-2</v>
      </c>
      <c r="J6" s="27">
        <f>TestLeeKesler!H6</f>
        <v>13.869870879129239</v>
      </c>
      <c r="K6" s="58">
        <f>DataBase!Y4</f>
        <v>1953.3703476552771</v>
      </c>
      <c r="L6" s="27">
        <f t="shared" si="0"/>
        <v>218166.32662791482</v>
      </c>
      <c r="M6" s="58"/>
      <c r="N6" s="58"/>
      <c r="O6" s="58"/>
      <c r="P6" s="58"/>
      <c r="Q6" s="58"/>
      <c r="R6" s="58"/>
      <c r="S6" s="58"/>
      <c r="T6" s="27">
        <f>TestLeeKesler!AR6</f>
        <v>8.3492625921188832</v>
      </c>
      <c r="U6" s="27">
        <f t="shared" ref="U6:U69" si="2">$U$1/(G6+273.15)</f>
        <v>1.8534361146200662</v>
      </c>
      <c r="V6" s="27">
        <f t="shared" ref="V6:V69" si="3">5.92714-6.09648/U6-1.28862*LN(U6)+0.169347*U6^6</f>
        <v>8.7077656217484112</v>
      </c>
      <c r="W6" s="77">
        <f t="shared" si="1"/>
        <v>16.140332098973445</v>
      </c>
      <c r="X6" s="27">
        <f t="shared" ref="X6:X69" si="4">V6+I6*W6</f>
        <v>8.4655331304438359</v>
      </c>
      <c r="Y6" s="27">
        <f t="shared" ref="Y6:Y69" si="5">EXP(X6)</f>
        <v>4748.2581781625067</v>
      </c>
    </row>
    <row r="7" spans="2:42" x14ac:dyDescent="0.2">
      <c r="B7" t="str">
        <f>DataBase!A4</f>
        <v>Methane</v>
      </c>
      <c r="D7" s="27">
        <f>DataBase!C4</f>
        <v>16.042900085449219</v>
      </c>
      <c r="E7" s="47">
        <f>DataBase!E4</f>
        <v>-161.52500000000001</v>
      </c>
      <c r="F7" s="47">
        <f>DataBase!D4/1000</f>
        <v>0.29939401245117186</v>
      </c>
      <c r="G7" s="47">
        <f>DataBase!R4</f>
        <v>-82.450994873046852</v>
      </c>
      <c r="H7" s="47">
        <f>DataBase!S4/100</f>
        <v>46.406801757812502</v>
      </c>
      <c r="I7" s="68">
        <f>DataBase!U4</f>
        <v>1.1498400010168552E-2</v>
      </c>
      <c r="J7" s="27">
        <f>TestLeeKesler!H7</f>
        <v>19.56297417640215</v>
      </c>
      <c r="K7" s="58">
        <f>DataBase!Y5</f>
        <v>149.46009933532056</v>
      </c>
      <c r="L7" s="27">
        <f t="shared" si="0"/>
        <v>325600.34057489992</v>
      </c>
      <c r="M7" s="58"/>
      <c r="N7" s="58"/>
      <c r="O7" s="58"/>
      <c r="P7" s="58"/>
      <c r="Q7" s="58"/>
      <c r="R7" s="58"/>
      <c r="S7" s="58"/>
      <c r="T7" s="27">
        <f>TestLeeKesler!AR7</f>
        <v>8.407904748673813</v>
      </c>
      <c r="U7" s="27">
        <f t="shared" si="2"/>
        <v>1.8518712237900725</v>
      </c>
      <c r="V7" s="27">
        <f t="shared" si="3"/>
        <v>8.6713701572816131</v>
      </c>
      <c r="W7" s="77">
        <f t="shared" si="1"/>
        <v>16.055256693085987</v>
      </c>
      <c r="X7" s="27">
        <f t="shared" si="4"/>
        <v>8.8559799210046517</v>
      </c>
      <c r="Y7" s="27">
        <f t="shared" si="5"/>
        <v>7016.220214315581</v>
      </c>
      <c r="AJ7" s="22">
        <f>SUM(AJ8:AJ584)</f>
        <v>5.4148397696868998E+55</v>
      </c>
    </row>
    <row r="8" spans="2:42" x14ac:dyDescent="0.2">
      <c r="B8" t="str">
        <f>DataBase!A5</f>
        <v>Acetylene</v>
      </c>
      <c r="D8" s="27">
        <f>DataBase!C5</f>
        <v>26.038000106811523</v>
      </c>
      <c r="E8" s="47">
        <f>DataBase!E5</f>
        <v>-83.799993896484352</v>
      </c>
      <c r="F8" s="47">
        <f>DataBase!D5/1000</f>
        <v>0.41705300903320314</v>
      </c>
      <c r="G8" s="47">
        <f>DataBase!R5</f>
        <v>35.170007324218773</v>
      </c>
      <c r="H8" s="47">
        <f>DataBase!S5/100</f>
        <v>61.391000976562502</v>
      </c>
      <c r="I8" s="68">
        <f>DataBase!U5</f>
        <v>0.18727000057697296</v>
      </c>
      <c r="J8" s="27">
        <f>TestLeeKesler!H8</f>
        <v>16.748966626707499</v>
      </c>
      <c r="K8" s="58">
        <f>DataBase!Y6</f>
        <v>100.26757124411409</v>
      </c>
      <c r="L8" s="27">
        <f t="shared" si="0"/>
        <v>157.97178042697331</v>
      </c>
      <c r="M8" s="27">
        <f t="shared" ref="M8:M71" si="6">AG8*H8</f>
        <v>157.97178042697331</v>
      </c>
      <c r="N8" s="58">
        <f t="shared" ref="N8:N45" si="7">(L8-K8)/K8</f>
        <v>0.57550221339630347</v>
      </c>
      <c r="O8" s="58">
        <f t="shared" ref="O8:O45" si="8">(M8-K8)/K8</f>
        <v>0.57550221339630347</v>
      </c>
      <c r="P8" s="58"/>
      <c r="Q8" s="58"/>
      <c r="R8" s="58"/>
      <c r="S8" s="58"/>
      <c r="T8" s="27">
        <f>TestLeeKesler!AR8</f>
        <v>0.89432909868312749</v>
      </c>
      <c r="U8" s="27">
        <f t="shared" si="2"/>
        <v>1.1454008549910273</v>
      </c>
      <c r="V8" s="27">
        <f t="shared" si="3"/>
        <v>0.8120346149493205</v>
      </c>
      <c r="W8" s="77">
        <f t="shared" si="1"/>
        <v>0.71083748764489663</v>
      </c>
      <c r="X8" s="27">
        <f t="shared" si="4"/>
        <v>0.94515315167071434</v>
      </c>
      <c r="Y8" s="27">
        <f t="shared" si="5"/>
        <v>2.5732074394304609</v>
      </c>
      <c r="AA8" s="65">
        <f t="shared" ref="AA8:AA71" si="9">(T8-K8)/K8</f>
        <v>-0.99108057483006373</v>
      </c>
      <c r="AB8" s="65">
        <f t="shared" ref="AB8:AB71" si="10">(L8-K8)/T8</f>
        <v>64.522343360880143</v>
      </c>
      <c r="AD8" s="27">
        <f t="shared" ref="AD8:AD71" si="11">$AL$9-$AL$10/U8-$AL$11*LN(U8)+$AL$12*U8^6</f>
        <v>0.8120346149493205</v>
      </c>
      <c r="AE8" s="77">
        <f t="shared" ref="AE8:AE71" si="12">$AM$9-$AM$10/U8-$AM$11*LN(U8)+$AM$12*U8^6</f>
        <v>0.71083748764489663</v>
      </c>
      <c r="AF8" s="27">
        <f t="shared" ref="AF8:AF71" si="13">AD8+I8*AE8</f>
        <v>0.94515315167071434</v>
      </c>
      <c r="AG8" s="27">
        <f>EXP(AF8)</f>
        <v>2.5732074394304609</v>
      </c>
      <c r="AI8" s="22">
        <f t="shared" ref="AI8:AI71" si="14">ABS(M8-K8)^2</f>
        <v>3329.7757574191737</v>
      </c>
      <c r="AJ8" s="65">
        <f>IF(ISERROR(AI8),0,AI8)</f>
        <v>3329.7757574191737</v>
      </c>
    </row>
    <row r="9" spans="2:42" x14ac:dyDescent="0.2">
      <c r="B9" t="str">
        <f>DataBase!A6</f>
        <v>Refrig-1150</v>
      </c>
      <c r="D9" s="27">
        <f>DataBase!C6</f>
        <v>28.053600311279297</v>
      </c>
      <c r="E9" s="47">
        <f>DataBase!E6</f>
        <v>-103.73900451660154</v>
      </c>
      <c r="F9" s="47">
        <f>DataBase!D6/1000</f>
        <v>0.56795001220703123</v>
      </c>
      <c r="G9" s="47">
        <f>DataBase!R6</f>
        <v>9.1660095214843977</v>
      </c>
      <c r="H9" s="47">
        <f>DataBase!S6/100</f>
        <v>50.400600585937497</v>
      </c>
      <c r="I9" s="68">
        <f>DataBase!U6</f>
        <v>8.615729957818985E-2</v>
      </c>
      <c r="J9" s="27">
        <f>TestLeeKesler!H9</f>
        <v>11.851170692098542</v>
      </c>
      <c r="K9" s="58">
        <f>DataBase!Y7</f>
        <v>192.9895179433949</v>
      </c>
      <c r="L9" s="27">
        <f t="shared" si="0"/>
        <v>233.07838975961468</v>
      </c>
      <c r="M9" s="27">
        <f t="shared" si="6"/>
        <v>233.07838975961468</v>
      </c>
      <c r="N9" s="58">
        <f t="shared" si="7"/>
        <v>0.20772564356566822</v>
      </c>
      <c r="O9" s="58">
        <f t="shared" si="8"/>
        <v>0.20772564356566822</v>
      </c>
      <c r="P9" s="58"/>
      <c r="Q9" s="58"/>
      <c r="R9" s="58"/>
      <c r="S9" s="58"/>
      <c r="T9" s="27">
        <f>TestLeeKesler!AR9</f>
        <v>1.7717040436625044</v>
      </c>
      <c r="U9" s="27">
        <f t="shared" si="2"/>
        <v>1.2509032009859331</v>
      </c>
      <c r="V9" s="27">
        <f t="shared" si="3"/>
        <v>1.4138127844236559</v>
      </c>
      <c r="W9" s="77">
        <f t="shared" si="1"/>
        <v>1.3644689246066757</v>
      </c>
      <c r="X9" s="27">
        <f t="shared" si="4"/>
        <v>1.5313717423261237</v>
      </c>
      <c r="Y9" s="27">
        <f t="shared" si="5"/>
        <v>4.6245161178624317</v>
      </c>
      <c r="AA9" s="65">
        <f t="shared" si="9"/>
        <v>-0.99081968770872741</v>
      </c>
      <c r="AB9" s="65">
        <f t="shared" si="10"/>
        <v>22.627295997669684</v>
      </c>
      <c r="AD9" s="27">
        <f t="shared" si="11"/>
        <v>1.4138127844236559</v>
      </c>
      <c r="AE9" s="77">
        <f t="shared" si="12"/>
        <v>1.3644689246066757</v>
      </c>
      <c r="AF9" s="27">
        <f t="shared" si="13"/>
        <v>1.5313717423261237</v>
      </c>
      <c r="AG9" s="27">
        <f t="shared" ref="AG9:AG72" si="15">EXP(AF9)</f>
        <v>4.6245161178624317</v>
      </c>
      <c r="AI9" s="22">
        <f t="shared" si="14"/>
        <v>1607.1176434973006</v>
      </c>
      <c r="AJ9" s="65">
        <f t="shared" ref="AJ9:AJ72" si="16">IF(ISERROR(AI9),0,AI9)</f>
        <v>1607.1176434973006</v>
      </c>
      <c r="AK9" t="s">
        <v>1349</v>
      </c>
      <c r="AL9">
        <v>5.9271399999999996</v>
      </c>
      <c r="AM9">
        <v>15.251799999999999</v>
      </c>
      <c r="AO9">
        <v>5.9271399999999996</v>
      </c>
      <c r="AP9">
        <v>15.251799999999999</v>
      </c>
    </row>
    <row r="10" spans="2:42" x14ac:dyDescent="0.2">
      <c r="B10" t="str">
        <f>DataBase!A7</f>
        <v>Ethylene</v>
      </c>
      <c r="D10" s="27">
        <f>DataBase!C7</f>
        <v>28.053800582885742</v>
      </c>
      <c r="E10" s="47">
        <f>DataBase!E7</f>
        <v>-103.75099792480466</v>
      </c>
      <c r="F10" s="47">
        <f>DataBase!D7/1000</f>
        <v>0.38322601318359373</v>
      </c>
      <c r="G10" s="47">
        <f>DataBase!R7</f>
        <v>9.2090087890625227</v>
      </c>
      <c r="H10" s="47">
        <f>DataBase!S7/100</f>
        <v>50.317900390624999</v>
      </c>
      <c r="I10" s="68">
        <f>DataBase!U7</f>
        <v>8.5000000894069672E-2</v>
      </c>
      <c r="J10" s="27">
        <f>TestLeeKesler!H10</f>
        <v>17.563300681967696</v>
      </c>
      <c r="K10" s="58">
        <f>DataBase!Y8</f>
        <v>62.760284909974182</v>
      </c>
      <c r="L10" s="27">
        <f t="shared" si="0"/>
        <v>232.03710658192668</v>
      </c>
      <c r="M10" s="27">
        <f t="shared" si="6"/>
        <v>232.03710658192668</v>
      </c>
      <c r="N10" s="58">
        <f t="shared" si="7"/>
        <v>2.6971965139222966</v>
      </c>
      <c r="O10" s="58">
        <f t="shared" si="8"/>
        <v>2.6971965139222966</v>
      </c>
      <c r="P10" s="58"/>
      <c r="Q10" s="58"/>
      <c r="R10" s="58"/>
      <c r="S10" s="58"/>
      <c r="T10" s="27">
        <f>TestLeeKesler!AR10</f>
        <v>1.7731776306216753</v>
      </c>
      <c r="U10" s="27">
        <f t="shared" si="2"/>
        <v>1.2507127061910823</v>
      </c>
      <c r="V10" s="27">
        <f t="shared" si="3"/>
        <v>1.4126741306184485</v>
      </c>
      <c r="W10" s="77">
        <f t="shared" si="1"/>
        <v>1.3630856803312454</v>
      </c>
      <c r="X10" s="27">
        <f t="shared" si="4"/>
        <v>1.528536414665298</v>
      </c>
      <c r="Y10" s="27">
        <f t="shared" si="5"/>
        <v>4.6114226702741909</v>
      </c>
      <c r="AA10" s="65">
        <f t="shared" si="9"/>
        <v>-0.9717468199329371</v>
      </c>
      <c r="AB10" s="65">
        <f t="shared" si="10"/>
        <v>95.465236391801369</v>
      </c>
      <c r="AD10" s="27">
        <f t="shared" si="11"/>
        <v>1.4126741306184485</v>
      </c>
      <c r="AE10" s="77">
        <f t="shared" si="12"/>
        <v>1.3630856803312454</v>
      </c>
      <c r="AF10" s="27">
        <f t="shared" si="13"/>
        <v>1.528536414665298</v>
      </c>
      <c r="AG10" s="27">
        <f t="shared" si="15"/>
        <v>4.6114226702741909</v>
      </c>
      <c r="AI10" s="22">
        <f t="shared" si="14"/>
        <v>28654.642355358003</v>
      </c>
      <c r="AJ10" s="65">
        <f t="shared" si="16"/>
        <v>28654.642355358003</v>
      </c>
      <c r="AK10" t="s">
        <v>1296</v>
      </c>
      <c r="AL10">
        <v>6.0964799999999997</v>
      </c>
      <c r="AM10">
        <v>15.6875</v>
      </c>
      <c r="AO10">
        <v>6.0964799999999997</v>
      </c>
      <c r="AP10">
        <v>15.6875</v>
      </c>
    </row>
    <row r="11" spans="2:42" x14ac:dyDescent="0.2">
      <c r="B11" t="str">
        <f>DataBase!A8</f>
        <v>Refrig-170</v>
      </c>
      <c r="D11" s="27">
        <f>DataBase!C8</f>
        <v>30.069400787353516</v>
      </c>
      <c r="E11" s="47">
        <f>DataBase!E8</f>
        <v>-88.599996948242165</v>
      </c>
      <c r="F11" s="47">
        <f>DataBase!D8/1000</f>
        <v>0.3558340148925781</v>
      </c>
      <c r="G11" s="47">
        <f>DataBase!R8</f>
        <v>32.166009521484398</v>
      </c>
      <c r="H11" s="47">
        <f>DataBase!S8/100</f>
        <v>48.711401367187499</v>
      </c>
      <c r="I11" s="68">
        <f>DataBase!U8</f>
        <v>9.8349601030349731E-2</v>
      </c>
      <c r="J11" s="27">
        <f>TestLeeKesler!H11</f>
        <v>19.463221559061115</v>
      </c>
      <c r="K11" s="58">
        <f>DataBase!Y9</f>
        <v>116.95747869925636</v>
      </c>
      <c r="L11" s="27">
        <f t="shared" si="0"/>
        <v>125.99526313080213</v>
      </c>
      <c r="M11" s="27">
        <f t="shared" si="6"/>
        <v>125.99526313080213</v>
      </c>
      <c r="N11" s="58">
        <f t="shared" si="7"/>
        <v>7.7274104504128971E-2</v>
      </c>
      <c r="O11" s="58">
        <f t="shared" si="8"/>
        <v>7.7274104504128971E-2</v>
      </c>
      <c r="P11" s="58"/>
      <c r="Q11" s="58"/>
      <c r="R11" s="58"/>
      <c r="S11" s="58"/>
      <c r="T11" s="27">
        <f>TestLeeKesler!AR11</f>
        <v>1.1189932980242643</v>
      </c>
      <c r="U11" s="27">
        <f t="shared" si="2"/>
        <v>1.1566704299374437</v>
      </c>
      <c r="V11" s="27">
        <f t="shared" si="3"/>
        <v>0.8744137445469804</v>
      </c>
      <c r="W11" s="77">
        <f t="shared" si="1"/>
        <v>0.77191416842024974</v>
      </c>
      <c r="X11" s="27">
        <f t="shared" si="4"/>
        <v>0.95033119504078611</v>
      </c>
      <c r="Y11" s="27">
        <f t="shared" si="5"/>
        <v>2.5865661753610283</v>
      </c>
      <c r="AA11" s="65">
        <f t="shared" si="9"/>
        <v>-0.99043247759383013</v>
      </c>
      <c r="AB11" s="65">
        <f t="shared" si="10"/>
        <v>8.0767100638611673</v>
      </c>
      <c r="AD11" s="27">
        <f t="shared" si="11"/>
        <v>0.8744137445469804</v>
      </c>
      <c r="AE11" s="77">
        <f t="shared" si="12"/>
        <v>0.77191416842024974</v>
      </c>
      <c r="AF11" s="27">
        <f t="shared" si="13"/>
        <v>0.95033119504078611</v>
      </c>
      <c r="AG11" s="27">
        <f t="shared" si="15"/>
        <v>2.5865661753610283</v>
      </c>
      <c r="AI11" s="22">
        <f t="shared" si="14"/>
        <v>81.681547431091161</v>
      </c>
      <c r="AJ11" s="65">
        <f t="shared" si="16"/>
        <v>81.681547431091161</v>
      </c>
      <c r="AK11" t="s">
        <v>1293</v>
      </c>
      <c r="AL11">
        <v>1.2886200000000001</v>
      </c>
      <c r="AM11">
        <v>13.472099999999999</v>
      </c>
      <c r="AO11">
        <v>1.2886200000000001</v>
      </c>
      <c r="AP11">
        <v>13.472099999999999</v>
      </c>
    </row>
    <row r="12" spans="2:42" x14ac:dyDescent="0.2">
      <c r="B12" t="str">
        <f>DataBase!A9</f>
        <v>Ethane</v>
      </c>
      <c r="D12" s="27">
        <f>DataBase!C9</f>
        <v>30.069900512695313</v>
      </c>
      <c r="E12" s="47">
        <f>DataBase!E9</f>
        <v>-88.599996948242165</v>
      </c>
      <c r="F12" s="47">
        <f>DataBase!D9/1000</f>
        <v>0.35568301391601564</v>
      </c>
      <c r="G12" s="47">
        <f>DataBase!R9</f>
        <v>32.278009033203148</v>
      </c>
      <c r="H12" s="47">
        <f>DataBase!S9/100</f>
        <v>48.8385009765625</v>
      </c>
      <c r="I12" s="68">
        <f>DataBase!U9</f>
        <v>9.8600000143051147E-2</v>
      </c>
      <c r="J12" s="27">
        <f>TestLeeKesler!H12</f>
        <v>19.471484437375466</v>
      </c>
      <c r="K12" s="58">
        <f>DataBase!Y10</f>
        <v>15.113513356958604</v>
      </c>
      <c r="L12" s="27">
        <f t="shared" si="0"/>
        <v>126.02264376083812</v>
      </c>
      <c r="M12" s="27">
        <f t="shared" si="6"/>
        <v>126.02264376083812</v>
      </c>
      <c r="N12" s="58">
        <f t="shared" si="7"/>
        <v>7.3384082035971101</v>
      </c>
      <c r="O12" s="58">
        <f t="shared" si="8"/>
        <v>7.3384082035971101</v>
      </c>
      <c r="P12" s="58"/>
      <c r="Q12" s="58"/>
      <c r="R12" s="58"/>
      <c r="S12" s="58"/>
      <c r="T12" s="27">
        <f>TestLeeKesler!AR12</f>
        <v>1.1209294241664016</v>
      </c>
      <c r="U12" s="27">
        <f t="shared" si="2"/>
        <v>1.156246282447557</v>
      </c>
      <c r="V12" s="27">
        <f t="shared" si="3"/>
        <v>0.87206145292386938</v>
      </c>
      <c r="W12" s="77">
        <f t="shared" si="1"/>
        <v>0.76958614526250257</v>
      </c>
      <c r="X12" s="27">
        <f t="shared" si="4"/>
        <v>0.94794264695684227</v>
      </c>
      <c r="Y12" s="27">
        <f t="shared" si="5"/>
        <v>2.5803954101972977</v>
      </c>
      <c r="AA12" s="65">
        <f t="shared" si="9"/>
        <v>-0.92583263747536904</v>
      </c>
      <c r="AB12" s="65">
        <f t="shared" si="10"/>
        <v>98.943901384655859</v>
      </c>
      <c r="AD12" s="27">
        <f t="shared" si="11"/>
        <v>0.87206145292386938</v>
      </c>
      <c r="AE12" s="77">
        <f t="shared" si="12"/>
        <v>0.76958614526250257</v>
      </c>
      <c r="AF12" s="27">
        <f t="shared" si="13"/>
        <v>0.94794264695684227</v>
      </c>
      <c r="AG12" s="27">
        <f t="shared" si="15"/>
        <v>2.5803954101972977</v>
      </c>
      <c r="AI12" s="22">
        <f t="shared" si="14"/>
        <v>12300.835206944752</v>
      </c>
      <c r="AJ12" s="65">
        <f t="shared" si="16"/>
        <v>12300.835206944752</v>
      </c>
      <c r="AK12" t="s">
        <v>1298</v>
      </c>
      <c r="AL12">
        <v>0.169347</v>
      </c>
      <c r="AM12">
        <v>0.43576999999999999</v>
      </c>
      <c r="AO12">
        <v>0.169347</v>
      </c>
      <c r="AP12">
        <v>0.43576999999999999</v>
      </c>
    </row>
    <row r="13" spans="2:42" x14ac:dyDescent="0.2">
      <c r="B13" t="str">
        <f>DataBase!A10</f>
        <v>Propadiene</v>
      </c>
      <c r="D13" s="27">
        <f>DataBase!C10</f>
        <v>40.064800262451172</v>
      </c>
      <c r="E13" s="47">
        <f>DataBase!E10</f>
        <v>-34.450994873046852</v>
      </c>
      <c r="F13" s="47">
        <f>DataBase!D10/1000</f>
        <v>0.65559301757812505</v>
      </c>
      <c r="G13" s="47">
        <f>DataBase!R10</f>
        <v>119.99801025390627</v>
      </c>
      <c r="H13" s="47">
        <f>DataBase!S10/100</f>
        <v>54.715400390625</v>
      </c>
      <c r="I13" s="68">
        <f>DataBase!U10</f>
        <v>0.15960000455379486</v>
      </c>
      <c r="J13" s="27">
        <f>TestLeeKesler!H13</f>
        <v>11.509948626970912</v>
      </c>
      <c r="K13" s="58">
        <f>DataBase!Y11</f>
        <v>22.698823438225496</v>
      </c>
      <c r="L13" s="27">
        <f t="shared" si="0"/>
        <v>26.673064569820202</v>
      </c>
      <c r="M13" s="27">
        <f t="shared" si="6"/>
        <v>26.673064569820202</v>
      </c>
      <c r="N13" s="58">
        <f t="shared" si="7"/>
        <v>0.17508577668840603</v>
      </c>
      <c r="O13" s="58">
        <f t="shared" si="8"/>
        <v>0.17508577668840603</v>
      </c>
      <c r="P13" s="58"/>
      <c r="Q13" s="58"/>
      <c r="R13" s="58"/>
      <c r="S13" s="58"/>
      <c r="T13" s="27">
        <f>TestLeeKesler!AR13</f>
        <v>0.21357169672423948</v>
      </c>
      <c r="U13" s="27">
        <f t="shared" si="2"/>
        <v>0.89826220860669137</v>
      </c>
      <c r="V13" s="27">
        <f t="shared" si="3"/>
        <v>-0.63261093871108731</v>
      </c>
      <c r="W13" s="77">
        <f t="shared" si="1"/>
        <v>-0.5380954438186516</v>
      </c>
      <c r="X13" s="27">
        <f t="shared" si="4"/>
        <v>-0.71849097399492035</v>
      </c>
      <c r="Y13" s="27">
        <f t="shared" si="5"/>
        <v>0.48748733225738022</v>
      </c>
      <c r="AA13" s="65">
        <f t="shared" si="9"/>
        <v>-0.99059106753680548</v>
      </c>
      <c r="AB13" s="65">
        <f t="shared" si="10"/>
        <v>18.60846353965238</v>
      </c>
      <c r="AD13" s="27">
        <f t="shared" si="11"/>
        <v>-0.63261093871108731</v>
      </c>
      <c r="AE13" s="77">
        <f t="shared" si="12"/>
        <v>-0.5380954438186516</v>
      </c>
      <c r="AF13" s="27">
        <f t="shared" si="13"/>
        <v>-0.71849097399492035</v>
      </c>
      <c r="AG13" s="27">
        <f t="shared" si="15"/>
        <v>0.48748733225738022</v>
      </c>
      <c r="AI13" s="22">
        <f t="shared" si="14"/>
        <v>15.79459257205917</v>
      </c>
      <c r="AJ13" s="65">
        <f t="shared" si="16"/>
        <v>15.79459257205917</v>
      </c>
    </row>
    <row r="14" spans="2:42" x14ac:dyDescent="0.2">
      <c r="B14" t="str">
        <f>DataBase!A11</f>
        <v>M-Acetylene</v>
      </c>
      <c r="D14" s="27">
        <f>DataBase!C11</f>
        <v>40.064800262451172</v>
      </c>
      <c r="E14" s="47">
        <f>DataBase!E11</f>
        <v>-23.209997558593727</v>
      </c>
      <c r="F14" s="47">
        <f>DataBase!D11/1000</f>
        <v>0.62053601074218745</v>
      </c>
      <c r="G14" s="47">
        <f>DataBase!R11</f>
        <v>129.24001464843752</v>
      </c>
      <c r="H14" s="47">
        <f>DataBase!S11/100</f>
        <v>56.2760009765625</v>
      </c>
      <c r="I14" s="68">
        <f>DataBase!U11</f>
        <v>0.21610000729560852</v>
      </c>
      <c r="J14" s="27">
        <f>TestLeeKesler!H14</f>
        <v>12.348165327461944</v>
      </c>
      <c r="K14" s="58">
        <f>DataBase!Y12</f>
        <v>31.907660363654848</v>
      </c>
      <c r="L14" s="27">
        <f t="shared" si="0"/>
        <v>22.481309057142273</v>
      </c>
      <c r="M14" s="27">
        <f t="shared" si="6"/>
        <v>22.481309057142273</v>
      </c>
      <c r="N14" s="58">
        <f t="shared" si="7"/>
        <v>-0.29542596351720846</v>
      </c>
      <c r="O14" s="58">
        <f t="shared" si="8"/>
        <v>-0.29542596351720846</v>
      </c>
      <c r="P14" s="58"/>
      <c r="Q14" s="58"/>
      <c r="R14" s="58"/>
      <c r="S14" s="58"/>
      <c r="T14" s="27">
        <f>TestLeeKesler!AR14</f>
        <v>0.11831771439325681</v>
      </c>
      <c r="U14" s="27">
        <f t="shared" si="2"/>
        <v>0.87763112190679526</v>
      </c>
      <c r="V14" s="27">
        <f t="shared" si="3"/>
        <v>-0.77379167948585004</v>
      </c>
      <c r="W14" s="77">
        <f t="shared" si="1"/>
        <v>-0.66539673354179318</v>
      </c>
      <c r="X14" s="27">
        <f t="shared" si="4"/>
        <v>-0.91758391845870557</v>
      </c>
      <c r="Y14" s="27">
        <f t="shared" si="5"/>
        <v>0.39948305968835912</v>
      </c>
      <c r="AA14" s="65">
        <f t="shared" si="9"/>
        <v>-0.99629187119817697</v>
      </c>
      <c r="AB14" s="65">
        <f t="shared" si="10"/>
        <v>-79.669822518561134</v>
      </c>
      <c r="AD14" s="27">
        <f t="shared" si="11"/>
        <v>-0.77379167948585004</v>
      </c>
      <c r="AE14" s="77">
        <f t="shared" si="12"/>
        <v>-0.66539673354179318</v>
      </c>
      <c r="AF14" s="27">
        <f t="shared" si="13"/>
        <v>-0.91758391845870557</v>
      </c>
      <c r="AG14" s="27">
        <f t="shared" si="15"/>
        <v>0.39948305968835912</v>
      </c>
      <c r="AI14" s="22">
        <f t="shared" si="14"/>
        <v>88.856098953791346</v>
      </c>
      <c r="AJ14" s="65">
        <f t="shared" si="16"/>
        <v>88.856098953791346</v>
      </c>
    </row>
    <row r="15" spans="2:42" x14ac:dyDescent="0.2">
      <c r="B15" t="str">
        <f>DataBase!A12</f>
        <v>Refrig-1270</v>
      </c>
      <c r="D15" s="27">
        <f>DataBase!C12</f>
        <v>42.080299377441406</v>
      </c>
      <c r="E15" s="47">
        <f>DataBase!E12</f>
        <v>-47.69499816894529</v>
      </c>
      <c r="F15" s="47">
        <f>DataBase!D12/1000</f>
        <v>0.52038397216796872</v>
      </c>
      <c r="G15" s="47">
        <f>DataBase!R12</f>
        <v>92.443994140625023</v>
      </c>
      <c r="H15" s="47">
        <f>DataBase!S12/100</f>
        <v>46.642998046875</v>
      </c>
      <c r="I15" s="68">
        <f>DataBase!U12</f>
        <v>0.13883300125598907</v>
      </c>
      <c r="J15" s="27">
        <f>TestLeeKesler!H15</f>
        <v>14.227225490942313</v>
      </c>
      <c r="K15" s="58">
        <f>DataBase!Y13</f>
        <v>24.048229438299344</v>
      </c>
      <c r="L15" s="27">
        <f t="shared" si="0"/>
        <v>37.234922725061715</v>
      </c>
      <c r="M15" s="27">
        <f t="shared" si="6"/>
        <v>37.234922725061715</v>
      </c>
      <c r="N15" s="58">
        <f t="shared" si="7"/>
        <v>0.54834362424042615</v>
      </c>
      <c r="O15" s="58">
        <f t="shared" si="8"/>
        <v>0.54834362424042615</v>
      </c>
      <c r="P15" s="58"/>
      <c r="Q15" s="58"/>
      <c r="R15" s="58"/>
      <c r="S15" s="58"/>
      <c r="T15" s="27">
        <f>TestLeeKesler!AR15</f>
        <v>0.302815913868342</v>
      </c>
      <c r="U15" s="27">
        <f t="shared" si="2"/>
        <v>0.96596225775022315</v>
      </c>
      <c r="V15" s="27">
        <f t="shared" si="3"/>
        <v>-0.20196224940579194</v>
      </c>
      <c r="W15" s="77">
        <f t="shared" si="1"/>
        <v>-0.16792453612062941</v>
      </c>
      <c r="X15" s="27">
        <f t="shared" si="4"/>
        <v>-0.22527571673993865</v>
      </c>
      <c r="Y15" s="27">
        <f t="shared" si="5"/>
        <v>0.79829608481945324</v>
      </c>
      <c r="AA15" s="65">
        <f t="shared" si="9"/>
        <v>-0.98740797468498542</v>
      </c>
      <c r="AB15" s="65">
        <f t="shared" si="10"/>
        <v>43.546896589112777</v>
      </c>
      <c r="AD15" s="27">
        <f t="shared" si="11"/>
        <v>-0.20196224940579194</v>
      </c>
      <c r="AE15" s="77">
        <f t="shared" si="12"/>
        <v>-0.16792453612062941</v>
      </c>
      <c r="AF15" s="27">
        <f t="shared" si="13"/>
        <v>-0.22527571673993865</v>
      </c>
      <c r="AG15" s="27">
        <f t="shared" si="15"/>
        <v>0.79829608481945324</v>
      </c>
      <c r="AI15" s="22">
        <f t="shared" si="14"/>
        <v>173.88887983914375</v>
      </c>
      <c r="AJ15" s="65">
        <f t="shared" si="16"/>
        <v>173.88887983914375</v>
      </c>
    </row>
    <row r="16" spans="2:42" x14ac:dyDescent="0.2">
      <c r="B16" t="str">
        <f>DataBase!A13</f>
        <v>Cyclopropane</v>
      </c>
      <c r="D16" s="27">
        <f>DataBase!C13</f>
        <v>42.080600738525391</v>
      </c>
      <c r="E16" s="47">
        <f>DataBase!E13</f>
        <v>-32.778997802734352</v>
      </c>
      <c r="F16" s="47">
        <f>DataBase!D13/1000</f>
        <v>0.42054000854492185</v>
      </c>
      <c r="G16" s="47">
        <f>DataBase!R13</f>
        <v>124.6610046386719</v>
      </c>
      <c r="H16" s="47">
        <f>DataBase!S13/100</f>
        <v>54.950800781250003</v>
      </c>
      <c r="I16" s="68">
        <f>DataBase!U13</f>
        <v>0.12996000051498413</v>
      </c>
      <c r="J16" s="27">
        <f>TestLeeKesler!H16</f>
        <v>17.985017879941253</v>
      </c>
      <c r="K16" s="58">
        <f>DataBase!Y14</f>
        <v>37.219061133135206</v>
      </c>
      <c r="L16" s="27">
        <f t="shared" si="0"/>
        <v>25.133677025026728</v>
      </c>
      <c r="M16" s="27">
        <f t="shared" si="6"/>
        <v>25.133677025026728</v>
      </c>
      <c r="N16" s="58">
        <f t="shared" si="7"/>
        <v>-0.32470953699982402</v>
      </c>
      <c r="O16" s="58">
        <f t="shared" si="8"/>
        <v>-0.32470953699982402</v>
      </c>
      <c r="P16" s="58"/>
      <c r="Q16" s="58"/>
      <c r="R16" s="58"/>
      <c r="S16" s="58"/>
      <c r="T16" s="27">
        <f>TestLeeKesler!AR16</f>
        <v>0.21086764362655405</v>
      </c>
      <c r="U16" s="27">
        <f t="shared" si="2"/>
        <v>0.88773310914503967</v>
      </c>
      <c r="V16" s="27">
        <f t="shared" si="3"/>
        <v>-0.70399099528781683</v>
      </c>
      <c r="W16" s="77">
        <f t="shared" si="1"/>
        <v>-0.60202059914337736</v>
      </c>
      <c r="X16" s="27">
        <f t="shared" si="4"/>
        <v>-0.78222959266252123</v>
      </c>
      <c r="Y16" s="27">
        <f t="shared" si="5"/>
        <v>0.45738509116690973</v>
      </c>
      <c r="AA16" s="65">
        <f t="shared" si="9"/>
        <v>-0.99433441797813571</v>
      </c>
      <c r="AB16" s="65">
        <f t="shared" si="10"/>
        <v>-57.312653094903723</v>
      </c>
      <c r="AD16" s="27">
        <f t="shared" si="11"/>
        <v>-0.70399099528781683</v>
      </c>
      <c r="AE16" s="77">
        <f t="shared" si="12"/>
        <v>-0.60202059914337736</v>
      </c>
      <c r="AF16" s="27">
        <f t="shared" si="13"/>
        <v>-0.78222959266252123</v>
      </c>
      <c r="AG16" s="27">
        <f t="shared" si="15"/>
        <v>0.45738509116690973</v>
      </c>
      <c r="AI16" s="22">
        <f t="shared" si="14"/>
        <v>146.05650904052095</v>
      </c>
      <c r="AJ16" s="65">
        <f t="shared" si="16"/>
        <v>146.05650904052095</v>
      </c>
    </row>
    <row r="17" spans="2:36" x14ac:dyDescent="0.2">
      <c r="B17" t="str">
        <f>DataBase!A14</f>
        <v>Propene</v>
      </c>
      <c r="D17" s="27">
        <f>DataBase!C14</f>
        <v>42.080600738525391</v>
      </c>
      <c r="E17" s="47">
        <f>DataBase!E14</f>
        <v>-47.750997924804665</v>
      </c>
      <c r="F17" s="47">
        <f>DataBase!D14/1000</f>
        <v>0.52095501708984371</v>
      </c>
      <c r="G17" s="47">
        <f>DataBase!R14</f>
        <v>91.85</v>
      </c>
      <c r="H17" s="47">
        <f>DataBase!S14/100</f>
        <v>46.2041015625</v>
      </c>
      <c r="I17" s="68">
        <f>DataBase!U14</f>
        <v>0.14800000190734863</v>
      </c>
      <c r="J17" s="27">
        <f>TestLeeKesler!H17</f>
        <v>14.210453563750676</v>
      </c>
      <c r="K17" s="58">
        <f>DataBase!Y15</f>
        <v>27.681197202380375</v>
      </c>
      <c r="L17" s="27">
        <f t="shared" si="0"/>
        <v>37.223407714256176</v>
      </c>
      <c r="M17" s="27">
        <f t="shared" si="6"/>
        <v>37.223407714256176</v>
      </c>
      <c r="N17" s="58">
        <f t="shared" si="7"/>
        <v>0.34471812913695954</v>
      </c>
      <c r="O17" s="58">
        <f t="shared" si="8"/>
        <v>0.34471812913695954</v>
      </c>
      <c r="P17" s="58"/>
      <c r="Q17" s="58"/>
      <c r="R17" s="58"/>
      <c r="S17" s="58"/>
      <c r="T17" s="27">
        <f>TestLeeKesler!AR17</f>
        <v>0.30126330030743503</v>
      </c>
      <c r="U17" s="27">
        <f t="shared" si="2"/>
        <v>0.96753424657534237</v>
      </c>
      <c r="V17" s="27">
        <f t="shared" si="3"/>
        <v>-0.19245461767883362</v>
      </c>
      <c r="W17" s="77">
        <f t="shared" si="1"/>
        <v>-0.15997399696526549</v>
      </c>
      <c r="X17" s="27">
        <f t="shared" si="4"/>
        <v>-0.21613076953481911</v>
      </c>
      <c r="Y17" s="27">
        <f t="shared" si="5"/>
        <v>0.80562994313187331</v>
      </c>
      <c r="AA17" s="65">
        <f t="shared" si="9"/>
        <v>-0.98911668096922012</v>
      </c>
      <c r="AB17" s="65">
        <f t="shared" si="10"/>
        <v>31.673989172056825</v>
      </c>
      <c r="AD17" s="27">
        <f t="shared" si="11"/>
        <v>-0.19245461767883362</v>
      </c>
      <c r="AE17" s="77">
        <f t="shared" si="12"/>
        <v>-0.15997399696526549</v>
      </c>
      <c r="AF17" s="27">
        <f t="shared" si="13"/>
        <v>-0.21613076953481911</v>
      </c>
      <c r="AG17" s="27">
        <f t="shared" si="15"/>
        <v>0.80562994313187331</v>
      </c>
      <c r="AI17" s="22">
        <f t="shared" si="14"/>
        <v>91.053781452953032</v>
      </c>
      <c r="AJ17" s="65">
        <f t="shared" si="16"/>
        <v>91.053781452953032</v>
      </c>
    </row>
    <row r="18" spans="2:36" x14ac:dyDescent="0.2">
      <c r="B18" t="str">
        <f>DataBase!A15</f>
        <v>Refrig-290</v>
      </c>
      <c r="D18" s="27">
        <f>DataBase!C15</f>
        <v>44.096099853515625</v>
      </c>
      <c r="E18" s="47">
        <f>DataBase!E15</f>
        <v>-42.07799377441404</v>
      </c>
      <c r="F18" s="47">
        <f>DataBase!D15/1000</f>
        <v>0.50648001098632811</v>
      </c>
      <c r="G18" s="47">
        <f>DataBase!R15</f>
        <v>96.666009521484398</v>
      </c>
      <c r="H18" s="47">
        <f>DataBase!S15/100</f>
        <v>42.423398437499998</v>
      </c>
      <c r="I18" s="68">
        <f>DataBase!U15</f>
        <v>0.1488180011510849</v>
      </c>
      <c r="J18" s="27">
        <f>TestLeeKesler!H18</f>
        <v>14.738195172906707</v>
      </c>
      <c r="K18" s="58">
        <f>DataBase!Y16</f>
        <v>31.345715636937246</v>
      </c>
      <c r="L18" s="27">
        <f t="shared" si="0"/>
        <v>31.346489591237884</v>
      </c>
      <c r="M18" s="27">
        <f t="shared" si="6"/>
        <v>31.346489591237884</v>
      </c>
      <c r="N18" s="58">
        <f t="shared" si="7"/>
        <v>2.4690911817157547E-5</v>
      </c>
      <c r="O18" s="58">
        <f t="shared" si="8"/>
        <v>2.4690911817157547E-5</v>
      </c>
      <c r="P18" s="58"/>
      <c r="Q18" s="58"/>
      <c r="R18" s="58"/>
      <c r="S18" s="58"/>
      <c r="T18" s="27">
        <f>TestLeeKesler!AR18</f>
        <v>0.24005945443204663</v>
      </c>
      <c r="U18" s="27">
        <f t="shared" si="2"/>
        <v>0.95493432114242693</v>
      </c>
      <c r="V18" s="27">
        <f t="shared" si="3"/>
        <v>-0.26921017089597232</v>
      </c>
      <c r="W18" s="77">
        <f t="shared" si="1"/>
        <v>-0.22435191148524464</v>
      </c>
      <c r="X18" s="27">
        <f t="shared" si="4"/>
        <v>-0.30259777391763154</v>
      </c>
      <c r="Y18" s="27">
        <f t="shared" si="5"/>
        <v>0.73889623994689868</v>
      </c>
      <c r="AA18" s="65">
        <f t="shared" si="9"/>
        <v>-0.9923415545137797</v>
      </c>
      <c r="AB18" s="65">
        <f t="shared" si="10"/>
        <v>3.2240109120817667E-3</v>
      </c>
      <c r="AD18" s="27">
        <f t="shared" si="11"/>
        <v>-0.26921017089597232</v>
      </c>
      <c r="AE18" s="77">
        <f t="shared" si="12"/>
        <v>-0.22435191148524464</v>
      </c>
      <c r="AF18" s="27">
        <f t="shared" si="13"/>
        <v>-0.30259777391763154</v>
      </c>
      <c r="AG18" s="27">
        <f t="shared" si="15"/>
        <v>0.73889623994689868</v>
      </c>
      <c r="AI18" s="22">
        <f t="shared" si="14"/>
        <v>5.9900525947499376E-7</v>
      </c>
      <c r="AJ18" s="65">
        <f t="shared" si="16"/>
        <v>5.9900525947499376E-7</v>
      </c>
    </row>
    <row r="19" spans="2:36" x14ac:dyDescent="0.2">
      <c r="B19" t="str">
        <f>DataBase!A16</f>
        <v>Propane</v>
      </c>
      <c r="D19" s="27">
        <f>DataBase!C16</f>
        <v>44.097000122070313</v>
      </c>
      <c r="E19" s="47">
        <f>DataBase!E16</f>
        <v>-42.101995849609352</v>
      </c>
      <c r="F19" s="47">
        <f>DataBase!D16/1000</f>
        <v>0.50667800903320315</v>
      </c>
      <c r="G19" s="47">
        <f>DataBase!R16</f>
        <v>96.748010253906273</v>
      </c>
      <c r="H19" s="47">
        <f>DataBase!S16/100</f>
        <v>42.566601562499997</v>
      </c>
      <c r="I19" s="68">
        <f>DataBase!U16</f>
        <v>0.15240000188350677</v>
      </c>
      <c r="J19" s="27">
        <f>TestLeeKesler!H19</f>
        <v>14.731925710114474</v>
      </c>
      <c r="K19" s="58">
        <f>DataBase!Y17</f>
        <v>14.558632654422169</v>
      </c>
      <c r="L19" s="27">
        <f t="shared" si="0"/>
        <v>31.380951237973306</v>
      </c>
      <c r="M19" s="27">
        <f t="shared" si="6"/>
        <v>31.380951237973306</v>
      </c>
      <c r="N19" s="58">
        <f t="shared" si="7"/>
        <v>1.1554875366981237</v>
      </c>
      <c r="O19" s="58">
        <f t="shared" si="8"/>
        <v>1.1554875366981237</v>
      </c>
      <c r="P19" s="58"/>
      <c r="Q19" s="58"/>
      <c r="R19" s="58"/>
      <c r="S19" s="58"/>
      <c r="T19" s="27">
        <f>TestLeeKesler!AR19</f>
        <v>0.24049117897083758</v>
      </c>
      <c r="U19" s="27">
        <f t="shared" si="2"/>
        <v>0.95472262680621056</v>
      </c>
      <c r="V19" s="27">
        <f t="shared" si="3"/>
        <v>-0.27051077479589425</v>
      </c>
      <c r="W19" s="77">
        <f t="shared" si="1"/>
        <v>-0.22544691160578156</v>
      </c>
      <c r="X19" s="27">
        <f t="shared" si="4"/>
        <v>-0.30486888454924616</v>
      </c>
      <c r="Y19" s="27">
        <f t="shared" si="5"/>
        <v>0.73722002899143957</v>
      </c>
      <c r="AA19" s="65">
        <f t="shared" si="9"/>
        <v>-0.98348119739817819</v>
      </c>
      <c r="AB19" s="65">
        <f t="shared" si="10"/>
        <v>69.949836229091147</v>
      </c>
      <c r="AD19" s="27">
        <f t="shared" si="11"/>
        <v>-0.27051077479589425</v>
      </c>
      <c r="AE19" s="77">
        <f t="shared" si="12"/>
        <v>-0.22544691160578156</v>
      </c>
      <c r="AF19" s="27">
        <f t="shared" si="13"/>
        <v>-0.30486888454924616</v>
      </c>
      <c r="AG19" s="27">
        <f t="shared" si="15"/>
        <v>0.73722002899143957</v>
      </c>
      <c r="AI19" s="22">
        <f t="shared" si="14"/>
        <v>282.99040252648996</v>
      </c>
      <c r="AJ19" s="65">
        <f t="shared" si="16"/>
        <v>282.99040252648996</v>
      </c>
    </row>
    <row r="20" spans="2:36" x14ac:dyDescent="0.2">
      <c r="B20" t="str">
        <f>DataBase!A17</f>
        <v>Biacetylene</v>
      </c>
      <c r="D20" s="27">
        <f>DataBase!C17</f>
        <v>50.060001373291016</v>
      </c>
      <c r="E20" s="47">
        <f>DataBase!E17</f>
        <v>10.35</v>
      </c>
      <c r="F20" s="47">
        <f>DataBase!D17/1000</f>
        <v>0.71726000976562498</v>
      </c>
      <c r="G20" s="47">
        <f>DataBase!R17</f>
        <v>203.84700927734377</v>
      </c>
      <c r="H20" s="47">
        <f>DataBase!S17/100</f>
        <v>58.6</v>
      </c>
      <c r="I20" s="68">
        <f>DataBase!U17</f>
        <v>0.10000000149011612</v>
      </c>
      <c r="J20" s="27">
        <f>TestLeeKesler!H20</f>
        <v>11.141198319831918</v>
      </c>
      <c r="K20" s="58">
        <f>DataBase!Y18</f>
        <v>10.101530819937334</v>
      </c>
      <c r="L20" s="27">
        <f t="shared" si="0"/>
        <v>7.3678739092746053</v>
      </c>
      <c r="M20" s="27">
        <f t="shared" si="6"/>
        <v>7.3678739092746053</v>
      </c>
      <c r="N20" s="58">
        <f t="shared" si="7"/>
        <v>-0.27061808347575655</v>
      </c>
      <c r="O20" s="58">
        <f t="shared" si="8"/>
        <v>-0.27061808347575655</v>
      </c>
      <c r="P20" s="58"/>
      <c r="Q20" s="58"/>
      <c r="R20" s="58"/>
      <c r="S20" s="58"/>
      <c r="T20" s="27">
        <f>TestLeeKesler!AR20</f>
        <v>6.3358475881632487E-2</v>
      </c>
      <c r="U20" s="27">
        <f t="shared" si="2"/>
        <v>0.74036103608914972</v>
      </c>
      <c r="V20" s="27">
        <f t="shared" si="3"/>
        <v>-1.8920581234176084</v>
      </c>
      <c r="W20" s="77">
        <f t="shared" si="1"/>
        <v>-1.815473849441545</v>
      </c>
      <c r="X20" s="27">
        <f t="shared" si="4"/>
        <v>-2.0736055110670297</v>
      </c>
      <c r="Y20" s="27">
        <f t="shared" si="5"/>
        <v>0.12573163667704104</v>
      </c>
      <c r="AA20" s="65">
        <f t="shared" si="9"/>
        <v>-0.99372783422522637</v>
      </c>
      <c r="AB20" s="65">
        <f t="shared" si="10"/>
        <v>-43.145875474810964</v>
      </c>
      <c r="AD20" s="27">
        <f t="shared" si="11"/>
        <v>-1.8920581234176084</v>
      </c>
      <c r="AE20" s="77">
        <f t="shared" si="12"/>
        <v>-1.815473849441545</v>
      </c>
      <c r="AF20" s="27">
        <f t="shared" si="13"/>
        <v>-2.0736055110670297</v>
      </c>
      <c r="AG20" s="27">
        <f t="shared" si="15"/>
        <v>0.12573163667704104</v>
      </c>
      <c r="AI20" s="22">
        <f t="shared" si="14"/>
        <v>7.4728801052140961</v>
      </c>
      <c r="AJ20" s="65">
        <f t="shared" si="16"/>
        <v>7.4728801052140961</v>
      </c>
    </row>
    <row r="21" spans="2:36" x14ac:dyDescent="0.2">
      <c r="B21" t="str">
        <f>DataBase!A18</f>
        <v>VnylAcetlen</v>
      </c>
      <c r="D21" s="27">
        <f>DataBase!C18</f>
        <v>52.076000213623047</v>
      </c>
      <c r="E21" s="47">
        <f>DataBase!E18</f>
        <v>5.1000000000000227</v>
      </c>
      <c r="F21" s="47">
        <f>DataBase!D18/1000</f>
        <v>0.68843200683593753</v>
      </c>
      <c r="G21" s="47">
        <f>DataBase!R18</f>
        <v>178.84798583984377</v>
      </c>
      <c r="H21" s="47">
        <f>DataBase!S18/100</f>
        <v>48.6</v>
      </c>
      <c r="I21" s="68">
        <f>DataBase!U18</f>
        <v>0.11817000061273575</v>
      </c>
      <c r="J21" s="27">
        <f>TestLeeKesler!H21</f>
        <v>11.535634995238155</v>
      </c>
      <c r="K21" s="58">
        <f>DataBase!Y19</f>
        <v>9.8540385231524468</v>
      </c>
      <c r="L21" s="27">
        <f t="shared" si="0"/>
        <v>9.0125281844307779</v>
      </c>
      <c r="M21" s="27">
        <f t="shared" si="6"/>
        <v>9.0125281844307779</v>
      </c>
      <c r="N21" s="58">
        <f t="shared" si="7"/>
        <v>-8.5397508518411783E-2</v>
      </c>
      <c r="O21" s="58">
        <f t="shared" si="8"/>
        <v>-8.5397508518411783E-2</v>
      </c>
      <c r="P21" s="58"/>
      <c r="Q21" s="58"/>
      <c r="R21" s="58"/>
      <c r="S21" s="58"/>
      <c r="T21" s="27">
        <f>TestLeeKesler!AR21</f>
        <v>5.9379982588993893E-2</v>
      </c>
      <c r="U21" s="27">
        <f t="shared" si="2"/>
        <v>0.7813087913297283</v>
      </c>
      <c r="V21" s="27">
        <f t="shared" si="3"/>
        <v>-1.519232904923207</v>
      </c>
      <c r="W21" s="77">
        <f t="shared" si="1"/>
        <v>-1.4028517835108996</v>
      </c>
      <c r="X21" s="27">
        <f t="shared" si="4"/>
        <v>-1.6850079010402674</v>
      </c>
      <c r="Y21" s="27">
        <f t="shared" si="5"/>
        <v>0.18544296675783492</v>
      </c>
      <c r="AA21" s="65">
        <f t="shared" si="9"/>
        <v>-0.99397404602696882</v>
      </c>
      <c r="AB21" s="65">
        <f t="shared" si="10"/>
        <v>-14.171616461161497</v>
      </c>
      <c r="AD21" s="27">
        <f t="shared" si="11"/>
        <v>-1.519232904923207</v>
      </c>
      <c r="AE21" s="77">
        <f t="shared" si="12"/>
        <v>-1.4028517835108996</v>
      </c>
      <c r="AF21" s="27">
        <f t="shared" si="13"/>
        <v>-1.6850079010402674</v>
      </c>
      <c r="AG21" s="27">
        <f t="shared" si="15"/>
        <v>0.18544296675783492</v>
      </c>
      <c r="AI21" s="22">
        <f t="shared" si="14"/>
        <v>0.70813965017545799</v>
      </c>
      <c r="AJ21" s="65">
        <f t="shared" si="16"/>
        <v>0.70813965017545799</v>
      </c>
    </row>
    <row r="22" spans="2:36" x14ac:dyDescent="0.2">
      <c r="B22" t="str">
        <f>DataBase!A19</f>
        <v>Cyclobutene</v>
      </c>
      <c r="D22" s="27">
        <f>DataBase!C19</f>
        <v>54.090000152587891</v>
      </c>
      <c r="E22" s="47">
        <f>DataBase!E19</f>
        <v>2.6490112304687727</v>
      </c>
      <c r="F22" s="47">
        <f>DataBase!D19/1000</f>
        <v>0.71034802246093753</v>
      </c>
      <c r="G22" s="47">
        <f>DataBase!R19</f>
        <v>173.14901123046877</v>
      </c>
      <c r="H22" s="47">
        <f>DataBase!S19/100</f>
        <v>52.7</v>
      </c>
      <c r="I22" s="68">
        <f>DataBase!U19</f>
        <v>0.18899700045585632</v>
      </c>
      <c r="J22" s="27">
        <f>TestLeeKesler!H22</f>
        <v>11.146809033542366</v>
      </c>
      <c r="K22" s="58">
        <f>DataBase!Y20</f>
        <v>5.1165487542237766</v>
      </c>
      <c r="L22" s="27">
        <f t="shared" si="0"/>
        <v>9.7996547390929685</v>
      </c>
      <c r="M22" s="27">
        <f t="shared" si="6"/>
        <v>9.7996547390929685</v>
      </c>
      <c r="N22" s="58">
        <f t="shared" si="7"/>
        <v>0.91528610589378778</v>
      </c>
      <c r="O22" s="58">
        <f t="shared" si="8"/>
        <v>0.91528610589378778</v>
      </c>
      <c r="P22" s="58"/>
      <c r="Q22" s="58"/>
      <c r="R22" s="58"/>
      <c r="S22" s="58"/>
      <c r="T22" s="27">
        <f>TestLeeKesler!AR22</f>
        <v>5.6664788177833054E-2</v>
      </c>
      <c r="U22" s="27">
        <f t="shared" si="2"/>
        <v>0.79128564283919811</v>
      </c>
      <c r="V22" s="27">
        <f t="shared" si="3"/>
        <v>-1.4341541232290704</v>
      </c>
      <c r="W22" s="77">
        <f t="shared" si="1"/>
        <v>-1.3127942632353398</v>
      </c>
      <c r="X22" s="27">
        <f t="shared" si="4"/>
        <v>-1.6822683011962054</v>
      </c>
      <c r="Y22" s="27">
        <f t="shared" si="5"/>
        <v>0.18595170282908857</v>
      </c>
      <c r="AA22" s="65">
        <f t="shared" si="9"/>
        <v>-0.98892519334814211</v>
      </c>
      <c r="AB22" s="65">
        <f t="shared" si="10"/>
        <v>82.645786483345518</v>
      </c>
      <c r="AD22" s="27">
        <f t="shared" si="11"/>
        <v>-1.4341541232290704</v>
      </c>
      <c r="AE22" s="77">
        <f t="shared" si="12"/>
        <v>-1.3127942632353398</v>
      </c>
      <c r="AF22" s="27">
        <f t="shared" si="13"/>
        <v>-1.6822683011962054</v>
      </c>
      <c r="AG22" s="27">
        <f t="shared" si="15"/>
        <v>0.18595170282908857</v>
      </c>
      <c r="AI22" s="22">
        <f t="shared" si="14"/>
        <v>21.931481665517644</v>
      </c>
      <c r="AJ22" s="65">
        <f t="shared" si="16"/>
        <v>21.931481665517644</v>
      </c>
    </row>
    <row r="23" spans="2:36" x14ac:dyDescent="0.2">
      <c r="B23" t="str">
        <f>DataBase!A20</f>
        <v>DMAcetylene</v>
      </c>
      <c r="D23" s="27">
        <f>DataBase!C20</f>
        <v>54.091499328613281</v>
      </c>
      <c r="E23" s="47">
        <f>DataBase!E20</f>
        <v>26.980004882812523</v>
      </c>
      <c r="F23" s="47">
        <f>DataBase!D20/1000</f>
        <v>0.69584301757812494</v>
      </c>
      <c r="G23" s="47">
        <f>DataBase!R20</f>
        <v>200.05001220703127</v>
      </c>
      <c r="H23" s="47">
        <f>DataBase!S20/100</f>
        <v>48.7</v>
      </c>
      <c r="I23" s="68">
        <f>DataBase!U20</f>
        <v>0.23854200541973114</v>
      </c>
      <c r="J23" s="27">
        <f>TestLeeKesler!H23</f>
        <v>11.704405686315367</v>
      </c>
      <c r="K23" s="58">
        <f>DataBase!Y21</f>
        <v>7.7311891274188023</v>
      </c>
      <c r="L23" s="27">
        <f t="shared" si="0"/>
        <v>5.1169838741158005</v>
      </c>
      <c r="M23" s="27">
        <f t="shared" si="6"/>
        <v>5.1169838741158005</v>
      </c>
      <c r="N23" s="58">
        <f t="shared" si="7"/>
        <v>-0.33813753747553216</v>
      </c>
      <c r="O23" s="58">
        <f t="shared" si="8"/>
        <v>-0.33813753747553216</v>
      </c>
      <c r="P23" s="58"/>
      <c r="Q23" s="58"/>
      <c r="R23" s="58"/>
      <c r="S23" s="58"/>
      <c r="T23" s="27">
        <f>TestLeeKesler!AR23</f>
        <v>1.9167467995469673E-2</v>
      </c>
      <c r="U23" s="27">
        <f t="shared" si="2"/>
        <v>0.74630175589575465</v>
      </c>
      <c r="V23" s="27">
        <f t="shared" si="3"/>
        <v>-1.8354387954907077</v>
      </c>
      <c r="W23" s="77">
        <f t="shared" si="1"/>
        <v>-1.7509497141948653</v>
      </c>
      <c r="X23" s="27">
        <f t="shared" si="4"/>
        <v>-2.2531138517038558</v>
      </c>
      <c r="Y23" s="27">
        <f t="shared" si="5"/>
        <v>0.1050715374561766</v>
      </c>
      <c r="AA23" s="65">
        <f t="shared" si="9"/>
        <v>-0.99752076069029383</v>
      </c>
      <c r="AB23" s="65">
        <f t="shared" si="10"/>
        <v>-136.38761540756883</v>
      </c>
      <c r="AD23" s="27">
        <f t="shared" si="11"/>
        <v>-1.8354387954907077</v>
      </c>
      <c r="AE23" s="77">
        <f t="shared" si="12"/>
        <v>-1.7509497141948653</v>
      </c>
      <c r="AF23" s="27">
        <f t="shared" si="13"/>
        <v>-2.2531138517038558</v>
      </c>
      <c r="AG23" s="27">
        <f t="shared" si="15"/>
        <v>0.1050715374561766</v>
      </c>
      <c r="AI23" s="22">
        <f t="shared" si="14"/>
        <v>6.8340691063970116</v>
      </c>
      <c r="AJ23" s="65">
        <f t="shared" si="16"/>
        <v>6.8340691063970116</v>
      </c>
    </row>
    <row r="24" spans="2:36" x14ac:dyDescent="0.2">
      <c r="B24" t="str">
        <f>DataBase!A21</f>
        <v>12-Butadiene</v>
      </c>
      <c r="D24" s="27">
        <f>DataBase!C21</f>
        <v>54.091800689697266</v>
      </c>
      <c r="E24" s="47">
        <f>DataBase!E21</f>
        <v>9.8500000000000227</v>
      </c>
      <c r="F24" s="47">
        <f>DataBase!D21/1000</f>
        <v>0.65070001220703122</v>
      </c>
      <c r="G24" s="47">
        <f>DataBase!R21</f>
        <v>170.54900512695315</v>
      </c>
      <c r="H24" s="47">
        <f>DataBase!S21/100</f>
        <v>44.988300781249997</v>
      </c>
      <c r="I24" s="68">
        <f>DataBase!U21</f>
        <v>0.25499001145362854</v>
      </c>
      <c r="J24" s="27">
        <f>TestLeeKesler!H24</f>
        <v>12.273605650115146</v>
      </c>
      <c r="K24" s="58">
        <f>DataBase!Y22</f>
        <v>11.70239728063679</v>
      </c>
      <c r="L24" s="27">
        <f t="shared" si="0"/>
        <v>8.0581951766982414</v>
      </c>
      <c r="M24" s="27">
        <f t="shared" si="6"/>
        <v>8.0581951766982414</v>
      </c>
      <c r="N24" s="58">
        <f t="shared" si="7"/>
        <v>-0.31140645942420508</v>
      </c>
      <c r="O24" s="58">
        <f t="shared" si="8"/>
        <v>-0.31140645942420508</v>
      </c>
      <c r="P24" s="58"/>
      <c r="Q24" s="58"/>
      <c r="R24" s="58"/>
      <c r="S24" s="58"/>
      <c r="T24" s="27">
        <f>TestLeeKesler!AR24</f>
        <v>3.4852927638098545E-2</v>
      </c>
      <c r="U24" s="27">
        <f t="shared" si="2"/>
        <v>0.79592245175072041</v>
      </c>
      <c r="V24" s="27">
        <f t="shared" si="3"/>
        <v>-1.3953157783650081</v>
      </c>
      <c r="W24" s="77">
        <f t="shared" si="1"/>
        <v>-1.2721952721144612</v>
      </c>
      <c r="X24" s="27">
        <f t="shared" si="4"/>
        <v>-1.7197128653727267</v>
      </c>
      <c r="Y24" s="27">
        <f t="shared" si="5"/>
        <v>0.17911757138550777</v>
      </c>
      <c r="AA24" s="65">
        <f t="shared" si="9"/>
        <v>-0.99702172753135232</v>
      </c>
      <c r="AB24" s="65">
        <f t="shared" si="10"/>
        <v>-104.5594258760342</v>
      </c>
      <c r="AD24" s="27">
        <f t="shared" si="11"/>
        <v>-1.3953157783650081</v>
      </c>
      <c r="AE24" s="77">
        <f t="shared" si="12"/>
        <v>-1.2721952721144612</v>
      </c>
      <c r="AF24" s="27">
        <f t="shared" si="13"/>
        <v>-1.7197128653727267</v>
      </c>
      <c r="AG24" s="27">
        <f t="shared" si="15"/>
        <v>0.17911757138550777</v>
      </c>
      <c r="AI24" s="22">
        <f t="shared" si="14"/>
        <v>13.280208974350142</v>
      </c>
      <c r="AJ24" s="65">
        <f t="shared" si="16"/>
        <v>13.280208974350142</v>
      </c>
    </row>
    <row r="25" spans="2:36" x14ac:dyDescent="0.2">
      <c r="B25" t="str">
        <f>DataBase!A22</f>
        <v>13-Butadiene</v>
      </c>
      <c r="D25" s="27">
        <f>DataBase!C22</f>
        <v>54.091800689697266</v>
      </c>
      <c r="E25" s="47">
        <f>DataBase!E22</f>
        <v>-4.4499877929687273</v>
      </c>
      <c r="F25" s="47">
        <f>DataBase!D22/1000</f>
        <v>0.61974401855468753</v>
      </c>
      <c r="G25" s="47">
        <f>DataBase!R22</f>
        <v>151.85</v>
      </c>
      <c r="H25" s="47">
        <f>DataBase!S22/100</f>
        <v>43.265600585937499</v>
      </c>
      <c r="I25" s="68">
        <f>DataBase!U22</f>
        <v>0.1949400007724762</v>
      </c>
      <c r="J25" s="27">
        <f>TestLeeKesler!H25</f>
        <v>12.665851344942345</v>
      </c>
      <c r="K25" s="58">
        <f>DataBase!Y23</f>
        <v>9.086399118787357</v>
      </c>
      <c r="L25" s="27">
        <f t="shared" si="0"/>
        <v>11.696188469795535</v>
      </c>
      <c r="M25" s="27">
        <f t="shared" si="6"/>
        <v>11.696188469795535</v>
      </c>
      <c r="N25" s="58">
        <f t="shared" si="7"/>
        <v>0.28721931723338967</v>
      </c>
      <c r="O25" s="58">
        <f t="shared" si="8"/>
        <v>0.28721931723338967</v>
      </c>
      <c r="P25" s="58"/>
      <c r="Q25" s="58"/>
      <c r="R25" s="58"/>
      <c r="S25" s="58"/>
      <c r="T25" s="27">
        <f>TestLeeKesler!AR25</f>
        <v>6.5195445939112348E-2</v>
      </c>
      <c r="U25" s="27">
        <f t="shared" si="2"/>
        <v>0.83094117647058818</v>
      </c>
      <c r="V25" s="27">
        <f t="shared" si="3"/>
        <v>-1.1153052804072559</v>
      </c>
      <c r="W25" s="77">
        <f t="shared" si="1"/>
        <v>-0.98896879778694113</v>
      </c>
      <c r="X25" s="27">
        <f t="shared" si="4"/>
        <v>-1.3080948586117971</v>
      </c>
      <c r="Y25" s="27">
        <f t="shared" si="5"/>
        <v>0.2703345917171231</v>
      </c>
      <c r="AA25" s="65">
        <f t="shared" si="9"/>
        <v>-0.99282494142214028</v>
      </c>
      <c r="AB25" s="65">
        <f t="shared" si="10"/>
        <v>40.030240048446416</v>
      </c>
      <c r="AD25" s="27">
        <f t="shared" si="11"/>
        <v>-1.1153052804072559</v>
      </c>
      <c r="AE25" s="77">
        <f t="shared" si="12"/>
        <v>-0.98896879778694113</v>
      </c>
      <c r="AF25" s="27">
        <f t="shared" si="13"/>
        <v>-1.3080948586117971</v>
      </c>
      <c r="AG25" s="27">
        <f t="shared" si="15"/>
        <v>0.2703345917171231</v>
      </c>
      <c r="AI25" s="22">
        <f t="shared" si="14"/>
        <v>6.8110004566356883</v>
      </c>
      <c r="AJ25" s="65">
        <f t="shared" si="16"/>
        <v>6.8110004566356883</v>
      </c>
    </row>
    <row r="26" spans="2:36" x14ac:dyDescent="0.2">
      <c r="B26" t="str">
        <f>DataBase!A23</f>
        <v>EAcetylene</v>
      </c>
      <c r="D26" s="27">
        <f>DataBase!C23</f>
        <v>54.091800689697266</v>
      </c>
      <c r="E26" s="47">
        <f>DataBase!E23</f>
        <v>8.0700012207031477</v>
      </c>
      <c r="F26" s="47">
        <f>DataBase!D23/1000</f>
        <v>0.65928802490234373</v>
      </c>
      <c r="G26" s="47">
        <f>DataBase!R23</f>
        <v>170.05001220703127</v>
      </c>
      <c r="H26" s="47">
        <f>DataBase!S23/100</f>
        <v>49.5</v>
      </c>
      <c r="I26" s="68">
        <f>DataBase!U23</f>
        <v>0.24690000712871552</v>
      </c>
      <c r="J26" s="27">
        <f>TestLeeKesler!H26</f>
        <v>12.088276434092455</v>
      </c>
      <c r="K26" s="58">
        <f>DataBase!Y24</f>
        <v>7.1422264261986301</v>
      </c>
      <c r="L26" s="27">
        <f t="shared" si="0"/>
        <v>9.042384450931193</v>
      </c>
      <c r="M26" s="27">
        <f t="shared" si="6"/>
        <v>9.042384450931193</v>
      </c>
      <c r="N26" s="58">
        <f t="shared" si="7"/>
        <v>0.26604561537877491</v>
      </c>
      <c r="O26" s="58">
        <f t="shared" si="8"/>
        <v>0.26604561537877491</v>
      </c>
      <c r="P26" s="58"/>
      <c r="Q26" s="58"/>
      <c r="R26" s="58"/>
      <c r="S26" s="58"/>
      <c r="T26" s="27">
        <f>TestLeeKesler!AR26</f>
        <v>3.5711808700601637E-2</v>
      </c>
      <c r="U26" s="27">
        <f t="shared" si="2"/>
        <v>0.79681857011103518</v>
      </c>
      <c r="V26" s="27">
        <f t="shared" si="3"/>
        <v>-1.3878599588282778</v>
      </c>
      <c r="W26" s="77">
        <f t="shared" si="1"/>
        <v>-1.2644382155239045</v>
      </c>
      <c r="X26" s="27">
        <f t="shared" si="4"/>
        <v>-1.7000497632549503</v>
      </c>
      <c r="Y26" s="27">
        <f t="shared" si="5"/>
        <v>0.18267443335214531</v>
      </c>
      <c r="AA26" s="65">
        <f t="shared" si="9"/>
        <v>-0.99499990527189031</v>
      </c>
      <c r="AB26" s="65">
        <f t="shared" si="10"/>
        <v>53.208115014923649</v>
      </c>
      <c r="AD26" s="27">
        <f t="shared" si="11"/>
        <v>-1.3878599588282778</v>
      </c>
      <c r="AE26" s="77">
        <f t="shared" si="12"/>
        <v>-1.2644382155239045</v>
      </c>
      <c r="AF26" s="27">
        <f t="shared" si="13"/>
        <v>-1.7000497632549503</v>
      </c>
      <c r="AG26" s="27">
        <f t="shared" si="15"/>
        <v>0.18267443335214531</v>
      </c>
      <c r="AI26" s="22">
        <f t="shared" si="14"/>
        <v>3.6106005189555552</v>
      </c>
      <c r="AJ26" s="65">
        <f t="shared" si="16"/>
        <v>3.6106005189555552</v>
      </c>
    </row>
    <row r="27" spans="2:36" x14ac:dyDescent="0.2">
      <c r="B27" t="str">
        <f>DataBase!A24</f>
        <v>Cyclobutane</v>
      </c>
      <c r="D27" s="27">
        <f>DataBase!C24</f>
        <v>56.107700347900391</v>
      </c>
      <c r="E27" s="47">
        <f>DataBase!E24</f>
        <v>12.511010742187523</v>
      </c>
      <c r="F27" s="47">
        <f>DataBase!D24/1000</f>
        <v>0.69839300537109372</v>
      </c>
      <c r="G27" s="47">
        <f>DataBase!R24</f>
        <v>186.77700195312502</v>
      </c>
      <c r="H27" s="47">
        <f>DataBase!S24/100</f>
        <v>49.848901367187501</v>
      </c>
      <c r="I27" s="68">
        <f>DataBase!U24</f>
        <v>0.18095000088214874</v>
      </c>
      <c r="J27" s="27">
        <f>TestLeeKesler!H27</f>
        <v>11.471176008093256</v>
      </c>
      <c r="K27" s="58">
        <f>DataBase!Y25</f>
        <v>11.966868759193574</v>
      </c>
      <c r="L27" s="27">
        <f t="shared" si="0"/>
        <v>7.348614202289232</v>
      </c>
      <c r="M27" s="27">
        <f t="shared" si="6"/>
        <v>7.348614202289232</v>
      </c>
      <c r="N27" s="58">
        <f t="shared" si="7"/>
        <v>-0.38592004724346601</v>
      </c>
      <c r="O27" s="58">
        <f t="shared" si="8"/>
        <v>-0.38592004724346601</v>
      </c>
      <c r="P27" s="58"/>
      <c r="Q27" s="58"/>
      <c r="R27" s="58"/>
      <c r="S27" s="58"/>
      <c r="T27" s="27">
        <f>TestLeeKesler!AR27</f>
        <v>4.0869210386522185E-2</v>
      </c>
      <c r="U27" s="27">
        <f t="shared" si="2"/>
        <v>0.76783924079324317</v>
      </c>
      <c r="V27" s="27">
        <f t="shared" si="3"/>
        <v>-1.6375203433093104</v>
      </c>
      <c r="W27" s="77">
        <f t="shared" si="1"/>
        <v>-1.5306126620116181</v>
      </c>
      <c r="X27" s="27">
        <f t="shared" si="4"/>
        <v>-1.9144847058505408</v>
      </c>
      <c r="Y27" s="27">
        <f t="shared" si="5"/>
        <v>0.14741777653552016</v>
      </c>
      <c r="AA27" s="65">
        <f t="shared" si="9"/>
        <v>-0.99658480332583876</v>
      </c>
      <c r="AB27" s="65">
        <f t="shared" si="10"/>
        <v>-113.00082661805831</v>
      </c>
      <c r="AD27" s="27">
        <f t="shared" si="11"/>
        <v>-1.6375203433093104</v>
      </c>
      <c r="AE27" s="77">
        <f t="shared" si="12"/>
        <v>-1.5306126620116181</v>
      </c>
      <c r="AF27" s="27">
        <f t="shared" si="13"/>
        <v>-1.9144847058505408</v>
      </c>
      <c r="AG27" s="27">
        <f t="shared" si="15"/>
        <v>0.14741777653552016</v>
      </c>
      <c r="AI27" s="22">
        <f t="shared" si="14"/>
        <v>21.328275152367716</v>
      </c>
      <c r="AJ27" s="65">
        <f t="shared" si="16"/>
        <v>21.328275152367716</v>
      </c>
    </row>
    <row r="28" spans="2:36" x14ac:dyDescent="0.2">
      <c r="B28" t="str">
        <f>DataBase!A25</f>
        <v>1-Butene</v>
      </c>
      <c r="D28" s="27">
        <f>DataBase!C25</f>
        <v>56.107700347900391</v>
      </c>
      <c r="E28" s="47">
        <f>DataBase!E25</f>
        <v>-6.2519897460937273</v>
      </c>
      <c r="F28" s="47">
        <f>DataBase!D25/1000</f>
        <v>0.5937890014648437</v>
      </c>
      <c r="G28" s="47">
        <f>DataBase!R25</f>
        <v>146.45000610351565</v>
      </c>
      <c r="H28" s="47">
        <f>DataBase!S25/100</f>
        <v>40.226000976562503</v>
      </c>
      <c r="I28" s="68">
        <f>DataBase!U25</f>
        <v>0.18700000643730164</v>
      </c>
      <c r="J28" s="27">
        <f>TestLeeKesler!H28</f>
        <v>13.189868467387182</v>
      </c>
      <c r="K28" s="58">
        <f>DataBase!Y26</f>
        <v>9.2832741252595579</v>
      </c>
      <c r="L28" s="27">
        <f t="shared" si="0"/>
        <v>12.064177028531896</v>
      </c>
      <c r="M28" s="27">
        <f t="shared" si="6"/>
        <v>12.064177028531896</v>
      </c>
      <c r="N28" s="58">
        <f t="shared" si="7"/>
        <v>0.29956057159893301</v>
      </c>
      <c r="O28" s="58">
        <f t="shared" si="8"/>
        <v>0.29956057159893301</v>
      </c>
      <c r="P28" s="58"/>
      <c r="Q28" s="58"/>
      <c r="R28" s="58"/>
      <c r="S28" s="58"/>
      <c r="T28" s="27">
        <f>TestLeeKesler!AR28</f>
        <v>6.8784830924743218E-2</v>
      </c>
      <c r="U28" s="27">
        <f t="shared" si="2"/>
        <v>0.84163487812933357</v>
      </c>
      <c r="V28" s="27">
        <f t="shared" si="3"/>
        <v>-1.034117097702784</v>
      </c>
      <c r="W28" s="77">
        <f t="shared" si="1"/>
        <v>-0.90992507044939497</v>
      </c>
      <c r="X28" s="27">
        <f t="shared" si="4"/>
        <v>-1.204273091734283</v>
      </c>
      <c r="Y28" s="27">
        <f t="shared" si="5"/>
        <v>0.29990992730202126</v>
      </c>
      <c r="AA28" s="65">
        <f t="shared" si="9"/>
        <v>-0.99259045569519688</v>
      </c>
      <c r="AB28" s="65">
        <f t="shared" si="10"/>
        <v>40.42901415742223</v>
      </c>
      <c r="AD28" s="27">
        <f t="shared" si="11"/>
        <v>-1.034117097702784</v>
      </c>
      <c r="AE28" s="77">
        <f t="shared" si="12"/>
        <v>-0.90992507044939497</v>
      </c>
      <c r="AF28" s="27">
        <f t="shared" si="13"/>
        <v>-1.204273091734283</v>
      </c>
      <c r="AG28" s="27">
        <f t="shared" si="15"/>
        <v>0.29990992730202126</v>
      </c>
      <c r="AI28" s="22">
        <f t="shared" si="14"/>
        <v>7.7334209574285184</v>
      </c>
      <c r="AJ28" s="65">
        <f t="shared" si="16"/>
        <v>7.7334209574285184</v>
      </c>
    </row>
    <row r="29" spans="2:36" x14ac:dyDescent="0.2">
      <c r="B29" t="str">
        <f>DataBase!A26</f>
        <v>cis2-Butene</v>
      </c>
      <c r="D29" s="27">
        <f>DataBase!C26</f>
        <v>56.107700347900391</v>
      </c>
      <c r="E29" s="47">
        <f>DataBase!E26</f>
        <v>3.7170043945312727</v>
      </c>
      <c r="F29" s="47">
        <f>DataBase!D26/1000</f>
        <v>0.62595300292968747</v>
      </c>
      <c r="G29" s="47">
        <f>DataBase!R26</f>
        <v>162.42800292968752</v>
      </c>
      <c r="H29" s="47">
        <f>DataBase!S26/100</f>
        <v>42.057700195312499</v>
      </c>
      <c r="I29" s="68">
        <f>DataBase!U26</f>
        <v>0.20295000076293945</v>
      </c>
      <c r="J29" s="27">
        <f>TestLeeKesler!H29</f>
        <v>12.666000720467736</v>
      </c>
      <c r="K29" s="58">
        <f>DataBase!Y27</f>
        <v>10.236389239089968</v>
      </c>
      <c r="L29" s="27">
        <f t="shared" si="0"/>
        <v>9.3214036597896417</v>
      </c>
      <c r="M29" s="27">
        <f t="shared" si="6"/>
        <v>9.3214036597896417</v>
      </c>
      <c r="N29" s="58">
        <f t="shared" si="7"/>
        <v>-8.9385579028809017E-2</v>
      </c>
      <c r="O29" s="58">
        <f t="shared" si="8"/>
        <v>-8.9385579028809017E-2</v>
      </c>
      <c r="P29" s="58"/>
      <c r="Q29" s="58"/>
      <c r="R29" s="58"/>
      <c r="S29" s="58"/>
      <c r="T29" s="27">
        <f>TestLeeKesler!AR29</f>
        <v>4.8213625226771951E-2</v>
      </c>
      <c r="U29" s="27">
        <f t="shared" si="2"/>
        <v>0.81076178692386047</v>
      </c>
      <c r="V29" s="27">
        <f t="shared" si="3"/>
        <v>-1.2738795397665297</v>
      </c>
      <c r="W29" s="77">
        <f t="shared" si="1"/>
        <v>-1.1473255696742568</v>
      </c>
      <c r="X29" s="27">
        <f t="shared" si="4"/>
        <v>-1.5067292650072601</v>
      </c>
      <c r="Y29" s="27">
        <f t="shared" si="5"/>
        <v>0.22163369885899159</v>
      </c>
      <c r="AA29" s="65">
        <f t="shared" si="9"/>
        <v>-0.9952899773444861</v>
      </c>
      <c r="AB29" s="65">
        <f t="shared" si="10"/>
        <v>-18.977738657831843</v>
      </c>
      <c r="AD29" s="27">
        <f t="shared" si="11"/>
        <v>-1.2738795397665297</v>
      </c>
      <c r="AE29" s="77">
        <f t="shared" si="12"/>
        <v>-1.1473255696742568</v>
      </c>
      <c r="AF29" s="27">
        <f t="shared" si="13"/>
        <v>-1.5067292650072601</v>
      </c>
      <c r="AG29" s="27">
        <f t="shared" si="15"/>
        <v>0.22163369885899159</v>
      </c>
      <c r="AI29" s="22">
        <f t="shared" si="14"/>
        <v>0.83719861032755416</v>
      </c>
      <c r="AJ29" s="65">
        <f t="shared" si="16"/>
        <v>0.83719861032755416</v>
      </c>
    </row>
    <row r="30" spans="2:36" x14ac:dyDescent="0.2">
      <c r="B30" t="str">
        <f>DataBase!A27</f>
        <v>tr2-Butene</v>
      </c>
      <c r="D30" s="27">
        <f>DataBase!C27</f>
        <v>56.107700347900391</v>
      </c>
      <c r="E30" s="47">
        <f>DataBase!E27</f>
        <v>0.87700805664064774</v>
      </c>
      <c r="F30" s="47">
        <f>DataBase!D27/1000</f>
        <v>0.60868402099609376</v>
      </c>
      <c r="G30" s="47">
        <f>DataBase!R27</f>
        <v>155.47701416015627</v>
      </c>
      <c r="H30" s="47">
        <f>DataBase!S27/100</f>
        <v>41.023500976562502</v>
      </c>
      <c r="I30" s="68">
        <f>DataBase!U27</f>
        <v>0.21818000078201294</v>
      </c>
      <c r="J30" s="27">
        <f>TestLeeKesler!H30</f>
        <v>12.980658477973225</v>
      </c>
      <c r="K30" s="58">
        <f>DataBase!Y28</f>
        <v>12.199037323939105</v>
      </c>
      <c r="L30" s="27">
        <f t="shared" si="0"/>
        <v>10.144203479750376</v>
      </c>
      <c r="M30" s="27">
        <f t="shared" si="6"/>
        <v>10.144203479750376</v>
      </c>
      <c r="N30" s="58">
        <f t="shared" si="7"/>
        <v>-0.16844229504539446</v>
      </c>
      <c r="O30" s="58">
        <f t="shared" si="8"/>
        <v>-0.16844229504539446</v>
      </c>
      <c r="P30" s="58"/>
      <c r="Q30" s="58"/>
      <c r="R30" s="58"/>
      <c r="S30" s="58"/>
      <c r="T30" s="27">
        <f>TestLeeKesler!AR30</f>
        <v>5.0321061329778559E-2</v>
      </c>
      <c r="U30" s="27">
        <f t="shared" si="2"/>
        <v>0.82390980580623341</v>
      </c>
      <c r="V30" s="27">
        <f t="shared" si="3"/>
        <v>-1.1697393567365706</v>
      </c>
      <c r="W30" s="77">
        <f t="shared" si="1"/>
        <v>-1.0427320692639941</v>
      </c>
      <c r="X30" s="27">
        <f t="shared" si="4"/>
        <v>-1.3972426404240188</v>
      </c>
      <c r="Y30" s="27">
        <f t="shared" si="5"/>
        <v>0.24727785874603803</v>
      </c>
      <c r="AA30" s="65">
        <f t="shared" si="9"/>
        <v>-0.99587499734663243</v>
      </c>
      <c r="AB30" s="65">
        <f t="shared" si="10"/>
        <v>-40.834469502191091</v>
      </c>
      <c r="AD30" s="27">
        <f t="shared" si="11"/>
        <v>-1.1697393567365706</v>
      </c>
      <c r="AE30" s="77">
        <f t="shared" si="12"/>
        <v>-1.0427320692639941</v>
      </c>
      <c r="AF30" s="27">
        <f t="shared" si="13"/>
        <v>-1.3972426404240188</v>
      </c>
      <c r="AG30" s="27">
        <f t="shared" si="15"/>
        <v>0.24727785874603803</v>
      </c>
      <c r="AI30" s="22">
        <f t="shared" si="14"/>
        <v>4.2223421272234338</v>
      </c>
      <c r="AJ30" s="65">
        <f t="shared" si="16"/>
        <v>4.2223421272234338</v>
      </c>
    </row>
    <row r="31" spans="2:36" x14ac:dyDescent="0.2">
      <c r="B31" t="str">
        <f>DataBase!A28</f>
        <v>i-Butene</v>
      </c>
      <c r="D31" s="27">
        <f>DataBase!C28</f>
        <v>56.107700347900391</v>
      </c>
      <c r="E31" s="47">
        <f>DataBase!E28</f>
        <v>-6.8509887695312273</v>
      </c>
      <c r="F31" s="47">
        <f>DataBase!D28/1000</f>
        <v>0.59279302978515624</v>
      </c>
      <c r="G31" s="47">
        <f>DataBase!R28</f>
        <v>144.74801025390627</v>
      </c>
      <c r="H31" s="47">
        <f>DataBase!S28/100</f>
        <v>40.023300781250001</v>
      </c>
      <c r="I31" s="68">
        <f>DataBase!U28</f>
        <v>0.18998000025749207</v>
      </c>
      <c r="J31" s="27">
        <f>TestLeeKesler!H31</f>
        <v>13.202137893405622</v>
      </c>
      <c r="K31" s="58">
        <f>DataBase!Y29</f>
        <v>10.139053453857455</v>
      </c>
      <c r="L31" s="27">
        <f t="shared" si="0"/>
        <v>12.339363051802081</v>
      </c>
      <c r="M31" s="27">
        <f t="shared" si="6"/>
        <v>12.339363051802081</v>
      </c>
      <c r="N31" s="58">
        <f t="shared" si="7"/>
        <v>0.21701331470025015</v>
      </c>
      <c r="O31" s="58">
        <f t="shared" si="8"/>
        <v>0.21701331470025015</v>
      </c>
      <c r="P31" s="58"/>
      <c r="Q31" s="58"/>
      <c r="R31" s="58"/>
      <c r="S31" s="58"/>
      <c r="T31" s="27">
        <f>TestLeeKesler!AR31</f>
        <v>6.8907654981217883E-2</v>
      </c>
      <c r="U31" s="27">
        <f t="shared" si="2"/>
        <v>0.84506265006007875</v>
      </c>
      <c r="V31" s="27">
        <f t="shared" si="3"/>
        <v>-1.0084869923752802</v>
      </c>
      <c r="W31" s="77">
        <f t="shared" si="1"/>
        <v>-0.8852532416354324</v>
      </c>
      <c r="X31" s="27">
        <f t="shared" si="4"/>
        <v>-1.1766674034491253</v>
      </c>
      <c r="Y31" s="27">
        <f t="shared" si="5"/>
        <v>0.30830448291218376</v>
      </c>
      <c r="AA31" s="65">
        <f t="shared" si="9"/>
        <v>-0.99320373886035673</v>
      </c>
      <c r="AB31" s="65">
        <f t="shared" si="10"/>
        <v>31.9312796023078</v>
      </c>
      <c r="AD31" s="27">
        <f t="shared" si="11"/>
        <v>-1.0084869923752802</v>
      </c>
      <c r="AE31" s="77">
        <f t="shared" si="12"/>
        <v>-0.8852532416354324</v>
      </c>
      <c r="AF31" s="27">
        <f t="shared" si="13"/>
        <v>-1.1766674034491253</v>
      </c>
      <c r="AG31" s="27">
        <f t="shared" si="15"/>
        <v>0.30830448291218376</v>
      </c>
      <c r="AI31" s="22">
        <f t="shared" si="14"/>
        <v>4.8413623268072419</v>
      </c>
      <c r="AJ31" s="65">
        <f t="shared" si="16"/>
        <v>4.8413623268072419</v>
      </c>
    </row>
    <row r="32" spans="2:36" x14ac:dyDescent="0.2">
      <c r="B32" t="str">
        <f>DataBase!A29</f>
        <v>Refrig-600</v>
      </c>
      <c r="D32" s="27">
        <f>DataBase!C29</f>
        <v>58.123001098632813</v>
      </c>
      <c r="E32" s="47">
        <f>DataBase!E29</f>
        <v>-0.51199951171872726</v>
      </c>
      <c r="F32" s="47">
        <f>DataBase!D29/1000</f>
        <v>0.58349902343750004</v>
      </c>
      <c r="G32" s="47">
        <f>DataBase!R29</f>
        <v>151.99898681640627</v>
      </c>
      <c r="H32" s="47">
        <f>DataBase!S29/100</f>
        <v>37.962499999999999</v>
      </c>
      <c r="I32" s="68">
        <f>DataBase!U29</f>
        <v>0.19989900290966034</v>
      </c>
      <c r="J32" s="27">
        <f>TestLeeKesler!H32</f>
        <v>13.51801209973987</v>
      </c>
      <c r="K32" s="58">
        <f>DataBase!Y30</f>
        <v>11.312608771543109</v>
      </c>
      <c r="L32" s="27">
        <f t="shared" si="0"/>
        <v>10.185070097229925</v>
      </c>
      <c r="M32" s="27">
        <f t="shared" si="6"/>
        <v>10.185070097229925</v>
      </c>
      <c r="N32" s="58">
        <f t="shared" si="7"/>
        <v>-9.9670968658397363E-2</v>
      </c>
      <c r="O32" s="58">
        <f t="shared" si="8"/>
        <v>-9.9670968658397363E-2</v>
      </c>
      <c r="P32" s="58"/>
      <c r="Q32" s="58"/>
      <c r="R32" s="58"/>
      <c r="S32" s="58"/>
      <c r="T32" s="27">
        <f>TestLeeKesler!AR32</f>
        <v>5.4893802204296516E-2</v>
      </c>
      <c r="U32" s="27">
        <f t="shared" si="2"/>
        <v>0.83064998612475138</v>
      </c>
      <c r="V32" s="27">
        <f t="shared" si="3"/>
        <v>-1.1175427110199112</v>
      </c>
      <c r="W32" s="77">
        <f t="shared" si="1"/>
        <v>-0.99116646113434592</v>
      </c>
      <c r="X32" s="27">
        <f t="shared" si="4"/>
        <v>-1.3156758983181636</v>
      </c>
      <c r="Y32" s="27">
        <f t="shared" si="5"/>
        <v>0.26829292320658349</v>
      </c>
      <c r="AA32" s="65">
        <f t="shared" si="9"/>
        <v>-0.99514755585445669</v>
      </c>
      <c r="AB32" s="65">
        <f t="shared" si="10"/>
        <v>-20.540363921538166</v>
      </c>
      <c r="AD32" s="27">
        <f t="shared" si="11"/>
        <v>-1.1175427110199112</v>
      </c>
      <c r="AE32" s="77">
        <f t="shared" si="12"/>
        <v>-0.99116646113434592</v>
      </c>
      <c r="AF32" s="27">
        <f t="shared" si="13"/>
        <v>-1.3156758983181636</v>
      </c>
      <c r="AG32" s="27">
        <f t="shared" si="15"/>
        <v>0.26829292320658349</v>
      </c>
      <c r="AI32" s="22">
        <f t="shared" si="14"/>
        <v>1.2713434620719333</v>
      </c>
      <c r="AJ32" s="65">
        <f t="shared" si="16"/>
        <v>1.2713434620719333</v>
      </c>
    </row>
    <row r="33" spans="2:36" x14ac:dyDescent="0.2">
      <c r="B33" t="str">
        <f>DataBase!A30</f>
        <v>Refrig-600a</v>
      </c>
      <c r="D33" s="27">
        <f>DataBase!C30</f>
        <v>58.123001098632813</v>
      </c>
      <c r="E33" s="47">
        <f>DataBase!E30</f>
        <v>-11.789007568359352</v>
      </c>
      <c r="F33" s="47">
        <f>DataBase!D30/1000</f>
        <v>0.56225799560546874</v>
      </c>
      <c r="G33" s="47">
        <f>DataBase!R30</f>
        <v>134.8330017089844</v>
      </c>
      <c r="H33" s="47">
        <f>DataBase!S30/100</f>
        <v>36.549099121093747</v>
      </c>
      <c r="I33" s="68">
        <f>DataBase!U30</f>
        <v>0.18123500049114227</v>
      </c>
      <c r="J33" s="27">
        <f>TestLeeKesler!H33</f>
        <v>13.832545852698342</v>
      </c>
      <c r="K33" s="58">
        <f>DataBase!Y31</f>
        <v>10.124674619121791</v>
      </c>
      <c r="L33" s="27">
        <f t="shared" si="0"/>
        <v>13.533431928161807</v>
      </c>
      <c r="M33" s="27">
        <f t="shared" si="6"/>
        <v>13.533431928161807</v>
      </c>
      <c r="N33" s="58">
        <f t="shared" si="7"/>
        <v>0.3366782081670186</v>
      </c>
      <c r="O33" s="58">
        <f t="shared" si="8"/>
        <v>0.3366782081670186</v>
      </c>
      <c r="P33" s="58"/>
      <c r="Q33" s="58"/>
      <c r="R33" s="58"/>
      <c r="S33" s="58"/>
      <c r="T33" s="27">
        <f>TestLeeKesler!AR33</f>
        <v>8.2253632036080299E-2</v>
      </c>
      <c r="U33" s="27">
        <f t="shared" si="2"/>
        <v>0.86559978852232433</v>
      </c>
      <c r="V33" s="27">
        <f t="shared" si="3"/>
        <v>-0.85870736194839348</v>
      </c>
      <c r="W33" s="77">
        <f t="shared" si="1"/>
        <v>-0.74370906548668225</v>
      </c>
      <c r="X33" s="27">
        <f t="shared" si="4"/>
        <v>-0.99349347479713934</v>
      </c>
      <c r="Y33" s="27">
        <f t="shared" si="5"/>
        <v>0.3702808620076547</v>
      </c>
      <c r="AA33" s="65">
        <f t="shared" si="9"/>
        <v>-0.99187592341182662</v>
      </c>
      <c r="AB33" s="65">
        <f t="shared" si="10"/>
        <v>41.442027843156829</v>
      </c>
      <c r="AD33" s="27">
        <f t="shared" si="11"/>
        <v>-0.85870736194839348</v>
      </c>
      <c r="AE33" s="77">
        <f t="shared" si="12"/>
        <v>-0.74370906548668225</v>
      </c>
      <c r="AF33" s="27">
        <f t="shared" si="13"/>
        <v>-0.99349347479713934</v>
      </c>
      <c r="AG33" s="27">
        <f t="shared" si="15"/>
        <v>0.3702808620076547</v>
      </c>
      <c r="AI33" s="22">
        <f t="shared" si="14"/>
        <v>11.619626391933734</v>
      </c>
      <c r="AJ33" s="65">
        <f t="shared" si="16"/>
        <v>11.619626391933734</v>
      </c>
    </row>
    <row r="34" spans="2:36" x14ac:dyDescent="0.2">
      <c r="B34" t="str">
        <f>DataBase!A31</f>
        <v>n-Butane</v>
      </c>
      <c r="D34" s="27">
        <f>DataBase!C31</f>
        <v>58.124000549316406</v>
      </c>
      <c r="E34" s="47">
        <f>DataBase!E31</f>
        <v>-0.50198974609372726</v>
      </c>
      <c r="F34" s="47">
        <f>DataBase!D31/1000</f>
        <v>0.58322302246093749</v>
      </c>
      <c r="G34" s="47">
        <f>DataBase!R31</f>
        <v>152.04900512695315</v>
      </c>
      <c r="H34" s="47">
        <f>DataBase!S31/100</f>
        <v>37.966201171874999</v>
      </c>
      <c r="I34" s="68">
        <f>DataBase!U31</f>
        <v>0.20100000500679016</v>
      </c>
      <c r="J34" s="27">
        <f>TestLeeKesler!H34</f>
        <v>13.52457479488565</v>
      </c>
      <c r="K34" s="58">
        <f>DataBase!Y32</f>
        <v>13.363060048955846</v>
      </c>
      <c r="L34" s="27">
        <f t="shared" si="0"/>
        <v>10.165805413182783</v>
      </c>
      <c r="M34" s="27">
        <f t="shared" si="6"/>
        <v>10.165805413182783</v>
      </c>
      <c r="N34" s="58">
        <f t="shared" si="7"/>
        <v>-0.2392606651515338</v>
      </c>
      <c r="O34" s="58">
        <f t="shared" si="8"/>
        <v>-0.2392606651515338</v>
      </c>
      <c r="P34" s="58"/>
      <c r="Q34" s="58"/>
      <c r="R34" s="58"/>
      <c r="S34" s="58"/>
      <c r="T34" s="27">
        <f>TestLeeKesler!AR34</f>
        <v>5.4928012345642638E-2</v>
      </c>
      <c r="U34" s="27">
        <f t="shared" si="2"/>
        <v>0.83055227256366404</v>
      </c>
      <c r="V34" s="27">
        <f t="shared" si="3"/>
        <v>-1.1182938391983592</v>
      </c>
      <c r="W34" s="77">
        <f t="shared" si="1"/>
        <v>-0.99190447277584082</v>
      </c>
      <c r="X34" s="27">
        <f t="shared" si="4"/>
        <v>-1.3176666431925608</v>
      </c>
      <c r="Y34" s="27">
        <f t="shared" si="5"/>
        <v>0.2677593517234354</v>
      </c>
      <c r="AA34" s="65">
        <f t="shared" si="9"/>
        <v>-0.99588956330777434</v>
      </c>
      <c r="AB34" s="65">
        <f t="shared" si="10"/>
        <v>-58.208089083105101</v>
      </c>
      <c r="AD34" s="27">
        <f t="shared" si="11"/>
        <v>-1.1182938391983592</v>
      </c>
      <c r="AE34" s="77">
        <f t="shared" si="12"/>
        <v>-0.99190447277584082</v>
      </c>
      <c r="AF34" s="27">
        <f t="shared" si="13"/>
        <v>-1.3176666431925608</v>
      </c>
      <c r="AG34" s="27">
        <f t="shared" si="15"/>
        <v>0.2677593517234354</v>
      </c>
      <c r="AI34" s="22">
        <f t="shared" si="14"/>
        <v>10.222437205972346</v>
      </c>
      <c r="AJ34" s="65">
        <f t="shared" si="16"/>
        <v>10.222437205972346</v>
      </c>
    </row>
    <row r="35" spans="2:36" x14ac:dyDescent="0.2">
      <c r="B35" t="str">
        <f>DataBase!A32</f>
        <v>i-Butane</v>
      </c>
      <c r="D35" s="27">
        <f>DataBase!C32</f>
        <v>58.124000549316406</v>
      </c>
      <c r="E35" s="47">
        <f>DataBase!E32</f>
        <v>-11.729986572265602</v>
      </c>
      <c r="F35" s="47">
        <f>DataBase!D32/1000</f>
        <v>0.56196600341796876</v>
      </c>
      <c r="G35" s="47">
        <f>DataBase!R32</f>
        <v>134.94600830078127</v>
      </c>
      <c r="H35" s="47">
        <f>DataBase!S32/100</f>
        <v>36.476201171874997</v>
      </c>
      <c r="I35" s="68">
        <f>DataBase!U32</f>
        <v>0.1847900003194809</v>
      </c>
      <c r="J35" s="27">
        <f>TestLeeKesler!H35</f>
        <v>13.840774804385825</v>
      </c>
      <c r="K35" s="58">
        <f>DataBase!Y33</f>
        <v>3.2252457974018967</v>
      </c>
      <c r="L35" s="27">
        <f t="shared" si="0"/>
        <v>13.443773031555624</v>
      </c>
      <c r="M35" s="27">
        <f t="shared" si="6"/>
        <v>13.443773031555624</v>
      </c>
      <c r="N35" s="58">
        <f t="shared" si="7"/>
        <v>3.1682941009907779</v>
      </c>
      <c r="O35" s="58">
        <f t="shared" si="8"/>
        <v>3.1682941009907779</v>
      </c>
      <c r="P35" s="58"/>
      <c r="Q35" s="58"/>
      <c r="R35" s="58"/>
      <c r="S35" s="58"/>
      <c r="T35" s="27">
        <f>TestLeeKesler!AR35</f>
        <v>8.2302845752097564E-2</v>
      </c>
      <c r="U35" s="27">
        <f t="shared" si="2"/>
        <v>0.86536009374469525</v>
      </c>
      <c r="V35" s="27">
        <f t="shared" si="3"/>
        <v>-0.86041959716592853</v>
      </c>
      <c r="W35" s="77">
        <f t="shared" si="1"/>
        <v>-0.74530223835149945</v>
      </c>
      <c r="X35" s="27">
        <f t="shared" si="4"/>
        <v>-0.99814399802901188</v>
      </c>
      <c r="Y35" s="27">
        <f t="shared" si="5"/>
        <v>0.36856286015665074</v>
      </c>
      <c r="AA35" s="65">
        <f t="shared" si="9"/>
        <v>-0.97448168266170698</v>
      </c>
      <c r="AB35" s="65">
        <f t="shared" si="10"/>
        <v>124.15764170454943</v>
      </c>
      <c r="AD35" s="27">
        <f t="shared" si="11"/>
        <v>-0.86041959716592853</v>
      </c>
      <c r="AE35" s="77">
        <f t="shared" si="12"/>
        <v>-0.74530223835149945</v>
      </c>
      <c r="AF35" s="27">
        <f t="shared" si="13"/>
        <v>-0.99814399802901188</v>
      </c>
      <c r="AG35" s="27">
        <f t="shared" si="15"/>
        <v>0.36856286015665074</v>
      </c>
      <c r="AI35" s="22">
        <f t="shared" si="14"/>
        <v>104.41829883514143</v>
      </c>
      <c r="AJ35" s="65">
        <f t="shared" si="16"/>
        <v>104.41829883514143</v>
      </c>
    </row>
    <row r="36" spans="2:36" x14ac:dyDescent="0.2">
      <c r="B36" t="str">
        <f>DataBase!A33</f>
        <v>13-CC5==</v>
      </c>
      <c r="D36" s="27">
        <f>DataBase!C33</f>
        <v>66.101600646972656</v>
      </c>
      <c r="E36" s="47">
        <f>DataBase!E33</f>
        <v>41.498010253906273</v>
      </c>
      <c r="F36" s="47">
        <f>DataBase!D33/1000</f>
        <v>0.80447100830078122</v>
      </c>
      <c r="G36" s="47">
        <f>DataBase!R33</f>
        <v>233.85</v>
      </c>
      <c r="H36" s="47">
        <f>DataBase!S33/100</f>
        <v>51.499902343750001</v>
      </c>
      <c r="I36" s="68">
        <f>DataBase!U33</f>
        <v>0.18330000340938568</v>
      </c>
      <c r="J36" s="27">
        <f>TestLeeKesler!H36</f>
        <v>10.284632256820666</v>
      </c>
      <c r="K36" s="58" t="e">
        <f>DataBase!Y34</f>
        <v>#NUM!</v>
      </c>
      <c r="L36" s="27">
        <f t="shared" si="0"/>
        <v>3.2257478693035369</v>
      </c>
      <c r="M36" s="27">
        <f t="shared" si="6"/>
        <v>3.2257478693035369</v>
      </c>
      <c r="N36" s="58" t="e">
        <f t="shared" si="7"/>
        <v>#NUM!</v>
      </c>
      <c r="O36" s="58" t="e">
        <f t="shared" si="8"/>
        <v>#NUM!</v>
      </c>
      <c r="P36" s="58"/>
      <c r="Q36" s="58"/>
      <c r="R36" s="58"/>
      <c r="S36" s="58"/>
      <c r="T36" s="27">
        <f>TestLeeKesler!AR36</f>
        <v>1.5319536580134472E-2</v>
      </c>
      <c r="U36" s="27">
        <f t="shared" si="2"/>
        <v>0.69654832347140039</v>
      </c>
      <c r="V36" s="27">
        <f t="shared" si="3"/>
        <v>-2.3399454105771422</v>
      </c>
      <c r="W36" s="77">
        <f t="shared" si="1"/>
        <v>-2.3484433825641022</v>
      </c>
      <c r="X36" s="27">
        <f t="shared" si="4"/>
        <v>-2.7704150906078913</v>
      </c>
      <c r="Y36" s="27">
        <f t="shared" si="5"/>
        <v>6.2635999730104572E-2</v>
      </c>
      <c r="AA36" s="65" t="e">
        <f t="shared" si="9"/>
        <v>#NUM!</v>
      </c>
      <c r="AB36" s="65" t="e">
        <f t="shared" si="10"/>
        <v>#NUM!</v>
      </c>
      <c r="AD36" s="27">
        <f t="shared" si="11"/>
        <v>-2.3399454105771422</v>
      </c>
      <c r="AE36" s="77">
        <f t="shared" si="12"/>
        <v>-2.3484433825641022</v>
      </c>
      <c r="AF36" s="27">
        <f t="shared" si="13"/>
        <v>-2.7704150906078913</v>
      </c>
      <c r="AG36" s="27">
        <f t="shared" si="15"/>
        <v>6.2635999730104572E-2</v>
      </c>
      <c r="AI36" s="22" t="e">
        <f t="shared" si="14"/>
        <v>#NUM!</v>
      </c>
      <c r="AJ36" s="65">
        <f t="shared" si="16"/>
        <v>0</v>
      </c>
    </row>
    <row r="37" spans="2:36" x14ac:dyDescent="0.2">
      <c r="B37" t="str">
        <f>DataBase!A34</f>
        <v>2M1Buten3yne</v>
      </c>
      <c r="D37" s="27">
        <f>DataBase!C34</f>
        <v>66.10260009765625</v>
      </c>
      <c r="E37" s="47">
        <f>DataBase!E34</f>
        <v>32.248010253906273</v>
      </c>
      <c r="F37" s="47">
        <f>DataBase!D34/1000</f>
        <v>0.70902600097656254</v>
      </c>
      <c r="G37" s="47">
        <f>DataBase!R34</f>
        <v>218.85</v>
      </c>
      <c r="H37" s="47">
        <f>DataBase!S34/100</f>
        <v>43.8</v>
      </c>
      <c r="I37" s="68">
        <f>DataBase!U34</f>
        <v>0.13704200088977814</v>
      </c>
      <c r="J37" s="27">
        <f>TestLeeKesler!H37</f>
        <v>11.553602131403494</v>
      </c>
      <c r="K37" s="58">
        <f>DataBase!Y35</f>
        <v>1.8519545861514766</v>
      </c>
      <c r="L37" s="27">
        <f t="shared" si="0"/>
        <v>3.971457553151104</v>
      </c>
      <c r="M37" s="27">
        <f t="shared" si="6"/>
        <v>3.971457553151104</v>
      </c>
      <c r="N37" s="58">
        <f t="shared" si="7"/>
        <v>1.1444681110696888</v>
      </c>
      <c r="O37" s="58">
        <f t="shared" si="8"/>
        <v>1.1444681110696888</v>
      </c>
      <c r="P37" s="58"/>
      <c r="Q37" s="58"/>
      <c r="R37" s="58"/>
      <c r="S37" s="58"/>
      <c r="T37" s="27">
        <f>TestLeeKesler!AR37</f>
        <v>2.5738147540856477E-2</v>
      </c>
      <c r="U37" s="27">
        <f t="shared" si="2"/>
        <v>0.71778455284552845</v>
      </c>
      <c r="V37" s="27">
        <f t="shared" si="3"/>
        <v>-2.1158795060719044</v>
      </c>
      <c r="W37" s="77">
        <f t="shared" si="1"/>
        <v>-2.0768898607130684</v>
      </c>
      <c r="X37" s="27">
        <f t="shared" si="4"/>
        <v>-2.4005006482117159</v>
      </c>
      <c r="Y37" s="27">
        <f t="shared" si="5"/>
        <v>9.0672546875595991E-2</v>
      </c>
      <c r="AA37" s="65">
        <f t="shared" si="9"/>
        <v>-0.98610217133113265</v>
      </c>
      <c r="AB37" s="65">
        <f t="shared" si="10"/>
        <v>82.348699090917478</v>
      </c>
      <c r="AD37" s="27">
        <f t="shared" si="11"/>
        <v>-2.1158795060719044</v>
      </c>
      <c r="AE37" s="77">
        <f t="shared" si="12"/>
        <v>-2.0768898607130684</v>
      </c>
      <c r="AF37" s="27">
        <f t="shared" si="13"/>
        <v>-2.4005006482117159</v>
      </c>
      <c r="AG37" s="27">
        <f t="shared" si="15"/>
        <v>9.0672546875595991E-2</v>
      </c>
      <c r="AI37" s="22">
        <f t="shared" si="14"/>
        <v>4.4922928271202247</v>
      </c>
      <c r="AJ37" s="65">
        <f t="shared" si="16"/>
        <v>4.4922928271202247</v>
      </c>
    </row>
    <row r="38" spans="2:36" x14ac:dyDescent="0.2">
      <c r="B38" t="str">
        <f>DataBase!A35</f>
        <v>1Pentene3yne</v>
      </c>
      <c r="D38" s="27">
        <f>DataBase!C35</f>
        <v>66.10260009765625</v>
      </c>
      <c r="E38" s="47">
        <f>DataBase!E35</f>
        <v>59.248010253906273</v>
      </c>
      <c r="F38" s="47">
        <f>DataBase!D35/1000</f>
        <v>0.74568103027343746</v>
      </c>
      <c r="G38" s="47">
        <f>DataBase!R35</f>
        <v>246.85</v>
      </c>
      <c r="H38" s="47">
        <f>DataBase!S35/100</f>
        <v>44</v>
      </c>
      <c r="I38" s="68">
        <f>DataBase!U35</f>
        <v>0.25230801105499268</v>
      </c>
      <c r="J38" s="27">
        <f>TestLeeKesler!H38</f>
        <v>11.30031488051929</v>
      </c>
      <c r="K38" s="58" t="e">
        <f>DataBase!Y36</f>
        <v>#NUM!</v>
      </c>
      <c r="L38" s="27">
        <f t="shared" si="0"/>
        <v>1.8144399545026018</v>
      </c>
      <c r="M38" s="27">
        <f t="shared" si="6"/>
        <v>1.8144399545026018</v>
      </c>
      <c r="N38" s="58" t="e">
        <f t="shared" si="7"/>
        <v>#NUM!</v>
      </c>
      <c r="O38" s="58" t="e">
        <f t="shared" si="8"/>
        <v>#NUM!</v>
      </c>
      <c r="P38" s="58"/>
      <c r="Q38" s="58"/>
      <c r="R38" s="58"/>
      <c r="S38" s="58"/>
      <c r="T38" s="27">
        <f>TestLeeKesler!AR38</f>
        <v>6.4644478027278771E-3</v>
      </c>
      <c r="U38" s="27">
        <f t="shared" si="2"/>
        <v>0.67913461538461539</v>
      </c>
      <c r="V38" s="27">
        <f t="shared" si="3"/>
        <v>-2.5344670727011911</v>
      </c>
      <c r="W38" s="77">
        <f t="shared" si="1"/>
        <v>-2.5918547072452744</v>
      </c>
      <c r="X38" s="27">
        <f t="shared" si="4"/>
        <v>-3.1884127788297665</v>
      </c>
      <c r="Y38" s="27">
        <f t="shared" si="5"/>
        <v>4.123727169324095E-2</v>
      </c>
      <c r="AA38" s="65" t="e">
        <f t="shared" si="9"/>
        <v>#NUM!</v>
      </c>
      <c r="AB38" s="65" t="e">
        <f t="shared" si="10"/>
        <v>#NUM!</v>
      </c>
      <c r="AD38" s="27">
        <f t="shared" si="11"/>
        <v>-2.5344670727011911</v>
      </c>
      <c r="AE38" s="77">
        <f t="shared" si="12"/>
        <v>-2.5918547072452744</v>
      </c>
      <c r="AF38" s="27">
        <f t="shared" si="13"/>
        <v>-3.1884127788297665</v>
      </c>
      <c r="AG38" s="27">
        <f t="shared" si="15"/>
        <v>4.123727169324095E-2</v>
      </c>
      <c r="AI38" s="22" t="e">
        <f t="shared" si="14"/>
        <v>#NUM!</v>
      </c>
      <c r="AJ38" s="65">
        <f t="shared" si="16"/>
        <v>0</v>
      </c>
    </row>
    <row r="39" spans="2:36" x14ac:dyDescent="0.2">
      <c r="B39" t="str">
        <f>DataBase!A36</f>
        <v>1Pentene4yne</v>
      </c>
      <c r="D39" s="27">
        <f>DataBase!C36</f>
        <v>66.10260009765625</v>
      </c>
      <c r="E39" s="47">
        <f>DataBase!E36</f>
        <v>42.498010253906273</v>
      </c>
      <c r="F39" s="47">
        <f>DataBase!D36/1000</f>
        <v>0.73404901123046873</v>
      </c>
      <c r="G39" s="47">
        <f>DataBase!R36</f>
        <v>229.85</v>
      </c>
      <c r="H39" s="47">
        <f>DataBase!S36/100</f>
        <v>44</v>
      </c>
      <c r="I39" s="68">
        <f>DataBase!U36</f>
        <v>0.17863500118255615</v>
      </c>
      <c r="J39" s="27">
        <f>TestLeeKesler!H39</f>
        <v>11.283230555379044</v>
      </c>
      <c r="K39" s="58">
        <f>DataBase!Y37</f>
        <v>2.813280901826801</v>
      </c>
      <c r="L39" s="27">
        <f t="shared" si="0"/>
        <v>2.9970504959450004</v>
      </c>
      <c r="M39" s="27">
        <f t="shared" si="6"/>
        <v>2.9970504959450004</v>
      </c>
      <c r="N39" s="58">
        <f t="shared" si="7"/>
        <v>6.5322163172141387E-2</v>
      </c>
      <c r="O39" s="58">
        <f t="shared" si="8"/>
        <v>6.5322163172141387E-2</v>
      </c>
      <c r="P39" s="58"/>
      <c r="Q39" s="58"/>
      <c r="R39" s="58"/>
      <c r="S39" s="58"/>
      <c r="T39" s="27">
        <f>TestLeeKesler!AR39</f>
        <v>1.5652107947008231E-2</v>
      </c>
      <c r="U39" s="27">
        <f t="shared" si="2"/>
        <v>0.7020874751491053</v>
      </c>
      <c r="V39" s="27">
        <f t="shared" si="3"/>
        <v>-2.2801583846940248</v>
      </c>
      <c r="W39" s="77">
        <f t="shared" si="1"/>
        <v>-2.2750446973481386</v>
      </c>
      <c r="X39" s="27">
        <f t="shared" si="4"/>
        <v>-2.6865609968951776</v>
      </c>
      <c r="Y39" s="27">
        <f t="shared" si="5"/>
        <v>6.8114783998750011E-2</v>
      </c>
      <c r="AA39" s="65">
        <f t="shared" si="9"/>
        <v>-0.99443635083263648</v>
      </c>
      <c r="AB39" s="65">
        <f t="shared" si="10"/>
        <v>11.740884661693467</v>
      </c>
      <c r="AD39" s="27">
        <f t="shared" si="11"/>
        <v>-2.2801583846940248</v>
      </c>
      <c r="AE39" s="77">
        <f t="shared" si="12"/>
        <v>-2.2750446973481386</v>
      </c>
      <c r="AF39" s="27">
        <f t="shared" si="13"/>
        <v>-2.6865609968951776</v>
      </c>
      <c r="AG39" s="27">
        <f t="shared" si="15"/>
        <v>6.8114783998750011E-2</v>
      </c>
      <c r="AI39" s="22">
        <f t="shared" si="14"/>
        <v>3.3771263722367738E-2</v>
      </c>
      <c r="AJ39" s="65">
        <f t="shared" si="16"/>
        <v>3.3771263722367738E-2</v>
      </c>
    </row>
    <row r="40" spans="2:36" x14ac:dyDescent="0.2">
      <c r="B40" t="str">
        <f>DataBase!A37</f>
        <v>Cyclopentene</v>
      </c>
      <c r="D40" s="27">
        <f>DataBase!C37</f>
        <v>68.118400573730469</v>
      </c>
      <c r="E40" s="47">
        <f>DataBase!E37</f>
        <v>44.230004882812523</v>
      </c>
      <c r="F40" s="47">
        <f>DataBase!D37/1000</f>
        <v>0.77651599121093751</v>
      </c>
      <c r="G40" s="47">
        <f>DataBase!R37</f>
        <v>233.85</v>
      </c>
      <c r="H40" s="47">
        <f>DataBase!S37/100</f>
        <v>48.019902343749997</v>
      </c>
      <c r="I40" s="68">
        <f>DataBase!U37</f>
        <v>0.19585900008678436</v>
      </c>
      <c r="J40" s="27">
        <f>TestLeeKesler!H40</f>
        <v>10.685633767659878</v>
      </c>
      <c r="K40" s="58">
        <f>DataBase!Y38</f>
        <v>2.9177809154564898</v>
      </c>
      <c r="L40" s="27">
        <f t="shared" si="0"/>
        <v>2.9203584742130286</v>
      </c>
      <c r="M40" s="27">
        <f t="shared" si="6"/>
        <v>2.9203584742130286</v>
      </c>
      <c r="N40" s="58">
        <f t="shared" si="7"/>
        <v>8.8339694830569737E-4</v>
      </c>
      <c r="O40" s="58">
        <f t="shared" si="8"/>
        <v>8.8339694830569737E-4</v>
      </c>
      <c r="P40" s="58"/>
      <c r="Q40" s="58"/>
      <c r="R40" s="58"/>
      <c r="S40" s="58"/>
      <c r="T40" s="27">
        <f>TestLeeKesler!AR40</f>
        <v>1.3489430845255331E-2</v>
      </c>
      <c r="U40" s="27">
        <f t="shared" si="2"/>
        <v>0.69654832347140039</v>
      </c>
      <c r="V40" s="27">
        <f t="shared" si="3"/>
        <v>-2.3399454105771422</v>
      </c>
      <c r="W40" s="77">
        <f t="shared" si="1"/>
        <v>-2.3484433825641022</v>
      </c>
      <c r="X40" s="27">
        <f t="shared" si="4"/>
        <v>-2.799909183246573</v>
      </c>
      <c r="Y40" s="27">
        <f t="shared" si="5"/>
        <v>6.081558544845992E-2</v>
      </c>
      <c r="AA40" s="65">
        <f t="shared" si="9"/>
        <v>-0.99537681846714499</v>
      </c>
      <c r="AB40" s="65">
        <f t="shared" si="10"/>
        <v>0.19107987476324678</v>
      </c>
      <c r="AD40" s="27">
        <f t="shared" si="11"/>
        <v>-2.3399454105771422</v>
      </c>
      <c r="AE40" s="77">
        <f t="shared" si="12"/>
        <v>-2.3484433825641022</v>
      </c>
      <c r="AF40" s="27">
        <f t="shared" si="13"/>
        <v>-2.799909183246573</v>
      </c>
      <c r="AG40" s="27">
        <f t="shared" si="15"/>
        <v>6.081558544845992E-2</v>
      </c>
      <c r="AI40" s="22">
        <f t="shared" si="14"/>
        <v>6.6438091434101897E-6</v>
      </c>
      <c r="AJ40" s="65">
        <f t="shared" si="16"/>
        <v>6.6438091434101897E-6</v>
      </c>
    </row>
    <row r="41" spans="2:36" x14ac:dyDescent="0.2">
      <c r="B41" t="str">
        <f>DataBase!A38</f>
        <v>12Pentadiene</v>
      </c>
      <c r="D41" s="27">
        <f>DataBase!C38</f>
        <v>68.119003295898438</v>
      </c>
      <c r="E41" s="47">
        <f>DataBase!E38</f>
        <v>44.843011474609398</v>
      </c>
      <c r="F41" s="47">
        <f>DataBase!D38/1000</f>
        <v>0.69632702636718746</v>
      </c>
      <c r="G41" s="47">
        <f>DataBase!R38</f>
        <v>229.99801025390627</v>
      </c>
      <c r="H41" s="47">
        <f>DataBase!S38/100</f>
        <v>40.733701171874998</v>
      </c>
      <c r="I41" s="68">
        <f>DataBase!U38</f>
        <v>0.17294000089168549</v>
      </c>
      <c r="J41" s="27">
        <f>TestLeeKesler!H41</f>
        <v>11.923857445806846</v>
      </c>
      <c r="K41" s="58">
        <f>DataBase!Y39</f>
        <v>2.9020350112398678</v>
      </c>
      <c r="L41" s="27">
        <f t="shared" si="0"/>
        <v>2.8032288167764876</v>
      </c>
      <c r="M41" s="27">
        <f t="shared" si="6"/>
        <v>2.8032288167764876</v>
      </c>
      <c r="N41" s="58">
        <f t="shared" si="7"/>
        <v>-3.4047209658289473E-2</v>
      </c>
      <c r="O41" s="58">
        <f t="shared" si="8"/>
        <v>-3.4047209658289473E-2</v>
      </c>
      <c r="P41" s="58"/>
      <c r="Q41" s="58"/>
      <c r="R41" s="58"/>
      <c r="S41" s="58"/>
      <c r="T41" s="27">
        <f>TestLeeKesler!AR41</f>
        <v>1.4551337821033619E-2</v>
      </c>
      <c r="U41" s="27">
        <f t="shared" si="2"/>
        <v>0.70188094318764771</v>
      </c>
      <c r="V41" s="27">
        <f t="shared" si="3"/>
        <v>-2.2823701530269092</v>
      </c>
      <c r="W41" s="77">
        <f t="shared" si="1"/>
        <v>-2.2777479571660777</v>
      </c>
      <c r="X41" s="27">
        <f t="shared" si="4"/>
        <v>-2.6762838867702454</v>
      </c>
      <c r="Y41" s="27">
        <f t="shared" si="5"/>
        <v>6.8818416596820461E-2</v>
      </c>
      <c r="AA41" s="65">
        <f t="shared" si="9"/>
        <v>-0.99498581589654322</v>
      </c>
      <c r="AB41" s="65">
        <f t="shared" si="10"/>
        <v>-6.7901794102091557</v>
      </c>
      <c r="AD41" s="27">
        <f t="shared" si="11"/>
        <v>-2.2823701530269092</v>
      </c>
      <c r="AE41" s="77">
        <f t="shared" si="12"/>
        <v>-2.2777479571660777</v>
      </c>
      <c r="AF41" s="27">
        <f t="shared" si="13"/>
        <v>-2.6762838867702454</v>
      </c>
      <c r="AG41" s="27">
        <f t="shared" si="15"/>
        <v>6.8818416596820461E-2</v>
      </c>
      <c r="AI41" s="22">
        <f t="shared" si="14"/>
        <v>9.7626640643353121E-3</v>
      </c>
      <c r="AJ41" s="65">
        <f t="shared" si="16"/>
        <v>9.7626640643353121E-3</v>
      </c>
    </row>
    <row r="42" spans="2:36" x14ac:dyDescent="0.2">
      <c r="B42" t="str">
        <f>DataBase!A39</f>
        <v>1-ci3-C5==</v>
      </c>
      <c r="D42" s="27">
        <f>DataBase!C39</f>
        <v>68.119003295898438</v>
      </c>
      <c r="E42" s="47">
        <f>DataBase!E39</f>
        <v>44.054010009765648</v>
      </c>
      <c r="F42" s="47">
        <f>DataBase!D39/1000</f>
        <v>0.69495501708984375</v>
      </c>
      <c r="G42" s="47">
        <f>DataBase!R39</f>
        <v>225.55401000976565</v>
      </c>
      <c r="H42" s="47">
        <f>DataBase!S39/100</f>
        <v>40.126201171875003</v>
      </c>
      <c r="I42" s="68">
        <f>DataBase!U39</f>
        <v>0.18690000474452972</v>
      </c>
      <c r="J42" s="27">
        <f>TestLeeKesler!H42</f>
        <v>11.937508580800269</v>
      </c>
      <c r="K42" s="58">
        <f>DataBase!Y40</f>
        <v>3.1365836239028329</v>
      </c>
      <c r="L42" s="27">
        <f t="shared" si="0"/>
        <v>2.9020881413858821</v>
      </c>
      <c r="M42" s="27">
        <f t="shared" si="6"/>
        <v>2.9020881413858821</v>
      </c>
      <c r="N42" s="58">
        <f t="shared" si="7"/>
        <v>-7.4761431746930243E-2</v>
      </c>
      <c r="O42" s="58">
        <f t="shared" si="8"/>
        <v>-7.4761431746930243E-2</v>
      </c>
      <c r="P42" s="58"/>
      <c r="Q42" s="58"/>
      <c r="R42" s="58"/>
      <c r="S42" s="58"/>
      <c r="T42" s="27">
        <f>TestLeeKesler!AR42</f>
        <v>1.3742701171653059E-2</v>
      </c>
      <c r="U42" s="27">
        <f t="shared" si="2"/>
        <v>0.70813547296939638</v>
      </c>
      <c r="V42" s="27">
        <f t="shared" si="3"/>
        <v>-2.2159779491693961</v>
      </c>
      <c r="W42" s="77">
        <f t="shared" si="1"/>
        <v>-2.1970092590752017</v>
      </c>
      <c r="X42" s="27">
        <f t="shared" si="4"/>
        <v>-2.626598990114327</v>
      </c>
      <c r="Y42" s="27">
        <f t="shared" si="5"/>
        <v>7.2324019135407092E-2</v>
      </c>
      <c r="AA42" s="65">
        <f t="shared" si="9"/>
        <v>-0.99561857650887275</v>
      </c>
      <c r="AB42" s="65">
        <f t="shared" si="10"/>
        <v>-17.063274503897556</v>
      </c>
      <c r="AD42" s="27">
        <f t="shared" si="11"/>
        <v>-2.2159779491693961</v>
      </c>
      <c r="AE42" s="77">
        <f t="shared" si="12"/>
        <v>-2.1970092590752017</v>
      </c>
      <c r="AF42" s="27">
        <f t="shared" si="13"/>
        <v>-2.626598990114327</v>
      </c>
      <c r="AG42" s="27">
        <f t="shared" si="15"/>
        <v>7.2324019135407092E-2</v>
      </c>
      <c r="AI42" s="22">
        <f t="shared" si="14"/>
        <v>5.4988131320857551E-2</v>
      </c>
      <c r="AJ42" s="65">
        <f t="shared" si="16"/>
        <v>5.4988131320857551E-2</v>
      </c>
    </row>
    <row r="43" spans="2:36" x14ac:dyDescent="0.2">
      <c r="B43" t="str">
        <f>DataBase!A40</f>
        <v>1-tr3-C5==</v>
      </c>
      <c r="D43" s="27">
        <f>DataBase!C40</f>
        <v>68.119003295898438</v>
      </c>
      <c r="E43" s="47">
        <f>DataBase!E40</f>
        <v>42.020013427734398</v>
      </c>
      <c r="F43" s="47">
        <f>DataBase!D40/1000</f>
        <v>0.6799000244140625</v>
      </c>
      <c r="G43" s="47">
        <f>DataBase!R40</f>
        <v>223.3330017089844</v>
      </c>
      <c r="H43" s="47">
        <f>DataBase!S40/100</f>
        <v>39.920500488281249</v>
      </c>
      <c r="I43" s="68">
        <f>DataBase!U40</f>
        <v>0.17497000098228455</v>
      </c>
      <c r="J43" s="27">
        <f>TestLeeKesler!H43</f>
        <v>12.175703816566704</v>
      </c>
      <c r="K43" s="58">
        <f>DataBase!Y41</f>
        <v>4.9185904772808655</v>
      </c>
      <c r="L43" s="27">
        <f t="shared" si="0"/>
        <v>3.085374253396723</v>
      </c>
      <c r="M43" s="27">
        <f t="shared" si="6"/>
        <v>3.085374253396723</v>
      </c>
      <c r="N43" s="58">
        <f t="shared" si="7"/>
        <v>-0.37271170111677926</v>
      </c>
      <c r="O43" s="58">
        <f t="shared" si="8"/>
        <v>-0.37271170111677926</v>
      </c>
      <c r="P43" s="58"/>
      <c r="Q43" s="58"/>
      <c r="R43" s="58"/>
      <c r="S43" s="58"/>
      <c r="T43" s="27">
        <f>TestLeeKesler!AR43</f>
        <v>1.5288192539183751E-2</v>
      </c>
      <c r="U43" s="27">
        <f t="shared" si="2"/>
        <v>0.71130330501627193</v>
      </c>
      <c r="V43" s="27">
        <f t="shared" si="3"/>
        <v>-2.1828085186549426</v>
      </c>
      <c r="W43" s="77">
        <f t="shared" si="1"/>
        <v>-2.1569897923541008</v>
      </c>
      <c r="X43" s="27">
        <f t="shared" si="4"/>
        <v>-2.5602170247419176</v>
      </c>
      <c r="Y43" s="27">
        <f t="shared" si="5"/>
        <v>7.7287965222340868E-2</v>
      </c>
      <c r="AA43" s="65">
        <f t="shared" si="9"/>
        <v>-0.9968917533163616</v>
      </c>
      <c r="AB43" s="65">
        <f t="shared" si="10"/>
        <v>-119.91059238596033</v>
      </c>
      <c r="AD43" s="27">
        <f t="shared" si="11"/>
        <v>-2.1828085186549426</v>
      </c>
      <c r="AE43" s="77">
        <f t="shared" si="12"/>
        <v>-2.1569897923541008</v>
      </c>
      <c r="AF43" s="27">
        <f t="shared" si="13"/>
        <v>-2.5602170247419176</v>
      </c>
      <c r="AG43" s="27">
        <f t="shared" si="15"/>
        <v>7.7287965222340868E-2</v>
      </c>
      <c r="AI43" s="22">
        <f t="shared" si="14"/>
        <v>3.3606817235120343</v>
      </c>
      <c r="AJ43" s="65">
        <f t="shared" si="16"/>
        <v>3.3606817235120343</v>
      </c>
    </row>
    <row r="44" spans="2:36" x14ac:dyDescent="0.2">
      <c r="B44" t="str">
        <f>DataBase!A41</f>
        <v>14Pentadiene</v>
      </c>
      <c r="D44" s="27">
        <f>DataBase!C41</f>
        <v>68.119003295898438</v>
      </c>
      <c r="E44" s="47">
        <f>DataBase!E41</f>
        <v>25.959008789062523</v>
      </c>
      <c r="F44" s="47">
        <f>DataBase!D41/1000</f>
        <v>0.66454101562500001</v>
      </c>
      <c r="G44" s="47">
        <f>DataBase!R41</f>
        <v>204.4420104980469</v>
      </c>
      <c r="H44" s="47">
        <f>DataBase!S41/100</f>
        <v>37.893400878906249</v>
      </c>
      <c r="I44" s="68">
        <f>DataBase!U41</f>
        <v>0.10400000214576721</v>
      </c>
      <c r="J44" s="27">
        <f>TestLeeKesler!H44</f>
        <v>12.241807388061472</v>
      </c>
      <c r="K44" s="58">
        <f>DataBase!Y42</f>
        <v>3.2498675425489538</v>
      </c>
      <c r="L44" s="27">
        <f t="shared" si="0"/>
        <v>4.6831865006795796</v>
      </c>
      <c r="M44" s="27">
        <f t="shared" si="6"/>
        <v>4.6831865006795796</v>
      </c>
      <c r="N44" s="58">
        <f t="shared" si="7"/>
        <v>0.44103919294090282</v>
      </c>
      <c r="O44" s="58">
        <f t="shared" si="8"/>
        <v>0.44103919294090282</v>
      </c>
      <c r="P44" s="58"/>
      <c r="Q44" s="58"/>
      <c r="R44" s="58"/>
      <c r="S44" s="58"/>
      <c r="T44" s="27">
        <f>TestLeeKesler!AR44</f>
        <v>3.3265021680397994E-2</v>
      </c>
      <c r="U44" s="27">
        <f t="shared" si="2"/>
        <v>0.73943866781130796</v>
      </c>
      <c r="V44" s="27">
        <f t="shared" si="3"/>
        <v>-1.9009311318394102</v>
      </c>
      <c r="W44" s="77">
        <f t="shared" si="1"/>
        <v>-1.8256450714314494</v>
      </c>
      <c r="X44" s="27">
        <f t="shared" si="4"/>
        <v>-2.0907982231856903</v>
      </c>
      <c r="Y44" s="27">
        <f t="shared" si="5"/>
        <v>0.12358844527165477</v>
      </c>
      <c r="AA44" s="65">
        <f t="shared" si="9"/>
        <v>-0.98976419154169359</v>
      </c>
      <c r="AB44" s="65">
        <f t="shared" si="10"/>
        <v>43.087870854304434</v>
      </c>
      <c r="AD44" s="27">
        <f t="shared" si="11"/>
        <v>-1.9009311318394102</v>
      </c>
      <c r="AE44" s="77">
        <f t="shared" si="12"/>
        <v>-1.8256450714314494</v>
      </c>
      <c r="AF44" s="27">
        <f t="shared" si="13"/>
        <v>-2.0907982231856903</v>
      </c>
      <c r="AG44" s="27">
        <f t="shared" si="15"/>
        <v>0.12358844527165477</v>
      </c>
      <c r="AI44" s="22">
        <f t="shared" si="14"/>
        <v>2.0544032357366628</v>
      </c>
      <c r="AJ44" s="65">
        <f t="shared" si="16"/>
        <v>2.0544032357366628</v>
      </c>
    </row>
    <row r="45" spans="2:36" x14ac:dyDescent="0.2">
      <c r="B45" t="str">
        <f>DataBase!A42</f>
        <v>3M-12-C4==</v>
      </c>
      <c r="D45" s="27">
        <f>DataBase!C42</f>
        <v>68.119003295898438</v>
      </c>
      <c r="E45" s="47">
        <f>DataBase!E42</f>
        <v>40.826013183593773</v>
      </c>
      <c r="F45" s="47">
        <f>DataBase!D42/1000</f>
        <v>0.6902000122070312</v>
      </c>
      <c r="G45" s="47">
        <f>DataBase!R42</f>
        <v>223.3330017089844</v>
      </c>
      <c r="H45" s="47">
        <f>DataBase!S42/100</f>
        <v>39.920500488281249</v>
      </c>
      <c r="I45" s="68">
        <f>DataBase!U42</f>
        <v>0.1534000039100647</v>
      </c>
      <c r="J45" s="27">
        <f>TestLeeKesler!H45</f>
        <v>11.978838118508262</v>
      </c>
      <c r="K45" s="58">
        <f>DataBase!Y43</f>
        <v>3.8565568666916046</v>
      </c>
      <c r="L45" s="27">
        <f t="shared" si="0"/>
        <v>3.2323170319285417</v>
      </c>
      <c r="M45" s="27">
        <f t="shared" si="6"/>
        <v>3.2323170319285417</v>
      </c>
      <c r="N45" s="58">
        <f t="shared" si="7"/>
        <v>-0.16186454818143906</v>
      </c>
      <c r="O45" s="58">
        <f t="shared" si="8"/>
        <v>-0.16186454818143906</v>
      </c>
      <c r="P45" s="58"/>
      <c r="Q45" s="58"/>
      <c r="R45" s="58"/>
      <c r="S45" s="58"/>
      <c r="T45" s="27">
        <f>TestLeeKesler!AR45</f>
        <v>1.6893480900066284E-2</v>
      </c>
      <c r="U45" s="27">
        <f t="shared" si="2"/>
        <v>0.71130330501627193</v>
      </c>
      <c r="V45" s="27">
        <f t="shared" si="3"/>
        <v>-2.1828085186549426</v>
      </c>
      <c r="W45" s="77">
        <f t="shared" si="1"/>
        <v>-2.1569897923541008</v>
      </c>
      <c r="X45" s="27">
        <f t="shared" si="4"/>
        <v>-2.5136907612360315</v>
      </c>
      <c r="Y45" s="27">
        <f t="shared" si="5"/>
        <v>8.0968850399994241E-2</v>
      </c>
      <c r="AA45" s="65">
        <f t="shared" si="9"/>
        <v>-0.99561954316142143</v>
      </c>
      <c r="AB45" s="65">
        <f t="shared" si="10"/>
        <v>-36.951522214738681</v>
      </c>
      <c r="AD45" s="27">
        <f t="shared" si="11"/>
        <v>-2.1828085186549426</v>
      </c>
      <c r="AE45" s="77">
        <f t="shared" si="12"/>
        <v>-2.1569897923541008</v>
      </c>
      <c r="AF45" s="27">
        <f t="shared" si="13"/>
        <v>-2.5136907612360315</v>
      </c>
      <c r="AG45" s="27">
        <f t="shared" si="15"/>
        <v>8.0968850399994241E-2</v>
      </c>
      <c r="AI45" s="22">
        <f t="shared" si="14"/>
        <v>0.38967537130501606</v>
      </c>
      <c r="AJ45" s="65">
        <f t="shared" si="16"/>
        <v>0.38967537130501606</v>
      </c>
    </row>
    <row r="46" spans="2:36" x14ac:dyDescent="0.2">
      <c r="B46" t="str">
        <f>DataBase!A43</f>
        <v>2M-13-C4==</v>
      </c>
      <c r="D46" s="27">
        <f>DataBase!C43</f>
        <v>68.119003295898438</v>
      </c>
      <c r="E46" s="47">
        <f>DataBase!E43</f>
        <v>34.054010009765648</v>
      </c>
      <c r="F46" s="47">
        <f>DataBase!D43/1000</f>
        <v>0.68484600830078124</v>
      </c>
      <c r="G46" s="47">
        <f>DataBase!R43</f>
        <v>211.11000976562502</v>
      </c>
      <c r="H46" s="47">
        <f>DataBase!S43/100</f>
        <v>38.500100097656251</v>
      </c>
      <c r="I46" s="68">
        <f>DataBase!U43</f>
        <v>0.15860000252723694</v>
      </c>
      <c r="J46" s="27">
        <f>TestLeeKesler!H46</f>
        <v>11.985059645605729</v>
      </c>
      <c r="K46" s="58">
        <f>DataBase!Y44</f>
        <v>3.4519351203972422</v>
      </c>
      <c r="L46" s="27">
        <f t="shared" si="0"/>
        <v>3.8285058813637782</v>
      </c>
      <c r="M46" s="27">
        <f t="shared" si="6"/>
        <v>3.8285058813637782</v>
      </c>
      <c r="N46" s="58">
        <f>(L46-K46)/K46</f>
        <v>0.10908975627653193</v>
      </c>
      <c r="O46" s="58">
        <f>(M46-K46)/K46</f>
        <v>0.10908975627653193</v>
      </c>
      <c r="P46" s="58"/>
      <c r="Q46" s="58"/>
      <c r="R46" s="58"/>
      <c r="S46" s="58"/>
      <c r="T46" s="27">
        <f>TestLeeKesler!AR46</f>
        <v>2.1029207659219454E-2</v>
      </c>
      <c r="U46" s="27">
        <f t="shared" si="2"/>
        <v>0.72925699599047955</v>
      </c>
      <c r="V46" s="27">
        <f t="shared" si="3"/>
        <v>-2.0003845461713285</v>
      </c>
      <c r="W46" s="77">
        <f t="shared" si="1"/>
        <v>-1.9407419443745968</v>
      </c>
      <c r="X46" s="27">
        <f t="shared" si="4"/>
        <v>-2.3081862234538542</v>
      </c>
      <c r="Y46" s="27">
        <f t="shared" si="5"/>
        <v>9.944145266253071E-2</v>
      </c>
      <c r="AA46" s="65">
        <f t="shared" si="9"/>
        <v>-0.99390799452314171</v>
      </c>
      <c r="AB46" s="65">
        <f t="shared" si="10"/>
        <v>17.907035161234095</v>
      </c>
      <c r="AD46" s="27">
        <f t="shared" si="11"/>
        <v>-2.0003845461713285</v>
      </c>
      <c r="AE46" s="77">
        <f t="shared" si="12"/>
        <v>-1.9407419443745968</v>
      </c>
      <c r="AF46" s="27">
        <f t="shared" si="13"/>
        <v>-2.3081862234538542</v>
      </c>
      <c r="AG46" s="27">
        <f t="shared" si="15"/>
        <v>9.944145266253071E-2</v>
      </c>
      <c r="AI46" s="22">
        <f t="shared" si="14"/>
        <v>0.14180553801491605</v>
      </c>
      <c r="AJ46" s="65">
        <f t="shared" si="16"/>
        <v>0.14180553801491605</v>
      </c>
    </row>
    <row r="47" spans="2:36" x14ac:dyDescent="0.2">
      <c r="B47" t="str">
        <f>DataBase!A44</f>
        <v>Spiro-C5</v>
      </c>
      <c r="D47" s="27">
        <f>DataBase!C44</f>
        <v>68.120002746582031</v>
      </c>
      <c r="E47" s="47">
        <f>DataBase!E44</f>
        <v>39.050012207031273</v>
      </c>
      <c r="F47" s="47">
        <f>DataBase!D44/1000</f>
        <v>0.74629901123046871</v>
      </c>
      <c r="G47" s="47">
        <f>DataBase!R44</f>
        <v>226.55001220703127</v>
      </c>
      <c r="H47" s="47">
        <f>DataBase!S44/100</f>
        <v>52.1</v>
      </c>
      <c r="I47" s="68">
        <f>DataBase!U44</f>
        <v>0.22100000083446503</v>
      </c>
      <c r="J47" s="27">
        <f>TestLeeKesler!H47</f>
        <v>11.057465865646197</v>
      </c>
      <c r="K47" s="58">
        <f>DataBase!Y45</f>
        <v>2.6723253769882809</v>
      </c>
      <c r="L47" s="27">
        <f t="shared" si="0"/>
        <v>3.430783500024023</v>
      </c>
      <c r="M47" s="27">
        <f t="shared" si="6"/>
        <v>3.430783500024023</v>
      </c>
      <c r="N47" s="58"/>
      <c r="O47" s="58"/>
      <c r="P47" s="58"/>
      <c r="Q47" s="58"/>
      <c r="R47" s="58"/>
      <c r="S47" s="58"/>
      <c r="T47" s="27">
        <f>TestLeeKesler!AR47</f>
        <v>1.4693682867036942E-2</v>
      </c>
      <c r="U47" s="27">
        <f t="shared" si="2"/>
        <v>0.70672401715628941</v>
      </c>
      <c r="V47" s="27">
        <f t="shared" si="3"/>
        <v>-2.2308551451121139</v>
      </c>
      <c r="W47" s="77">
        <f t="shared" si="1"/>
        <v>-2.2150277875257225</v>
      </c>
      <c r="X47" s="27">
        <f t="shared" si="4"/>
        <v>-2.7203762880036617</v>
      </c>
      <c r="Y47" s="27">
        <f t="shared" si="5"/>
        <v>6.5849971209674146E-2</v>
      </c>
      <c r="AA47" s="65">
        <f t="shared" si="9"/>
        <v>-0.99450153675388253</v>
      </c>
      <c r="AB47" s="65">
        <f t="shared" si="10"/>
        <v>51.617972832204536</v>
      </c>
      <c r="AD47" s="27">
        <f t="shared" si="11"/>
        <v>-2.2308551451121139</v>
      </c>
      <c r="AE47" s="77">
        <f t="shared" si="12"/>
        <v>-2.2150277875257225</v>
      </c>
      <c r="AF47" s="27">
        <f t="shared" si="13"/>
        <v>-2.7203762880036617</v>
      </c>
      <c r="AG47" s="27">
        <f t="shared" si="15"/>
        <v>6.5849971209674146E-2</v>
      </c>
      <c r="AI47" s="22">
        <f t="shared" si="14"/>
        <v>0.57525872439890091</v>
      </c>
      <c r="AJ47" s="65">
        <f t="shared" si="16"/>
        <v>0.57525872439890091</v>
      </c>
    </row>
    <row r="48" spans="2:36" x14ac:dyDescent="0.2">
      <c r="B48" t="str">
        <f>DataBase!A45</f>
        <v>23Pentadiene</v>
      </c>
      <c r="D48" s="27">
        <f>DataBase!C45</f>
        <v>68.120002746582031</v>
      </c>
      <c r="E48" s="47">
        <f>DataBase!E45</f>
        <v>48.248010253906273</v>
      </c>
      <c r="F48" s="47">
        <f>DataBase!D45/1000</f>
        <v>0.69980200195312503</v>
      </c>
      <c r="G48" s="47">
        <f>DataBase!R45</f>
        <v>232.64901123046877</v>
      </c>
      <c r="H48" s="47">
        <f>DataBase!S45/100</f>
        <v>41.39990234375</v>
      </c>
      <c r="I48" s="68">
        <f>DataBase!U45</f>
        <v>0.20399700105190277</v>
      </c>
      <c r="J48" s="27">
        <f>TestLeeKesler!H48</f>
        <v>11.906845427562136</v>
      </c>
      <c r="K48" s="58">
        <f>DataBase!Y46</f>
        <v>5.1367777248962803</v>
      </c>
      <c r="L48" s="27">
        <f t="shared" si="0"/>
        <v>2.5262158658665954</v>
      </c>
      <c r="M48" s="27">
        <f t="shared" si="6"/>
        <v>2.5262158658665954</v>
      </c>
      <c r="N48" s="58"/>
      <c r="O48" s="58"/>
      <c r="P48" s="58"/>
      <c r="Q48" s="58"/>
      <c r="R48" s="58"/>
      <c r="S48" s="58"/>
      <c r="T48" s="27">
        <f>TestLeeKesler!AR48</f>
        <v>1.1589684146194384E-2</v>
      </c>
      <c r="U48" s="27">
        <f t="shared" si="2"/>
        <v>0.69820223479852983</v>
      </c>
      <c r="V48" s="27">
        <f t="shared" si="3"/>
        <v>-2.3219914996905109</v>
      </c>
      <c r="W48" s="77">
        <f t="shared" si="1"/>
        <v>-2.3263309851593386</v>
      </c>
      <c r="X48" s="27">
        <f t="shared" si="4"/>
        <v>-2.7965560441171347</v>
      </c>
      <c r="Y48" s="27">
        <f t="shared" si="5"/>
        <v>6.1019850841459042E-2</v>
      </c>
      <c r="AA48" s="65">
        <f t="shared" si="9"/>
        <v>-0.99774378321062573</v>
      </c>
      <c r="AB48" s="65">
        <f t="shared" si="10"/>
        <v>-225.24874932738311</v>
      </c>
      <c r="AD48" s="27">
        <f t="shared" si="11"/>
        <v>-2.3219914996905109</v>
      </c>
      <c r="AE48" s="77">
        <f t="shared" si="12"/>
        <v>-2.3263309851593386</v>
      </c>
      <c r="AF48" s="27">
        <f t="shared" si="13"/>
        <v>-2.7965560441171347</v>
      </c>
      <c r="AG48" s="27">
        <f t="shared" si="15"/>
        <v>6.1019850841459042E-2</v>
      </c>
      <c r="AI48" s="22">
        <f t="shared" si="14"/>
        <v>6.8150332198205241</v>
      </c>
      <c r="AJ48" s="65">
        <f t="shared" si="16"/>
        <v>6.8150332198205241</v>
      </c>
    </row>
    <row r="49" spans="2:36" x14ac:dyDescent="0.2">
      <c r="B49" t="str">
        <f>DataBase!A46</f>
        <v>3-M-1-Butyne</v>
      </c>
      <c r="D49" s="27">
        <f>DataBase!C46</f>
        <v>68.120002746582031</v>
      </c>
      <c r="E49" s="47">
        <f>DataBase!E46</f>
        <v>26.35</v>
      </c>
      <c r="F49" s="47">
        <f>DataBase!D46/1000</f>
        <v>0.59873687744140625</v>
      </c>
      <c r="G49" s="47">
        <f>DataBase!R46</f>
        <v>202.85</v>
      </c>
      <c r="H49" s="47">
        <f>DataBase!S46/100</f>
        <v>42.1</v>
      </c>
      <c r="I49" s="68">
        <f>DataBase!U46</f>
        <v>0.1759990006685257</v>
      </c>
      <c r="J49" s="27">
        <f>TestLeeKesler!H49</f>
        <v>13.593160220101513</v>
      </c>
      <c r="K49" s="58">
        <f>DataBase!Y47</f>
        <v>3.4834237139738957</v>
      </c>
      <c r="L49" s="27">
        <f t="shared" si="0"/>
        <v>4.6942051893476018</v>
      </c>
      <c r="M49" s="27">
        <f t="shared" si="6"/>
        <v>4.6942051893476018</v>
      </c>
      <c r="N49" s="58"/>
      <c r="O49" s="58"/>
      <c r="P49" s="58"/>
      <c r="Q49" s="58"/>
      <c r="R49" s="58"/>
      <c r="S49" s="58"/>
      <c r="T49" s="27">
        <f>TestLeeKesler!AR49</f>
        <v>2.6834065861640905E-2</v>
      </c>
      <c r="U49" s="27">
        <f t="shared" si="2"/>
        <v>0.74191176470588227</v>
      </c>
      <c r="V49" s="27">
        <f t="shared" si="3"/>
        <v>-1.8771905365325445</v>
      </c>
      <c r="W49" s="77">
        <f t="shared" si="1"/>
        <v>-1.7984669990628088</v>
      </c>
      <c r="X49" s="27">
        <f t="shared" si="4"/>
        <v>-2.193718931102921</v>
      </c>
      <c r="Y49" s="27">
        <f t="shared" si="5"/>
        <v>0.1115013109108694</v>
      </c>
      <c r="AA49" s="65">
        <f t="shared" si="9"/>
        <v>-0.99229664029845266</v>
      </c>
      <c r="AB49" s="65">
        <f t="shared" si="10"/>
        <v>45.121059239274992</v>
      </c>
      <c r="AD49" s="27">
        <f t="shared" si="11"/>
        <v>-1.8771905365325445</v>
      </c>
      <c r="AE49" s="77">
        <f t="shared" si="12"/>
        <v>-1.7984669990628088</v>
      </c>
      <c r="AF49" s="27">
        <f t="shared" si="13"/>
        <v>-2.193718931102921</v>
      </c>
      <c r="AG49" s="27">
        <f t="shared" si="15"/>
        <v>0.1115013109108694</v>
      </c>
      <c r="AI49" s="22">
        <f t="shared" si="14"/>
        <v>1.4659917811081284</v>
      </c>
      <c r="AJ49" s="65">
        <f t="shared" si="16"/>
        <v>1.4659917811081284</v>
      </c>
    </row>
    <row r="50" spans="2:36" x14ac:dyDescent="0.2">
      <c r="B50" t="str">
        <f>DataBase!A47</f>
        <v>1-Pentyne</v>
      </c>
      <c r="D50" s="27">
        <f>DataBase!C47</f>
        <v>68.120002746582031</v>
      </c>
      <c r="E50" s="47">
        <f>DataBase!E47</f>
        <v>40.149011230468773</v>
      </c>
      <c r="F50" s="47">
        <f>DataBase!D47/1000</f>
        <v>0.69489001464843747</v>
      </c>
      <c r="G50" s="47">
        <f>DataBase!R47</f>
        <v>220.34700927734377</v>
      </c>
      <c r="H50" s="47">
        <f>DataBase!S47/100</f>
        <v>40.5</v>
      </c>
      <c r="I50" s="68">
        <f>DataBase!U47</f>
        <v>0.164000004529953</v>
      </c>
      <c r="J50" s="27">
        <f>TestLeeKesler!H50</f>
        <v>11.889431947017444</v>
      </c>
      <c r="K50" s="58">
        <f>DataBase!Y48</f>
        <v>2.1352955931911506</v>
      </c>
      <c r="L50" s="27">
        <f t="shared" si="0"/>
        <v>3.3807444757028837</v>
      </c>
      <c r="M50" s="27">
        <f t="shared" si="6"/>
        <v>3.3807444757028837</v>
      </c>
      <c r="N50" s="58"/>
      <c r="O50" s="58"/>
      <c r="P50" s="58"/>
      <c r="Q50" s="58"/>
      <c r="R50" s="58"/>
      <c r="S50" s="58"/>
      <c r="T50" s="27">
        <f>TestLeeKesler!AR50</f>
        <v>1.5863597322384425E-2</v>
      </c>
      <c r="U50" s="27">
        <f t="shared" si="2"/>
        <v>0.71560717362226367</v>
      </c>
      <c r="V50" s="27">
        <f t="shared" si="3"/>
        <v>-2.1382260132033366</v>
      </c>
      <c r="W50" s="77">
        <f t="shared" si="1"/>
        <v>-2.103536628384663</v>
      </c>
      <c r="X50" s="27">
        <f t="shared" si="4"/>
        <v>-2.4832060297873433</v>
      </c>
      <c r="Y50" s="27">
        <f t="shared" si="5"/>
        <v>8.3475172239577372E-2</v>
      </c>
      <c r="AA50" s="65">
        <f t="shared" si="9"/>
        <v>-0.99257077222799084</v>
      </c>
      <c r="AB50" s="65">
        <f t="shared" si="10"/>
        <v>78.509864893906183</v>
      </c>
      <c r="AD50" s="27">
        <f t="shared" si="11"/>
        <v>-2.1382260132033366</v>
      </c>
      <c r="AE50" s="77">
        <f t="shared" si="12"/>
        <v>-2.103536628384663</v>
      </c>
      <c r="AF50" s="27">
        <f t="shared" si="13"/>
        <v>-2.4832060297873433</v>
      </c>
      <c r="AG50" s="27">
        <f t="shared" si="15"/>
        <v>8.3475172239577372E-2</v>
      </c>
      <c r="AI50" s="22">
        <f t="shared" si="14"/>
        <v>1.5511429189497248</v>
      </c>
      <c r="AJ50" s="65">
        <f t="shared" si="16"/>
        <v>1.5511429189497248</v>
      </c>
    </row>
    <row r="51" spans="2:36" x14ac:dyDescent="0.2">
      <c r="B51" t="str">
        <f>DataBase!A48</f>
        <v>2-Pentyne</v>
      </c>
      <c r="D51" s="27">
        <f>DataBase!C48</f>
        <v>68.120002746582031</v>
      </c>
      <c r="E51" s="47">
        <f>DataBase!E48</f>
        <v>56.050012207031273</v>
      </c>
      <c r="F51" s="47">
        <f>DataBase!D48/1000</f>
        <v>0.7152650146484375</v>
      </c>
      <c r="G51" s="47">
        <f>DataBase!R48</f>
        <v>248.85</v>
      </c>
      <c r="H51" s="47">
        <f>DataBase!S48/100</f>
        <v>42.3</v>
      </c>
      <c r="I51" s="68">
        <f>DataBase!U48</f>
        <v>0.18600000441074371</v>
      </c>
      <c r="J51" s="27">
        <f>TestLeeKesler!H51</f>
        <v>11.742947864909224</v>
      </c>
      <c r="K51" s="58">
        <f>DataBase!Y49</f>
        <v>2.5214270197817359</v>
      </c>
      <c r="L51" s="27">
        <f t="shared" si="0"/>
        <v>1.9960903796151908</v>
      </c>
      <c r="M51" s="27">
        <f t="shared" si="6"/>
        <v>1.9960903796151908</v>
      </c>
      <c r="N51" s="58"/>
      <c r="O51" s="58"/>
      <c r="P51" s="58"/>
      <c r="Q51" s="58"/>
      <c r="R51" s="58"/>
      <c r="S51" s="58"/>
      <c r="T51" s="27">
        <f>TestLeeKesler!AR51</f>
        <v>9.8834239467190995E-3</v>
      </c>
      <c r="U51" s="27">
        <f t="shared" si="2"/>
        <v>0.67653256704980835</v>
      </c>
      <c r="V51" s="27">
        <f t="shared" si="3"/>
        <v>-2.5644249655861584</v>
      </c>
      <c r="W51" s="77">
        <f t="shared" si="1"/>
        <v>-2.6299551163093362</v>
      </c>
      <c r="X51" s="27">
        <f t="shared" si="4"/>
        <v>-3.0535966288197529</v>
      </c>
      <c r="Y51" s="27">
        <f t="shared" si="5"/>
        <v>4.7188897863243283E-2</v>
      </c>
      <c r="AA51" s="65">
        <f t="shared" si="9"/>
        <v>-0.99608022605089142</v>
      </c>
      <c r="AB51" s="65">
        <f t="shared" si="10"/>
        <v>-53.15330425959678</v>
      </c>
      <c r="AD51" s="27">
        <f t="shared" si="11"/>
        <v>-2.5644249655861584</v>
      </c>
      <c r="AE51" s="77">
        <f t="shared" si="12"/>
        <v>-2.6299551163093362</v>
      </c>
      <c r="AF51" s="27">
        <f t="shared" si="13"/>
        <v>-3.0535966288197529</v>
      </c>
      <c r="AG51" s="27">
        <f t="shared" si="15"/>
        <v>4.7188897863243283E-2</v>
      </c>
      <c r="AI51" s="22">
        <f t="shared" si="14"/>
        <v>0.27597858550147414</v>
      </c>
      <c r="AJ51" s="65">
        <f t="shared" si="16"/>
        <v>0.27597858550147414</v>
      </c>
    </row>
    <row r="52" spans="2:36" x14ac:dyDescent="0.2">
      <c r="B52" t="str">
        <f>DataBase!A49</f>
        <v>Cyclopentane</v>
      </c>
      <c r="D52" s="27">
        <f>DataBase!C49</f>
        <v>70.135002136230469</v>
      </c>
      <c r="E52" s="47">
        <f>DataBase!E49</f>
        <v>49.248010253906273</v>
      </c>
      <c r="F52" s="47">
        <f>DataBase!D49/1000</f>
        <v>0.74887402343749998</v>
      </c>
      <c r="G52" s="47">
        <f>DataBase!R49</f>
        <v>238.45000610351565</v>
      </c>
      <c r="H52" s="47">
        <f>DataBase!S49/100</f>
        <v>45.089501953125001</v>
      </c>
      <c r="I52" s="68">
        <f>DataBase!U49</f>
        <v>0.19200000166893005</v>
      </c>
      <c r="J52" s="27">
        <f>TestLeeKesler!H52</f>
        <v>11.138144632320405</v>
      </c>
      <c r="K52" s="58">
        <f>DataBase!Y50</f>
        <v>4.3583172982105065</v>
      </c>
      <c r="L52" s="27">
        <f t="shared" si="0"/>
        <v>2.5412000764468234</v>
      </c>
      <c r="M52" s="27">
        <f t="shared" si="6"/>
        <v>2.5412000764468234</v>
      </c>
      <c r="N52" s="58"/>
      <c r="O52" s="58"/>
      <c r="P52" s="58"/>
      <c r="Q52" s="58"/>
      <c r="R52" s="58"/>
      <c r="S52" s="58"/>
      <c r="T52" s="27">
        <f>TestLeeKesler!AR52</f>
        <v>1.1265418806963532E-2</v>
      </c>
      <c r="U52" s="27">
        <f t="shared" si="2"/>
        <v>0.6902853709672252</v>
      </c>
      <c r="V52" s="27">
        <f t="shared" si="3"/>
        <v>-2.4087373274441251</v>
      </c>
      <c r="W52" s="77">
        <f t="shared" si="1"/>
        <v>-2.4337274726866744</v>
      </c>
      <c r="X52" s="27">
        <f t="shared" si="4"/>
        <v>-2.8760130062616875</v>
      </c>
      <c r="Y52" s="27">
        <f t="shared" si="5"/>
        <v>5.6359018538032477E-2</v>
      </c>
      <c r="AA52" s="65">
        <f t="shared" si="9"/>
        <v>-0.99741519076374074</v>
      </c>
      <c r="AB52" s="65">
        <f t="shared" si="10"/>
        <v>-161.30045876682917</v>
      </c>
      <c r="AD52" s="27">
        <f t="shared" si="11"/>
        <v>-2.4087373274441251</v>
      </c>
      <c r="AE52" s="77">
        <f t="shared" si="12"/>
        <v>-2.4337274726866744</v>
      </c>
      <c r="AF52" s="27">
        <f t="shared" si="13"/>
        <v>-2.8760130062616875</v>
      </c>
      <c r="AG52" s="27">
        <f t="shared" si="15"/>
        <v>5.6359018538032477E-2</v>
      </c>
      <c r="AI52" s="22">
        <f t="shared" si="14"/>
        <v>3.301914997630166</v>
      </c>
      <c r="AJ52" s="65">
        <f t="shared" si="16"/>
        <v>3.301914997630166</v>
      </c>
    </row>
    <row r="53" spans="2:36" x14ac:dyDescent="0.2">
      <c r="B53" t="str">
        <f>DataBase!A50</f>
        <v>1-Pentene</v>
      </c>
      <c r="D53" s="27">
        <f>DataBase!C50</f>
        <v>70.135002136230469</v>
      </c>
      <c r="E53" s="47">
        <f>DataBase!E50</f>
        <v>29.946008300781273</v>
      </c>
      <c r="F53" s="47">
        <f>DataBase!D50/1000</f>
        <v>0.63872302246093748</v>
      </c>
      <c r="G53" s="47">
        <f>DataBase!R50</f>
        <v>191.54900512695315</v>
      </c>
      <c r="H53" s="47">
        <f>DataBase!S50/100</f>
        <v>35.286999511718747</v>
      </c>
      <c r="I53" s="68">
        <f>DataBase!U50</f>
        <v>0.23296000063419342</v>
      </c>
      <c r="J53" s="27">
        <f>TestLeeKesler!H53</f>
        <v>12.792978507986618</v>
      </c>
      <c r="K53" s="58">
        <f>DataBase!Y51</f>
        <v>3.6320186968653045</v>
      </c>
      <c r="L53" s="27">
        <f t="shared" si="0"/>
        <v>4.3930478568438982</v>
      </c>
      <c r="M53" s="27">
        <f t="shared" si="6"/>
        <v>4.3930478568438982</v>
      </c>
      <c r="N53" s="58"/>
      <c r="O53" s="58"/>
      <c r="P53" s="58"/>
      <c r="Q53" s="58"/>
      <c r="R53" s="58"/>
      <c r="S53" s="58"/>
      <c r="T53" s="27">
        <f>TestLeeKesler!AR53</f>
        <v>1.7473465796468021E-2</v>
      </c>
      <c r="U53" s="27">
        <f t="shared" si="2"/>
        <v>0.75995428460949987</v>
      </c>
      <c r="V53" s="27">
        <f t="shared" si="3"/>
        <v>-1.7086830563322746</v>
      </c>
      <c r="W53" s="77">
        <f t="shared" si="1"/>
        <v>-1.6088954934101842</v>
      </c>
      <c r="X53" s="27">
        <f t="shared" si="4"/>
        <v>-2.0834913514974618</v>
      </c>
      <c r="Y53" s="27">
        <f t="shared" si="5"/>
        <v>0.12449479745040308</v>
      </c>
      <c r="AA53" s="65">
        <f t="shared" si="9"/>
        <v>-0.99518904850034262</v>
      </c>
      <c r="AB53" s="65">
        <f t="shared" si="10"/>
        <v>43.55341801352445</v>
      </c>
      <c r="AD53" s="27">
        <f t="shared" si="11"/>
        <v>-1.7086830563322746</v>
      </c>
      <c r="AE53" s="77">
        <f t="shared" si="12"/>
        <v>-1.6088954934101842</v>
      </c>
      <c r="AF53" s="27">
        <f t="shared" si="13"/>
        <v>-2.0834913514974618</v>
      </c>
      <c r="AG53" s="27">
        <f t="shared" si="15"/>
        <v>0.12449479745040308</v>
      </c>
      <c r="AI53" s="22">
        <f t="shared" si="14"/>
        <v>0.57916538233772386</v>
      </c>
      <c r="AJ53" s="65">
        <f t="shared" si="16"/>
        <v>0.57916538233772386</v>
      </c>
    </row>
    <row r="54" spans="2:36" x14ac:dyDescent="0.2">
      <c r="B54" t="str">
        <f>DataBase!A51</f>
        <v>cis2-Pentene</v>
      </c>
      <c r="D54" s="27">
        <f>DataBase!C51</f>
        <v>70.135002136230469</v>
      </c>
      <c r="E54" s="47">
        <f>DataBase!E51</f>
        <v>36.933007812500023</v>
      </c>
      <c r="F54" s="47">
        <f>DataBase!D51/1000</f>
        <v>0.6595750122070313</v>
      </c>
      <c r="G54" s="47">
        <f>DataBase!R51</f>
        <v>202.77800903320315</v>
      </c>
      <c r="H54" s="47">
        <f>DataBase!S51/100</f>
        <v>36.541201171875002</v>
      </c>
      <c r="I54" s="68">
        <f>DataBase!U51</f>
        <v>0.24060000479221344</v>
      </c>
      <c r="J54" s="27">
        <f>TestLeeKesler!H54</f>
        <v>12.483009380840958</v>
      </c>
      <c r="K54" s="58">
        <f>DataBase!Y52</f>
        <v>3.6929684191359229</v>
      </c>
      <c r="L54" s="27">
        <f t="shared" si="0"/>
        <v>3.6324497270416569</v>
      </c>
      <c r="M54" s="27">
        <f t="shared" si="6"/>
        <v>3.6324497270416569</v>
      </c>
      <c r="N54" s="58"/>
      <c r="O54" s="58"/>
      <c r="P54" s="58"/>
      <c r="Q54" s="58"/>
      <c r="R54" s="58"/>
      <c r="S54" s="58"/>
      <c r="T54" s="27">
        <f>TestLeeKesler!AR54</f>
        <v>1.3353312644089106E-2</v>
      </c>
      <c r="U54" s="27">
        <f t="shared" si="2"/>
        <v>0.74202398954704607</v>
      </c>
      <c r="V54" s="27">
        <f t="shared" si="3"/>
        <v>-1.8761170120684603</v>
      </c>
      <c r="W54" s="77">
        <f t="shared" si="1"/>
        <v>-1.7972407561247818</v>
      </c>
      <c r="X54" s="27">
        <f t="shared" si="4"/>
        <v>-2.308533146604844</v>
      </c>
      <c r="Y54" s="27">
        <f t="shared" si="5"/>
        <v>9.9406960103913533E-2</v>
      </c>
      <c r="AA54" s="65">
        <f t="shared" si="9"/>
        <v>-0.99638412487502026</v>
      </c>
      <c r="AB54" s="65">
        <f t="shared" si="10"/>
        <v>-4.5321107733559129</v>
      </c>
      <c r="AD54" s="27">
        <f t="shared" si="11"/>
        <v>-1.8761170120684603</v>
      </c>
      <c r="AE54" s="77">
        <f t="shared" si="12"/>
        <v>-1.7972407561247818</v>
      </c>
      <c r="AF54" s="27">
        <f t="shared" si="13"/>
        <v>-2.308533146604844</v>
      </c>
      <c r="AG54" s="27">
        <f t="shared" si="15"/>
        <v>9.9406960103913533E-2</v>
      </c>
      <c r="AI54" s="22">
        <f t="shared" si="14"/>
        <v>3.6625120928005703E-3</v>
      </c>
      <c r="AJ54" s="65">
        <f t="shared" si="16"/>
        <v>3.6625120928005703E-3</v>
      </c>
    </row>
    <row r="55" spans="2:36" x14ac:dyDescent="0.2">
      <c r="B55" t="str">
        <f>DataBase!A52</f>
        <v>tr2-Pentene</v>
      </c>
      <c r="D55" s="27">
        <f>DataBase!C52</f>
        <v>70.135002136230469</v>
      </c>
      <c r="E55" s="47">
        <f>DataBase!E52</f>
        <v>36.343011474609398</v>
      </c>
      <c r="F55" s="47">
        <f>DataBase!D52/1000</f>
        <v>0.65226300048828123</v>
      </c>
      <c r="G55" s="47">
        <f>DataBase!R52</f>
        <v>202.22100219726565</v>
      </c>
      <c r="H55" s="47">
        <f>DataBase!S52/100</f>
        <v>36.541201171875002</v>
      </c>
      <c r="I55" s="68">
        <f>DataBase!U52</f>
        <v>0.23725000023841858</v>
      </c>
      <c r="J55" s="27">
        <f>TestLeeKesler!H55</f>
        <v>12.614935666459818</v>
      </c>
      <c r="K55" s="58">
        <f>DataBase!Y53</f>
        <v>4.2600653236242918</v>
      </c>
      <c r="L55" s="27">
        <f t="shared" si="0"/>
        <v>3.6931621735619045</v>
      </c>
      <c r="M55" s="27">
        <f t="shared" si="6"/>
        <v>3.6931621735619045</v>
      </c>
      <c r="N55" s="58"/>
      <c r="O55" s="58"/>
      <c r="P55" s="58"/>
      <c r="Q55" s="58"/>
      <c r="R55" s="58"/>
      <c r="S55" s="58"/>
      <c r="T55" s="27">
        <f>TestLeeKesler!AR55</f>
        <v>1.3796305167916563E-2</v>
      </c>
      <c r="U55" s="27">
        <f t="shared" si="2"/>
        <v>0.74289344189625739</v>
      </c>
      <c r="V55" s="27">
        <f t="shared" si="3"/>
        <v>-1.8678110401134178</v>
      </c>
      <c r="W55" s="77">
        <f t="shared" si="1"/>
        <v>-1.7877611548352421</v>
      </c>
      <c r="X55" s="27">
        <f t="shared" si="4"/>
        <v>-2.2919573745243147</v>
      </c>
      <c r="Y55" s="27">
        <f t="shared" si="5"/>
        <v>0.10106843932663205</v>
      </c>
      <c r="AA55" s="65">
        <f t="shared" si="9"/>
        <v>-0.99676148037181278</v>
      </c>
      <c r="AB55" s="65">
        <f t="shared" si="10"/>
        <v>-41.090940158436474</v>
      </c>
      <c r="AD55" s="27">
        <f t="shared" si="11"/>
        <v>-1.8678110401134178</v>
      </c>
      <c r="AE55" s="77">
        <f t="shared" si="12"/>
        <v>-1.7877611548352421</v>
      </c>
      <c r="AF55" s="27">
        <f t="shared" si="13"/>
        <v>-2.2919573745243147</v>
      </c>
      <c r="AG55" s="27">
        <f t="shared" si="15"/>
        <v>0.10106843932663205</v>
      </c>
      <c r="AI55" s="22">
        <f t="shared" si="14"/>
        <v>0.32137918155065764</v>
      </c>
      <c r="AJ55" s="65">
        <f t="shared" si="16"/>
        <v>0.32137918155065764</v>
      </c>
    </row>
    <row r="56" spans="2:36" x14ac:dyDescent="0.2">
      <c r="B56" t="str">
        <f>DataBase!A53</f>
        <v>2M-1-butene</v>
      </c>
      <c r="D56" s="27">
        <f>DataBase!C53</f>
        <v>70.135002136230469</v>
      </c>
      <c r="E56" s="47">
        <f>DataBase!E53</f>
        <v>31.153009033203148</v>
      </c>
      <c r="F56" s="47">
        <f>DataBase!D53/1000</f>
        <v>0.65438000488281245</v>
      </c>
      <c r="G56" s="47">
        <f>DataBase!R53</f>
        <v>192.22100219726565</v>
      </c>
      <c r="H56" s="47">
        <f>DataBase!S53/100</f>
        <v>34.473601074218749</v>
      </c>
      <c r="I56" s="68">
        <f>DataBase!U53</f>
        <v>0.23194000124931335</v>
      </c>
      <c r="J56" s="27">
        <f>TestLeeKesler!H56</f>
        <v>12.503441408423578</v>
      </c>
      <c r="K56" s="58">
        <f>DataBase!Y54</f>
        <v>5.6886194593777768</v>
      </c>
      <c r="L56" s="27">
        <f t="shared" si="0"/>
        <v>4.2450214872948653</v>
      </c>
      <c r="M56" s="27">
        <f t="shared" si="6"/>
        <v>4.2450214872948653</v>
      </c>
      <c r="N56" s="58"/>
      <c r="O56" s="58"/>
      <c r="P56" s="58"/>
      <c r="Q56" s="58"/>
      <c r="R56" s="58"/>
      <c r="S56" s="58"/>
      <c r="T56" s="27">
        <f>TestLeeKesler!AR56</f>
        <v>1.6675081512135977E-2</v>
      </c>
      <c r="U56" s="27">
        <f t="shared" si="2"/>
        <v>0.75885690842916675</v>
      </c>
      <c r="V56" s="27">
        <f t="shared" si="3"/>
        <v>-1.7187033379264125</v>
      </c>
      <c r="W56" s="77">
        <f t="shared" si="1"/>
        <v>-1.6200035500061201</v>
      </c>
      <c r="X56" s="27">
        <f t="shared" si="4"/>
        <v>-2.0944469633387239</v>
      </c>
      <c r="Y56" s="27">
        <f t="shared" si="5"/>
        <v>0.12313832483457975</v>
      </c>
      <c r="AA56" s="65">
        <f t="shared" si="9"/>
        <v>-0.99706869449939273</v>
      </c>
      <c r="AB56" s="65">
        <f t="shared" si="10"/>
        <v>-86.572168839610981</v>
      </c>
      <c r="AD56" s="27">
        <f t="shared" si="11"/>
        <v>-1.7187033379264125</v>
      </c>
      <c r="AE56" s="77">
        <f t="shared" si="12"/>
        <v>-1.6200035500061201</v>
      </c>
      <c r="AF56" s="27">
        <f t="shared" si="13"/>
        <v>-2.0944469633387239</v>
      </c>
      <c r="AG56" s="27">
        <f t="shared" si="15"/>
        <v>0.12313832483457975</v>
      </c>
      <c r="AI56" s="22">
        <f t="shared" si="14"/>
        <v>2.0839751050018944</v>
      </c>
      <c r="AJ56" s="65">
        <f t="shared" si="16"/>
        <v>2.0839751050018944</v>
      </c>
    </row>
    <row r="57" spans="2:36" x14ac:dyDescent="0.2">
      <c r="B57" t="str">
        <f>DataBase!A54</f>
        <v>3M-1-butene</v>
      </c>
      <c r="D57" s="27">
        <f>DataBase!C54</f>
        <v>70.135002136230469</v>
      </c>
      <c r="E57" s="47">
        <f>DataBase!E54</f>
        <v>20.054010009765648</v>
      </c>
      <c r="F57" s="47">
        <f>DataBase!D54/1000</f>
        <v>0.63127001953124995</v>
      </c>
      <c r="G57" s="47">
        <f>DataBase!R54</f>
        <v>177.22100219726565</v>
      </c>
      <c r="H57" s="47">
        <f>DataBase!S54/100</f>
        <v>35.163100585937499</v>
      </c>
      <c r="I57" s="68">
        <f>DataBase!U54</f>
        <v>0.20900000631809235</v>
      </c>
      <c r="J57" s="27">
        <f>TestLeeKesler!H57</f>
        <v>12.801640865094033</v>
      </c>
      <c r="K57" s="58">
        <f>DataBase!Y55</f>
        <v>3.475614176153603</v>
      </c>
      <c r="L57" s="27">
        <f t="shared" si="0"/>
        <v>5.913605947339966</v>
      </c>
      <c r="M57" s="27">
        <f t="shared" si="6"/>
        <v>5.913605947339966</v>
      </c>
      <c r="N57" s="58"/>
      <c r="O57" s="58"/>
      <c r="P57" s="58"/>
      <c r="Q57" s="58"/>
      <c r="R57" s="58"/>
      <c r="S57" s="58"/>
      <c r="T57" s="27">
        <f>TestLeeKesler!AR57</f>
        <v>2.5056805251416323E-2</v>
      </c>
      <c r="U57" s="27">
        <f t="shared" si="2"/>
        <v>0.78413130125397779</v>
      </c>
      <c r="V57" s="27">
        <f t="shared" si="3"/>
        <v>-1.4949502921036828</v>
      </c>
      <c r="W57" s="77">
        <f t="shared" si="1"/>
        <v>-1.3769912173834933</v>
      </c>
      <c r="X57" s="27">
        <f t="shared" si="4"/>
        <v>-1.7827414652367906</v>
      </c>
      <c r="Y57" s="27">
        <f t="shared" si="5"/>
        <v>0.16817646478265763</v>
      </c>
      <c r="AA57" s="65">
        <f t="shared" si="9"/>
        <v>-0.9927906827451296</v>
      </c>
      <c r="AB57" s="65">
        <f t="shared" si="10"/>
        <v>97.298588017263569</v>
      </c>
      <c r="AD57" s="27">
        <f t="shared" si="11"/>
        <v>-1.4949502921036828</v>
      </c>
      <c r="AE57" s="77">
        <f t="shared" si="12"/>
        <v>-1.3769912173834933</v>
      </c>
      <c r="AF57" s="27">
        <f t="shared" si="13"/>
        <v>-1.7827414652367906</v>
      </c>
      <c r="AG57" s="27">
        <f t="shared" si="15"/>
        <v>0.16817646478265763</v>
      </c>
      <c r="AI57" s="22">
        <f t="shared" si="14"/>
        <v>5.943803876372419</v>
      </c>
      <c r="AJ57" s="65">
        <f t="shared" si="16"/>
        <v>5.943803876372419</v>
      </c>
    </row>
    <row r="58" spans="2:36" x14ac:dyDescent="0.2">
      <c r="B58" t="str">
        <f>DataBase!A55</f>
        <v>2M-2-butene</v>
      </c>
      <c r="D58" s="27">
        <f>DataBase!C55</f>
        <v>70.135002136230469</v>
      </c>
      <c r="E58" s="47">
        <f>DataBase!E55</f>
        <v>38.554010009765648</v>
      </c>
      <c r="F58" s="47">
        <f>DataBase!D55/1000</f>
        <v>0.66610900878906254</v>
      </c>
      <c r="G58" s="47">
        <f>DataBase!R55</f>
        <v>197.22200927734377</v>
      </c>
      <c r="H58" s="47">
        <f>DataBase!S55/100</f>
        <v>34.473601074218749</v>
      </c>
      <c r="I58" s="68">
        <f>DataBase!U55</f>
        <v>0.28499001264572144</v>
      </c>
      <c r="J58" s="27">
        <f>TestLeeKesler!H58</f>
        <v>12.382062472266416</v>
      </c>
      <c r="K58" s="58">
        <f>DataBase!Y56</f>
        <v>3.6722999326921819</v>
      </c>
      <c r="L58" s="27">
        <f t="shared" si="0"/>
        <v>3.5306862984923542</v>
      </c>
      <c r="M58" s="27">
        <f t="shared" si="6"/>
        <v>3.5306862984923542</v>
      </c>
      <c r="N58" s="58"/>
      <c r="O58" s="58"/>
      <c r="P58" s="58"/>
      <c r="Q58" s="58"/>
      <c r="R58" s="58"/>
      <c r="S58" s="58"/>
      <c r="T58" s="27">
        <f>TestLeeKesler!AR58</f>
        <v>1.02137254116336E-2</v>
      </c>
      <c r="U58" s="27">
        <f t="shared" si="2"/>
        <v>0.75078872261672658</v>
      </c>
      <c r="V58" s="27">
        <f t="shared" si="3"/>
        <v>-1.7932714186889069</v>
      </c>
      <c r="W58" s="77">
        <f t="shared" si="1"/>
        <v>-1.7033233929787792</v>
      </c>
      <c r="X58" s="27">
        <f t="shared" si="4"/>
        <v>-2.2787015739936822</v>
      </c>
      <c r="Y58" s="27">
        <f t="shared" si="5"/>
        <v>0.10241710144789008</v>
      </c>
      <c r="AA58" s="65">
        <f t="shared" si="9"/>
        <v>-0.99721871154349151</v>
      </c>
      <c r="AB58" s="65">
        <f t="shared" si="10"/>
        <v>-13.86503244335583</v>
      </c>
      <c r="AD58" s="27">
        <f t="shared" si="11"/>
        <v>-1.7932714186889069</v>
      </c>
      <c r="AE58" s="77">
        <f t="shared" si="12"/>
        <v>-1.7033233929787792</v>
      </c>
      <c r="AF58" s="27">
        <f t="shared" si="13"/>
        <v>-2.2787015739936822</v>
      </c>
      <c r="AG58" s="27">
        <f t="shared" si="15"/>
        <v>0.10241710144789008</v>
      </c>
      <c r="AI58" s="22">
        <f t="shared" si="14"/>
        <v>2.0054421391282624E-2</v>
      </c>
      <c r="AJ58" s="65">
        <f t="shared" si="16"/>
        <v>2.0054421391282624E-2</v>
      </c>
    </row>
    <row r="59" spans="2:36" x14ac:dyDescent="0.2">
      <c r="B59" t="str">
        <f>DataBase!A56</f>
        <v>n-Pentane</v>
      </c>
      <c r="D59" s="27">
        <f>DataBase!C56</f>
        <v>72.1510009765625</v>
      </c>
      <c r="E59" s="47">
        <f>DataBase!E56</f>
        <v>36.059014892578148</v>
      </c>
      <c r="F59" s="47">
        <f>DataBase!D56/1000</f>
        <v>0.62972900390624997</v>
      </c>
      <c r="G59" s="47">
        <f>DataBase!R56</f>
        <v>196.45000610351565</v>
      </c>
      <c r="H59" s="47">
        <f>DataBase!S56/100</f>
        <v>33.751201171875003</v>
      </c>
      <c r="I59" s="68">
        <f>DataBase!U56</f>
        <v>0.25389000773429871</v>
      </c>
      <c r="J59" s="27">
        <f>TestLeeKesler!H59</f>
        <v>13.062346131446128</v>
      </c>
      <c r="K59" s="58">
        <f>DataBase!Y57</f>
        <v>4.572308541869571</v>
      </c>
      <c r="L59" s="27">
        <f t="shared" si="0"/>
        <v>3.6990770925423901</v>
      </c>
      <c r="M59" s="27">
        <f t="shared" si="6"/>
        <v>3.6990770925423901</v>
      </c>
      <c r="N59" s="58"/>
      <c r="O59" s="58"/>
      <c r="P59" s="58"/>
      <c r="Q59" s="58"/>
      <c r="R59" s="58"/>
      <c r="S59" s="58"/>
      <c r="T59" s="27">
        <f>TestLeeKesler!AR59</f>
        <v>1.2972722566815149E-2</v>
      </c>
      <c r="U59" s="27">
        <f t="shared" si="2"/>
        <v>0.75202298852218041</v>
      </c>
      <c r="V59" s="27">
        <f t="shared" si="3"/>
        <v>-1.7817605064004227</v>
      </c>
      <c r="W59" s="77">
        <f t="shared" si="1"/>
        <v>-1.6903861254889665</v>
      </c>
      <c r="X59" s="27">
        <f t="shared" si="4"/>
        <v>-2.2109326528747677</v>
      </c>
      <c r="Y59" s="27">
        <f t="shared" si="5"/>
        <v>0.10959838358656238</v>
      </c>
      <c r="AA59" s="65">
        <f t="shared" si="9"/>
        <v>-0.99716276308826912</v>
      </c>
      <c r="AB59" s="65">
        <f t="shared" si="10"/>
        <v>-67.312890168556379</v>
      </c>
      <c r="AD59" s="27">
        <f t="shared" si="11"/>
        <v>-1.7817605064004227</v>
      </c>
      <c r="AE59" s="77">
        <f t="shared" si="12"/>
        <v>-1.6903861254889665</v>
      </c>
      <c r="AF59" s="27">
        <f t="shared" si="13"/>
        <v>-2.2109326528747677</v>
      </c>
      <c r="AG59" s="27">
        <f t="shared" si="15"/>
        <v>0.10959838358656238</v>
      </c>
      <c r="AI59" s="22">
        <f t="shared" si="14"/>
        <v>0.76253316409404892</v>
      </c>
      <c r="AJ59" s="65">
        <f t="shared" si="16"/>
        <v>0.76253316409404892</v>
      </c>
    </row>
    <row r="60" spans="2:36" x14ac:dyDescent="0.2">
      <c r="B60" t="str">
        <f>DataBase!A57</f>
        <v>i-Pentane</v>
      </c>
      <c r="D60" s="27">
        <f>DataBase!C57</f>
        <v>72.1510009765625</v>
      </c>
      <c r="E60" s="47">
        <f>DataBase!E57</f>
        <v>27.878015136718773</v>
      </c>
      <c r="F60" s="47">
        <f>DataBase!D57/1000</f>
        <v>0.62344201660156251</v>
      </c>
      <c r="G60" s="47">
        <f>DataBase!R57</f>
        <v>187.24801025390627</v>
      </c>
      <c r="H60" s="47">
        <f>DataBase!S57/100</f>
        <v>33.335900878906251</v>
      </c>
      <c r="I60" s="68">
        <f>DataBase!U57</f>
        <v>0.22224000096321106</v>
      </c>
      <c r="J60" s="27">
        <f>TestLeeKesler!H60</f>
        <v>13.076667227444338</v>
      </c>
      <c r="K60" s="58">
        <f>DataBase!Y58</f>
        <v>7.361870959486871</v>
      </c>
      <c r="L60" s="27">
        <f t="shared" si="0"/>
        <v>4.5732303231469755</v>
      </c>
      <c r="M60" s="27">
        <f t="shared" si="6"/>
        <v>4.5732303231469755</v>
      </c>
      <c r="N60" s="58"/>
      <c r="O60" s="58"/>
      <c r="P60" s="58"/>
      <c r="Q60" s="58"/>
      <c r="R60" s="58"/>
      <c r="S60" s="58"/>
      <c r="T60" s="27">
        <f>TestLeeKesler!AR60</f>
        <v>1.9569195995037994E-2</v>
      </c>
      <c r="U60" s="27">
        <f t="shared" si="2"/>
        <v>0.76705370599938139</v>
      </c>
      <c r="V60" s="27">
        <f t="shared" si="3"/>
        <v>-1.6445449244381591</v>
      </c>
      <c r="W60" s="77">
        <f t="shared" si="1"/>
        <v>-1.5382927714101857</v>
      </c>
      <c r="X60" s="27">
        <f t="shared" si="4"/>
        <v>-1.9864151114380595</v>
      </c>
      <c r="Y60" s="27">
        <f t="shared" si="5"/>
        <v>0.13718634272880112</v>
      </c>
      <c r="AA60" s="65">
        <f t="shared" si="9"/>
        <v>-0.99734181757562324</v>
      </c>
      <c r="AB60" s="65">
        <f t="shared" si="10"/>
        <v>-142.50154360184183</v>
      </c>
      <c r="AD60" s="27">
        <f t="shared" si="11"/>
        <v>-1.6445449244381591</v>
      </c>
      <c r="AE60" s="77">
        <f t="shared" si="12"/>
        <v>-1.5382927714101857</v>
      </c>
      <c r="AF60" s="27">
        <f t="shared" si="13"/>
        <v>-1.9864151114380595</v>
      </c>
      <c r="AG60" s="27">
        <f t="shared" si="15"/>
        <v>0.13718634272880112</v>
      </c>
      <c r="AI60" s="22">
        <f t="shared" si="14"/>
        <v>7.7765165986461771</v>
      </c>
      <c r="AJ60" s="65">
        <f t="shared" si="16"/>
        <v>7.7765165986461771</v>
      </c>
    </row>
    <row r="61" spans="2:36" x14ac:dyDescent="0.2">
      <c r="B61" t="str">
        <f>DataBase!A58</f>
        <v>22-Mpropane</v>
      </c>
      <c r="D61" s="27">
        <f>DataBase!C58</f>
        <v>72.1510009765625</v>
      </c>
      <c r="E61" s="47">
        <f>DataBase!E58</f>
        <v>9.4980102539062727</v>
      </c>
      <c r="F61" s="47">
        <f>DataBase!D58/1000</f>
        <v>0.59559301757812499</v>
      </c>
      <c r="G61" s="47">
        <f>DataBase!R58</f>
        <v>160.62801513671877</v>
      </c>
      <c r="H61" s="47">
        <f>DataBase!S58/100</f>
        <v>31.98820068359375</v>
      </c>
      <c r="I61" s="68">
        <f>DataBase!U58</f>
        <v>0.1964000016450882</v>
      </c>
      <c r="J61" s="27">
        <f>TestLeeKesler!H61</f>
        <v>13.403654196935191</v>
      </c>
      <c r="K61" s="58">
        <f>DataBase!Y59</f>
        <v>1.0531954744595939</v>
      </c>
      <c r="L61" s="27">
        <f t="shared" si="0"/>
        <v>7.3776771412030255</v>
      </c>
      <c r="M61" s="27">
        <f t="shared" si="6"/>
        <v>7.3776771412030255</v>
      </c>
      <c r="N61" s="58"/>
      <c r="O61" s="58"/>
      <c r="P61" s="58"/>
      <c r="Q61" s="58"/>
      <c r="R61" s="58"/>
      <c r="S61" s="58"/>
      <c r="T61" s="27">
        <f>TestLeeKesler!AR61</f>
        <v>3.9269604162886468E-2</v>
      </c>
      <c r="U61" s="27">
        <f t="shared" si="2"/>
        <v>0.81412609140344205</v>
      </c>
      <c r="V61" s="27">
        <f t="shared" si="3"/>
        <v>-1.2469321965931348</v>
      </c>
      <c r="W61" s="77">
        <f t="shared" si="1"/>
        <v>-1.1200410854158043</v>
      </c>
      <c r="X61" s="27">
        <f t="shared" si="4"/>
        <v>-1.4669082676113652</v>
      </c>
      <c r="Y61" s="27">
        <f t="shared" si="5"/>
        <v>0.23063745329655011</v>
      </c>
      <c r="AA61" s="65">
        <f t="shared" si="9"/>
        <v>-0.96271385026313749</v>
      </c>
      <c r="AB61" s="65">
        <f t="shared" si="10"/>
        <v>161.05284994750906</v>
      </c>
      <c r="AD61" s="27">
        <f t="shared" si="11"/>
        <v>-1.2469321965931348</v>
      </c>
      <c r="AE61" s="77">
        <f t="shared" si="12"/>
        <v>-1.1200410854158043</v>
      </c>
      <c r="AF61" s="27">
        <f t="shared" si="13"/>
        <v>-1.4669082676113652</v>
      </c>
      <c r="AG61" s="27">
        <f t="shared" si="15"/>
        <v>0.23063745329655011</v>
      </c>
      <c r="AI61" s="22">
        <f t="shared" si="14"/>
        <v>39.999068352973772</v>
      </c>
      <c r="AJ61" s="65">
        <f t="shared" si="16"/>
        <v>39.999068352973772</v>
      </c>
    </row>
    <row r="62" spans="2:36" s="69" customFormat="1" x14ac:dyDescent="0.2">
      <c r="B62" s="69" t="str">
        <f>DataBase!A59</f>
        <v>Benzene</v>
      </c>
      <c r="D62" s="70">
        <f>DataBase!C59</f>
        <v>78.110000610351563</v>
      </c>
      <c r="E62" s="71">
        <f>DataBase!E59</f>
        <v>80.089013671875023</v>
      </c>
      <c r="F62" s="71">
        <f>DataBase!D59/1000</f>
        <v>0.88219000244140622</v>
      </c>
      <c r="G62" s="71">
        <f>DataBase!R59</f>
        <v>288.94802246093752</v>
      </c>
      <c r="H62" s="71">
        <f>DataBase!S59/100</f>
        <v>49.243901367187497</v>
      </c>
      <c r="I62" s="72">
        <f>DataBase!U59</f>
        <v>0.21500000357627869</v>
      </c>
      <c r="J62" s="70">
        <f>TestLeeKesler!H62</f>
        <v>9.7473132766034816</v>
      </c>
      <c r="K62" s="58">
        <f>DataBase!Y60</f>
        <v>1.0041411453429427</v>
      </c>
      <c r="L62" s="70">
        <f t="shared" si="0"/>
        <v>0.99246058798373904</v>
      </c>
      <c r="M62" s="27">
        <f t="shared" si="6"/>
        <v>0.99246058798373904</v>
      </c>
      <c r="N62" s="58"/>
      <c r="O62" s="58"/>
      <c r="P62" s="58"/>
      <c r="Q62" s="58"/>
      <c r="R62" s="58"/>
      <c r="S62" s="58"/>
      <c r="T62" s="70">
        <f>TestLeeKesler!AR62</f>
        <v>3.5701275992230603E-3</v>
      </c>
      <c r="U62" s="70">
        <f t="shared" si="2"/>
        <v>0.62827120162042882</v>
      </c>
      <c r="V62" s="70">
        <f t="shared" si="3"/>
        <v>-3.1670960564262121</v>
      </c>
      <c r="W62" s="77">
        <f t="shared" si="1"/>
        <v>-3.4291043637316911</v>
      </c>
      <c r="X62" s="70">
        <f t="shared" si="4"/>
        <v>-3.9043535068919586</v>
      </c>
      <c r="Y62" s="70">
        <f t="shared" si="5"/>
        <v>2.0153979689453313E-2</v>
      </c>
      <c r="AA62" s="73">
        <f t="shared" si="9"/>
        <v>-0.99644459584613099</v>
      </c>
      <c r="AB62" s="65">
        <f t="shared" si="10"/>
        <v>-3.2717478674279468</v>
      </c>
      <c r="AD62" s="27">
        <f t="shared" si="11"/>
        <v>-3.1670960564262121</v>
      </c>
      <c r="AE62" s="77">
        <f t="shared" si="12"/>
        <v>-3.4291043637316911</v>
      </c>
      <c r="AF62" s="27">
        <f t="shared" si="13"/>
        <v>-3.9043535068919586</v>
      </c>
      <c r="AG62" s="27">
        <f t="shared" si="15"/>
        <v>2.0153979689453313E-2</v>
      </c>
      <c r="AI62" s="22">
        <f t="shared" si="14"/>
        <v>1.3643542022164778E-4</v>
      </c>
      <c r="AJ62" s="65">
        <f t="shared" si="16"/>
        <v>1.3643542022164778E-4</v>
      </c>
    </row>
    <row r="63" spans="2:36" x14ac:dyDescent="0.2">
      <c r="B63" t="str">
        <f>DataBase!A60</f>
        <v>13CC6==</v>
      </c>
      <c r="D63" s="27">
        <f>DataBase!C60</f>
        <v>80.129501342773438</v>
      </c>
      <c r="E63" s="47">
        <f>DataBase!E60</f>
        <v>80.339013671875023</v>
      </c>
      <c r="F63" s="47">
        <f>DataBase!D60/1000</f>
        <v>0.84735601806640626</v>
      </c>
      <c r="G63" s="47">
        <f>DataBase!R60</f>
        <v>284.85000000000002</v>
      </c>
      <c r="H63" s="47">
        <f>DataBase!S60/100</f>
        <v>47.3</v>
      </c>
      <c r="I63" s="68">
        <f>DataBase!U60</f>
        <v>0.23083500564098358</v>
      </c>
      <c r="J63" s="27">
        <f>TestLeeKesler!H63</f>
        <v>10.150409349680324</v>
      </c>
      <c r="K63" s="58">
        <f>DataBase!Y61</f>
        <v>139670.08893080728</v>
      </c>
      <c r="L63" s="27">
        <f t="shared" si="0"/>
        <v>0.97939859969284893</v>
      </c>
      <c r="M63" s="27">
        <f t="shared" si="6"/>
        <v>0.97939859969284893</v>
      </c>
      <c r="N63" s="58"/>
      <c r="O63" s="58"/>
      <c r="P63" s="58"/>
      <c r="Q63" s="58"/>
      <c r="R63" s="58"/>
      <c r="S63" s="58"/>
      <c r="T63" s="27">
        <f>TestLeeKesler!AR63</f>
        <v>3.2494799103661523E-3</v>
      </c>
      <c r="U63" s="27">
        <f t="shared" si="2"/>
        <v>0.63288530465949822</v>
      </c>
      <c r="V63" s="27">
        <f t="shared" si="3"/>
        <v>-3.1053130572350693</v>
      </c>
      <c r="W63" s="77">
        <f t="shared" si="1"/>
        <v>-3.3444399197350534</v>
      </c>
      <c r="X63" s="27">
        <f t="shared" si="4"/>
        <v>-3.8773268649730408</v>
      </c>
      <c r="Y63" s="27">
        <f t="shared" si="5"/>
        <v>2.0706101473421754E-2</v>
      </c>
      <c r="AA63" s="65">
        <f t="shared" si="9"/>
        <v>-0.99999997673460406</v>
      </c>
      <c r="AB63" s="65">
        <f t="shared" si="10"/>
        <v>-42981988.928951293</v>
      </c>
      <c r="AD63" s="27">
        <f t="shared" si="11"/>
        <v>-3.1053130572350693</v>
      </c>
      <c r="AE63" s="77">
        <f t="shared" si="12"/>
        <v>-3.3444399197350534</v>
      </c>
      <c r="AF63" s="27">
        <f t="shared" si="13"/>
        <v>-3.8773268649730408</v>
      </c>
      <c r="AG63" s="27">
        <f t="shared" si="15"/>
        <v>2.0706101473421754E-2</v>
      </c>
      <c r="AI63" s="22">
        <f t="shared" si="14"/>
        <v>19507460157.519802</v>
      </c>
      <c r="AJ63" s="65">
        <f t="shared" si="16"/>
        <v>19507460157.519802</v>
      </c>
    </row>
    <row r="64" spans="2:36" x14ac:dyDescent="0.2">
      <c r="B64" t="str">
        <f>DataBase!A61</f>
        <v>14CC6==</v>
      </c>
      <c r="D64" s="27">
        <f>DataBase!C61</f>
        <v>80.129501342773438</v>
      </c>
      <c r="E64" s="47">
        <f>DataBase!E61</f>
        <v>86.998010253906273</v>
      </c>
      <c r="F64" s="47">
        <f>DataBase!D61/1000</f>
        <v>0.85968701171874995</v>
      </c>
      <c r="G64" s="47">
        <f>DataBase!R61</f>
        <v>295.85000000000002</v>
      </c>
      <c r="H64" s="47">
        <f>DataBase!S61/100</f>
        <v>47.3</v>
      </c>
      <c r="I64" s="68">
        <f>DataBase!U61</f>
        <v>0.20483000576496124</v>
      </c>
      <c r="J64" s="27">
        <f>TestLeeKesler!H64</f>
        <v>10.06724897920318</v>
      </c>
      <c r="K64" s="58">
        <f>DataBase!Y62</f>
        <v>1.2303233087748742</v>
      </c>
      <c r="L64" s="27">
        <f t="shared" si="0"/>
        <v>0.86360613109205908</v>
      </c>
      <c r="M64" s="27">
        <f t="shared" si="6"/>
        <v>0.86360613109205908</v>
      </c>
      <c r="N64" s="58"/>
      <c r="O64" s="58"/>
      <c r="P64" s="58"/>
      <c r="Q64" s="58"/>
      <c r="R64" s="58"/>
      <c r="S64" s="58"/>
      <c r="T64" s="27">
        <f>TestLeeKesler!AR64</f>
        <v>2.6251702545078926E-3</v>
      </c>
      <c r="U64" s="27">
        <f t="shared" si="2"/>
        <v>0.62065026362038656</v>
      </c>
      <c r="V64" s="27">
        <f t="shared" si="3"/>
        <v>-3.2712547372156813</v>
      </c>
      <c r="W64" s="77">
        <f t="shared" si="1"/>
        <v>-3.5731778479300345</v>
      </c>
      <c r="X64" s="27">
        <f t="shared" si="4"/>
        <v>-4.0031487764064222</v>
      </c>
      <c r="Y64" s="27">
        <f t="shared" si="5"/>
        <v>1.8258057739789835E-2</v>
      </c>
      <c r="AA64" s="65">
        <f t="shared" si="9"/>
        <v>-0.99786627609524681</v>
      </c>
      <c r="AB64" s="65">
        <f t="shared" si="10"/>
        <v>-139.69272166370746</v>
      </c>
      <c r="AD64" s="27">
        <f t="shared" si="11"/>
        <v>-3.2712547372156813</v>
      </c>
      <c r="AE64" s="77">
        <f t="shared" si="12"/>
        <v>-3.5731778479300345</v>
      </c>
      <c r="AF64" s="27">
        <f t="shared" si="13"/>
        <v>-4.0031487764064222</v>
      </c>
      <c r="AG64" s="27">
        <f t="shared" si="15"/>
        <v>1.8258057739789835E-2</v>
      </c>
      <c r="AI64" s="22">
        <f t="shared" si="14"/>
        <v>0.13448148840764937</v>
      </c>
      <c r="AJ64" s="65">
        <f t="shared" si="16"/>
        <v>0.13448148840764937</v>
      </c>
    </row>
    <row r="65" spans="2:36" x14ac:dyDescent="0.2">
      <c r="B65" t="str">
        <f>DataBase!A62</f>
        <v>MCC5==</v>
      </c>
      <c r="D65" s="27">
        <f>DataBase!C62</f>
        <v>80.129501342773438</v>
      </c>
      <c r="E65" s="47">
        <f>DataBase!E62</f>
        <v>72.778009033203148</v>
      </c>
      <c r="F65" s="47">
        <f>DataBase!D62/1000</f>
        <v>0.8140880126953125</v>
      </c>
      <c r="G65" s="47">
        <f>DataBase!R62</f>
        <v>267.85000000000002</v>
      </c>
      <c r="H65" s="47">
        <f>DataBase!S62/100</f>
        <v>44.3</v>
      </c>
      <c r="I65" s="68">
        <f>DataBase!U62</f>
        <v>0.2375590056180954</v>
      </c>
      <c r="J65" s="27">
        <f>TestLeeKesler!H65</f>
        <v>10.489337297942054</v>
      </c>
      <c r="K65" s="58" t="e">
        <f>DataBase!Y63</f>
        <v>#NUM!</v>
      </c>
      <c r="L65" s="27">
        <f t="shared" si="0"/>
        <v>1.2569996204708507</v>
      </c>
      <c r="M65" s="27">
        <f t="shared" si="6"/>
        <v>1.2569996204708507</v>
      </c>
      <c r="N65" s="58"/>
      <c r="O65" s="58"/>
      <c r="P65" s="58"/>
      <c r="Q65" s="58"/>
      <c r="R65" s="58"/>
      <c r="S65" s="58"/>
      <c r="T65" s="27">
        <f>TestLeeKesler!AR65</f>
        <v>3.9706522130133698E-3</v>
      </c>
      <c r="U65" s="27">
        <f t="shared" si="2"/>
        <v>0.6527726432532347</v>
      </c>
      <c r="V65" s="27">
        <f t="shared" si="3"/>
        <v>-2.8494891936690045</v>
      </c>
      <c r="W65" s="77">
        <f t="shared" si="1"/>
        <v>-3.0003823843764432</v>
      </c>
      <c r="X65" s="27">
        <f t="shared" si="4"/>
        <v>-3.5622570493755226</v>
      </c>
      <c r="Y65" s="27">
        <f t="shared" si="5"/>
        <v>2.8374709265707693E-2</v>
      </c>
      <c r="AA65" s="65" t="e">
        <f t="shared" si="9"/>
        <v>#NUM!</v>
      </c>
      <c r="AB65" s="65" t="e">
        <f t="shared" si="10"/>
        <v>#NUM!</v>
      </c>
      <c r="AD65" s="27">
        <f t="shared" si="11"/>
        <v>-2.8494891936690045</v>
      </c>
      <c r="AE65" s="77">
        <f t="shared" si="12"/>
        <v>-3.0003823843764432</v>
      </c>
      <c r="AF65" s="27">
        <f t="shared" si="13"/>
        <v>-3.5622570493755226</v>
      </c>
      <c r="AG65" s="27">
        <f t="shared" si="15"/>
        <v>2.8374709265707693E-2</v>
      </c>
      <c r="AI65" s="22" t="e">
        <f t="shared" si="14"/>
        <v>#NUM!</v>
      </c>
      <c r="AJ65" s="65">
        <f t="shared" si="16"/>
        <v>0</v>
      </c>
    </row>
    <row r="66" spans="2:36" x14ac:dyDescent="0.2">
      <c r="B66" t="str">
        <f>DataBase!A63</f>
        <v>CC6=</v>
      </c>
      <c r="D66" s="27">
        <f>DataBase!C63</f>
        <v>82.145401000976563</v>
      </c>
      <c r="E66" s="47">
        <f>DataBase!E63</f>
        <v>82.968011474609398</v>
      </c>
      <c r="F66" s="47">
        <f>DataBase!D63/1000</f>
        <v>0.81485400390624996</v>
      </c>
      <c r="G66" s="47">
        <f>DataBase!R63</f>
        <v>287.25002441406252</v>
      </c>
      <c r="H66" s="47">
        <f>DataBase!S63/100</f>
        <v>43.499902343750001</v>
      </c>
      <c r="I66" s="68">
        <f>DataBase!U63</f>
        <v>0.21424800157546997</v>
      </c>
      <c r="J66" s="27">
        <f>TestLeeKesler!H66</f>
        <v>10.581380810909071</v>
      </c>
      <c r="K66" s="58">
        <f>DataBase!Y64</f>
        <v>1.5774147856922176</v>
      </c>
      <c r="L66" s="27">
        <f t="shared" si="0"/>
        <v>0.9085747714840936</v>
      </c>
      <c r="M66" s="27">
        <f t="shared" si="6"/>
        <v>0.9085747714840936</v>
      </c>
      <c r="N66" s="58"/>
      <c r="O66" s="58"/>
      <c r="P66" s="58"/>
      <c r="Q66" s="58"/>
      <c r="R66" s="58"/>
      <c r="S66" s="58"/>
      <c r="T66" s="27">
        <f>TestLeeKesler!AR66</f>
        <v>3.3048654408028458E-3</v>
      </c>
      <c r="U66" s="27">
        <f t="shared" si="2"/>
        <v>0.63017484763538878</v>
      </c>
      <c r="V66" s="27">
        <f t="shared" si="3"/>
        <v>-3.141491067589699</v>
      </c>
      <c r="W66" s="77">
        <f t="shared" si="1"/>
        <v>-3.3939439928856143</v>
      </c>
      <c r="X66" s="27">
        <f t="shared" si="4"/>
        <v>-3.868636785524513</v>
      </c>
      <c r="Y66" s="27">
        <f t="shared" si="5"/>
        <v>2.0886823246274167E-2</v>
      </c>
      <c r="AA66" s="65">
        <f t="shared" si="9"/>
        <v>-0.99790488496064622</v>
      </c>
      <c r="AB66" s="65">
        <f t="shared" si="10"/>
        <v>-202.38040736861097</v>
      </c>
      <c r="AD66" s="27">
        <f t="shared" si="11"/>
        <v>-3.141491067589699</v>
      </c>
      <c r="AE66" s="77">
        <f t="shared" si="12"/>
        <v>-3.3939439928856143</v>
      </c>
      <c r="AF66" s="27">
        <f t="shared" si="13"/>
        <v>-3.868636785524513</v>
      </c>
      <c r="AG66" s="27">
        <f t="shared" si="15"/>
        <v>2.0886823246274167E-2</v>
      </c>
      <c r="AI66" s="22">
        <f t="shared" si="14"/>
        <v>0.44734696460592349</v>
      </c>
      <c r="AJ66" s="65">
        <f t="shared" si="16"/>
        <v>0.44734696460592349</v>
      </c>
    </row>
    <row r="67" spans="2:36" x14ac:dyDescent="0.2">
      <c r="B67" t="str">
        <f>DataBase!A64</f>
        <v>14C6==</v>
      </c>
      <c r="D67" s="27">
        <f>DataBase!C64</f>
        <v>82.145401000976563</v>
      </c>
      <c r="E67" s="47">
        <f>DataBase!E64</f>
        <v>64.998010253906273</v>
      </c>
      <c r="F67" s="47">
        <f>DataBase!D64/1000</f>
        <v>0.7043740234375</v>
      </c>
      <c r="G67" s="47">
        <f>DataBase!R64</f>
        <v>236.84700927734377</v>
      </c>
      <c r="H67" s="47">
        <f>DataBase!S64/100</f>
        <v>33.5</v>
      </c>
      <c r="I67" s="68">
        <f>DataBase!U64</f>
        <v>0.27995100617408752</v>
      </c>
      <c r="J67" s="27">
        <f>TestLeeKesler!H67</f>
        <v>12.031592542864187</v>
      </c>
      <c r="K67" s="58">
        <f>DataBase!Y65</f>
        <v>0.88132622363524848</v>
      </c>
      <c r="L67" s="27">
        <f t="shared" si="0"/>
        <v>1.5742994048187029</v>
      </c>
      <c r="M67" s="27">
        <f t="shared" si="6"/>
        <v>1.5742994048187029</v>
      </c>
      <c r="N67" s="58"/>
      <c r="O67" s="58"/>
      <c r="P67" s="58"/>
      <c r="Q67" s="58"/>
      <c r="R67" s="58"/>
      <c r="S67" s="58"/>
      <c r="T67" s="27">
        <f>TestLeeKesler!AR67</f>
        <v>4.2592252841824442E-3</v>
      </c>
      <c r="U67" s="27">
        <f t="shared" si="2"/>
        <v>0.69245504106074451</v>
      </c>
      <c r="V67" s="27">
        <f t="shared" si="3"/>
        <v>-2.3847602918830964</v>
      </c>
      <c r="W67" s="77">
        <f t="shared" si="1"/>
        <v>-2.4039020440311423</v>
      </c>
      <c r="X67" s="27">
        <f t="shared" si="4"/>
        <v>-3.0577350878535601</v>
      </c>
      <c r="Y67" s="27">
        <f t="shared" si="5"/>
        <v>4.6994012084140384E-2</v>
      </c>
      <c r="AA67" s="65">
        <f t="shared" si="9"/>
        <v>-0.99516725456481459</v>
      </c>
      <c r="AB67" s="65">
        <f t="shared" si="10"/>
        <v>162.69934904757454</v>
      </c>
      <c r="AD67" s="27">
        <f t="shared" si="11"/>
        <v>-2.3847602918830964</v>
      </c>
      <c r="AE67" s="77">
        <f t="shared" si="12"/>
        <v>-2.4039020440311423</v>
      </c>
      <c r="AF67" s="27">
        <f t="shared" si="13"/>
        <v>-3.0577350878535601</v>
      </c>
      <c r="AG67" s="27">
        <f t="shared" si="15"/>
        <v>4.6994012084140384E-2</v>
      </c>
      <c r="AI67" s="22">
        <f t="shared" si="14"/>
        <v>0.48021182983951671</v>
      </c>
      <c r="AJ67" s="65">
        <f t="shared" si="16"/>
        <v>0.48021182983951671</v>
      </c>
    </row>
    <row r="68" spans="2:36" x14ac:dyDescent="0.2">
      <c r="B68" t="str">
        <f>DataBase!A65</f>
        <v>cstrns24C6==</v>
      </c>
      <c r="D68" s="27">
        <f>DataBase!C65</f>
        <v>82.145401000976563</v>
      </c>
      <c r="E68" s="47">
        <f>DataBase!E65</f>
        <v>83.498010253906273</v>
      </c>
      <c r="F68" s="47">
        <f>DataBase!D65/1000</f>
        <v>0.72727600097656253</v>
      </c>
      <c r="G68" s="47">
        <f>DataBase!R65</f>
        <v>264.85000000000002</v>
      </c>
      <c r="H68" s="47">
        <f>DataBase!S65/100</f>
        <v>33.5</v>
      </c>
      <c r="I68" s="68">
        <f>DataBase!U65</f>
        <v>0.27536600828170776</v>
      </c>
      <c r="J68" s="27">
        <f>TestLeeKesler!H68</f>
        <v>11.861460859563453</v>
      </c>
      <c r="K68" s="58">
        <f>DataBase!Y66</f>
        <v>0.94686951815960319</v>
      </c>
      <c r="L68" s="27">
        <f t="shared" si="0"/>
        <v>0.90240118807228042</v>
      </c>
      <c r="M68" s="27">
        <f t="shared" si="6"/>
        <v>0.90240118807228042</v>
      </c>
      <c r="N68" s="58"/>
      <c r="O68" s="58"/>
      <c r="P68" s="58"/>
      <c r="Q68" s="58"/>
      <c r="R68" s="58"/>
      <c r="S68" s="58"/>
      <c r="T68" s="27">
        <f>TestLeeKesler!AR68</f>
        <v>2.2407115938158535E-3</v>
      </c>
      <c r="U68" s="27">
        <f t="shared" si="2"/>
        <v>0.65641263940520445</v>
      </c>
      <c r="V68" s="27">
        <f t="shared" si="3"/>
        <v>-2.8044208837814115</v>
      </c>
      <c r="W68" s="77">
        <f t="shared" si="1"/>
        <v>-2.9408881719739637</v>
      </c>
      <c r="X68" s="27">
        <f t="shared" si="4"/>
        <v>-3.6142415205007703</v>
      </c>
      <c r="Y68" s="27">
        <f t="shared" si="5"/>
        <v>2.6937348897680014E-2</v>
      </c>
      <c r="AA68" s="65">
        <f t="shared" si="9"/>
        <v>-0.99763355821383803</v>
      </c>
      <c r="AB68" s="65">
        <f t="shared" si="10"/>
        <v>-19.845628598544781</v>
      </c>
      <c r="AD68" s="27">
        <f t="shared" si="11"/>
        <v>-2.8044208837814115</v>
      </c>
      <c r="AE68" s="77">
        <f t="shared" si="12"/>
        <v>-2.9408881719739637</v>
      </c>
      <c r="AF68" s="27">
        <f t="shared" si="13"/>
        <v>-3.6142415205007703</v>
      </c>
      <c r="AG68" s="27">
        <f t="shared" si="15"/>
        <v>2.6937348897680014E-2</v>
      </c>
      <c r="AI68" s="22">
        <f t="shared" si="14"/>
        <v>1.9774323807550949E-3</v>
      </c>
      <c r="AJ68" s="65">
        <f t="shared" si="16"/>
        <v>1.9774323807550949E-3</v>
      </c>
    </row>
    <row r="69" spans="2:36" x14ac:dyDescent="0.2">
      <c r="B69" t="str">
        <f>DataBase!A66</f>
        <v>trstrs24C6==</v>
      </c>
      <c r="D69" s="27">
        <f>DataBase!C66</f>
        <v>82.145401000976563</v>
      </c>
      <c r="E69" s="47">
        <f>DataBase!E66</f>
        <v>81.899011230468773</v>
      </c>
      <c r="F69" s="47">
        <f>DataBase!D66/1000</f>
        <v>0.71860400390625001</v>
      </c>
      <c r="G69" s="47">
        <f>DataBase!R66</f>
        <v>261.85000000000002</v>
      </c>
      <c r="H69" s="47">
        <f>DataBase!S66/100</f>
        <v>33.5</v>
      </c>
      <c r="I69" s="68">
        <f>DataBase!U66</f>
        <v>0.28210601210594177</v>
      </c>
      <c r="J69" s="27">
        <f>TestLeeKesler!H69</f>
        <v>11.986635658623026</v>
      </c>
      <c r="K69" s="58">
        <f>DataBase!Y67</f>
        <v>1.5130073511869611</v>
      </c>
      <c r="L69" s="27">
        <f t="shared" ref="L69:L132" si="17">Y69*H69</f>
        <v>0.94101763374489145</v>
      </c>
      <c r="M69" s="27">
        <f t="shared" si="6"/>
        <v>0.94101763374489145</v>
      </c>
      <c r="N69" s="58"/>
      <c r="O69" s="58"/>
      <c r="P69" s="58"/>
      <c r="Q69" s="58"/>
      <c r="R69" s="58"/>
      <c r="S69" s="58"/>
      <c r="T69" s="27">
        <f>TestLeeKesler!AR69</f>
        <v>2.3085812862734347E-3</v>
      </c>
      <c r="U69" s="27">
        <f t="shared" si="2"/>
        <v>0.66009345794392515</v>
      </c>
      <c r="V69" s="27">
        <f t="shared" si="3"/>
        <v>-2.759374948122288</v>
      </c>
      <c r="W69" s="77">
        <f t="shared" ref="W69:W132" si="18">15.2518-15.6875/U69-13.4721*LN(U69)+0.43577*U69^6</f>
        <v>-2.8817673357779827</v>
      </c>
      <c r="X69" s="27">
        <f t="shared" si="4"/>
        <v>-3.5723388390357793</v>
      </c>
      <c r="Y69" s="27">
        <f t="shared" si="5"/>
        <v>2.8090078619250492E-2</v>
      </c>
      <c r="AA69" s="65">
        <f t="shared" si="9"/>
        <v>-0.99847417708548314</v>
      </c>
      <c r="AB69" s="65">
        <f t="shared" si="10"/>
        <v>-247.76676517437627</v>
      </c>
      <c r="AD69" s="27">
        <f t="shared" si="11"/>
        <v>-2.759374948122288</v>
      </c>
      <c r="AE69" s="77">
        <f t="shared" si="12"/>
        <v>-2.8817673357779827</v>
      </c>
      <c r="AF69" s="27">
        <f t="shared" si="13"/>
        <v>-3.5723388390357793</v>
      </c>
      <c r="AG69" s="27">
        <f t="shared" si="15"/>
        <v>2.8090078619250492E-2</v>
      </c>
      <c r="AI69" s="22">
        <f t="shared" si="14"/>
        <v>0.32717223685945862</v>
      </c>
      <c r="AJ69" s="65">
        <f t="shared" si="16"/>
        <v>0.32717223685945862</v>
      </c>
    </row>
    <row r="70" spans="2:36" x14ac:dyDescent="0.2">
      <c r="B70" t="str">
        <f>DataBase!A67</f>
        <v>4-M-Cyc-C5=</v>
      </c>
      <c r="D70" s="27">
        <f>DataBase!C67</f>
        <v>82.145401000976563</v>
      </c>
      <c r="E70" s="47">
        <f>DataBase!E67</f>
        <v>65.670007324218773</v>
      </c>
      <c r="F70" s="47">
        <f>DataBase!D67/1000</f>
        <v>0.77341699218750004</v>
      </c>
      <c r="G70" s="47">
        <f>DataBase!R67</f>
        <v>253.85</v>
      </c>
      <c r="H70" s="47">
        <f>DataBase!S67/100</f>
        <v>41.3</v>
      </c>
      <c r="I70" s="68">
        <f>DataBase!U67</f>
        <v>0.23574599623680115</v>
      </c>
      <c r="J70" s="27">
        <f>TestLeeKesler!H70</f>
        <v>10.964785532861343</v>
      </c>
      <c r="K70" s="58">
        <f>DataBase!Y68</f>
        <v>1.1193802172062588</v>
      </c>
      <c r="L70" s="27">
        <f t="shared" si="17"/>
        <v>1.5509537084860119</v>
      </c>
      <c r="M70" s="27">
        <f t="shared" si="6"/>
        <v>1.5509537084860119</v>
      </c>
      <c r="N70" s="58"/>
      <c r="O70" s="58"/>
      <c r="P70" s="58"/>
      <c r="Q70" s="58"/>
      <c r="R70" s="58"/>
      <c r="S70" s="58"/>
      <c r="T70" s="27">
        <f>TestLeeKesler!AR70</f>
        <v>5.209308644343341E-3</v>
      </c>
      <c r="U70" s="27">
        <f t="shared" ref="U70:U133" si="19">$U$1/(G70+273.15)</f>
        <v>0.6701138519924098</v>
      </c>
      <c r="V70" s="27">
        <f t="shared" ref="V70:V133" si="20">5.92714-6.09648/U70-1.28862*LN(U70)+0.169347*U70^6</f>
        <v>-2.6393589988929023</v>
      </c>
      <c r="W70" s="77">
        <f t="shared" si="18"/>
        <v>-2.7259570631979662</v>
      </c>
      <c r="X70" s="27">
        <f t="shared" ref="X70:X133" si="21">V70+I70*W70</f>
        <v>-3.2819924624552517</v>
      </c>
      <c r="Y70" s="27">
        <f t="shared" ref="Y70:Y133" si="22">EXP(X70)</f>
        <v>3.7553358558983341E-2</v>
      </c>
      <c r="AA70" s="65">
        <f t="shared" si="9"/>
        <v>-0.99534625629051687</v>
      </c>
      <c r="AB70" s="65">
        <f t="shared" si="10"/>
        <v>82.846596495753431</v>
      </c>
      <c r="AD70" s="27">
        <f t="shared" si="11"/>
        <v>-2.6393589988929023</v>
      </c>
      <c r="AE70" s="77">
        <f t="shared" si="12"/>
        <v>-2.7259570631979662</v>
      </c>
      <c r="AF70" s="27">
        <f t="shared" si="13"/>
        <v>-3.2819924624552517</v>
      </c>
      <c r="AG70" s="27">
        <f t="shared" si="15"/>
        <v>3.7553358558983341E-2</v>
      </c>
      <c r="AI70" s="22">
        <f t="shared" si="14"/>
        <v>0.18625567837539511</v>
      </c>
      <c r="AJ70" s="65">
        <f t="shared" si="16"/>
        <v>0.18625567837539511</v>
      </c>
    </row>
    <row r="71" spans="2:36" x14ac:dyDescent="0.2">
      <c r="B71" t="str">
        <f>DataBase!A68</f>
        <v>12-Hexdiene</v>
      </c>
      <c r="D71" s="27">
        <f>DataBase!C68</f>
        <v>82.145401000976563</v>
      </c>
      <c r="E71" s="47">
        <f>DataBase!E68</f>
        <v>75.999993896484398</v>
      </c>
      <c r="F71" s="47">
        <f>DataBase!D68/1000</f>
        <v>0.72164697265625</v>
      </c>
      <c r="G71" s="47">
        <f>DataBase!R68</f>
        <v>252.85</v>
      </c>
      <c r="H71" s="47">
        <f>DataBase!S68/100</f>
        <v>33.5</v>
      </c>
      <c r="I71" s="68">
        <f>DataBase!U68</f>
        <v>0.27622801065444946</v>
      </c>
      <c r="J71" s="27">
        <f>TestLeeKesler!H71</f>
        <v>11.869617406279875</v>
      </c>
      <c r="K71" s="58">
        <f>DataBase!Y69</f>
        <v>7.3585594851756817E+27</v>
      </c>
      <c r="L71" s="27">
        <f t="shared" si="17"/>
        <v>1.1497211198220476</v>
      </c>
      <c r="M71" s="27">
        <f t="shared" si="6"/>
        <v>1.1497211198220476</v>
      </c>
      <c r="N71" s="58"/>
      <c r="O71" s="58"/>
      <c r="P71" s="58"/>
      <c r="Q71" s="58"/>
      <c r="R71" s="58"/>
      <c r="S71" s="58"/>
      <c r="T71" s="27">
        <f>TestLeeKesler!AR71</f>
        <v>2.8266237155209627E-3</v>
      </c>
      <c r="U71" s="27">
        <f t="shared" si="19"/>
        <v>0.67138783269961977</v>
      </c>
      <c r="V71" s="27">
        <f t="shared" si="20"/>
        <v>-2.6243676235209747</v>
      </c>
      <c r="W71" s="77">
        <f t="shared" si="18"/>
        <v>-2.7066712209056822</v>
      </c>
      <c r="X71" s="27">
        <f t="shared" si="21"/>
        <v>-3.372026030367401</v>
      </c>
      <c r="Y71" s="27">
        <f t="shared" si="22"/>
        <v>3.4320033427523808E-2</v>
      </c>
      <c r="AA71" s="65">
        <f t="shared" si="9"/>
        <v>-1</v>
      </c>
      <c r="AB71" s="65">
        <f t="shared" si="10"/>
        <v>-2.6033035259592229E+30</v>
      </c>
      <c r="AD71" s="27">
        <f t="shared" si="11"/>
        <v>-2.6243676235209747</v>
      </c>
      <c r="AE71" s="77">
        <f t="shared" si="12"/>
        <v>-2.7066712209056822</v>
      </c>
      <c r="AF71" s="27">
        <f t="shared" si="13"/>
        <v>-3.372026030367401</v>
      </c>
      <c r="AG71" s="27">
        <f t="shared" si="15"/>
        <v>3.4320033427523808E-2</v>
      </c>
      <c r="AI71" s="22">
        <f t="shared" si="14"/>
        <v>5.4148397696868998E+55</v>
      </c>
      <c r="AJ71" s="65">
        <f t="shared" si="16"/>
        <v>5.4148397696868998E+55</v>
      </c>
    </row>
    <row r="72" spans="2:36" x14ac:dyDescent="0.2">
      <c r="B72" t="str">
        <f>DataBase!A69</f>
        <v>3-Hexyne</v>
      </c>
      <c r="D72" s="27">
        <f>DataBase!C69</f>
        <v>82.145401000976563</v>
      </c>
      <c r="E72" s="47">
        <f>DataBase!E69</f>
        <v>81.200006103515648</v>
      </c>
      <c r="F72" s="47">
        <f>DataBase!D69/1000</f>
        <v>0.72710302734374999</v>
      </c>
      <c r="G72" s="47">
        <f>DataBase!R69</f>
        <v>270.85000000000002</v>
      </c>
      <c r="H72" s="47">
        <f>DataBase!S69/100</f>
        <v>35.299999999999997</v>
      </c>
      <c r="I72" s="68">
        <f>DataBase!U69</f>
        <v>0.21830099821090698</v>
      </c>
      <c r="J72" s="27">
        <f>TestLeeKesler!H72</f>
        <v>11.838745840468771</v>
      </c>
      <c r="K72" s="58" t="e">
        <f>DataBase!Y70</f>
        <v>#NUM!</v>
      </c>
      <c r="L72" s="27">
        <f t="shared" si="17"/>
        <v>1.0012484931121302</v>
      </c>
      <c r="M72" s="27">
        <f t="shared" ref="M72:M135" si="23">AG72*H72</f>
        <v>1.0012484931121302</v>
      </c>
      <c r="N72" s="58"/>
      <c r="O72" s="58"/>
      <c r="P72" s="58"/>
      <c r="Q72" s="58"/>
      <c r="R72" s="58"/>
      <c r="S72" s="58"/>
      <c r="T72" s="27">
        <f>TestLeeKesler!AR72</f>
        <v>3.2248014036387086E-3</v>
      </c>
      <c r="U72" s="27">
        <f t="shared" si="19"/>
        <v>0.64917279411764706</v>
      </c>
      <c r="V72" s="27">
        <f t="shared" si="20"/>
        <v>-2.894580204573475</v>
      </c>
      <c r="W72" s="77">
        <f t="shared" si="18"/>
        <v>-3.0602473211215484</v>
      </c>
      <c r="X72" s="27">
        <f t="shared" si="21"/>
        <v>-3.5626352495465632</v>
      </c>
      <c r="Y72" s="27">
        <f t="shared" si="22"/>
        <v>2.836397997484788E-2</v>
      </c>
      <c r="AA72" s="65" t="e">
        <f t="shared" ref="AA72:AA135" si="24">(T72-K72)/K72</f>
        <v>#NUM!</v>
      </c>
      <c r="AB72" s="65" t="e">
        <f t="shared" ref="AB72:AB135" si="25">(L72-K72)/T72</f>
        <v>#NUM!</v>
      </c>
      <c r="AD72" s="27">
        <f t="shared" ref="AD72:AD135" si="26">$AL$9-$AL$10/U72-$AL$11*LN(U72)+$AL$12*U72^6</f>
        <v>-2.894580204573475</v>
      </c>
      <c r="AE72" s="77">
        <f t="shared" ref="AE72:AE135" si="27">$AM$9-$AM$10/U72-$AM$11*LN(U72)+$AM$12*U72^6</f>
        <v>-3.0602473211215484</v>
      </c>
      <c r="AF72" s="27">
        <f t="shared" ref="AF72:AF135" si="28">AD72+I72*AE72</f>
        <v>-3.5626352495465632</v>
      </c>
      <c r="AG72" s="27">
        <f t="shared" si="15"/>
        <v>2.836397997484788E-2</v>
      </c>
      <c r="AI72" s="22" t="e">
        <f t="shared" ref="AI72:AI135" si="29">ABS(M72-K72)^2</f>
        <v>#NUM!</v>
      </c>
      <c r="AJ72" s="65">
        <f t="shared" si="16"/>
        <v>0</v>
      </c>
    </row>
    <row r="73" spans="2:36" x14ac:dyDescent="0.2">
      <c r="B73" t="str">
        <f>DataBase!A70</f>
        <v>2-Hexyne</v>
      </c>
      <c r="D73" s="27">
        <f>DataBase!C70</f>
        <v>82.145401000976563</v>
      </c>
      <c r="E73" s="47">
        <f>DataBase!E70</f>
        <v>84.520013427734398</v>
      </c>
      <c r="F73" s="47">
        <f>DataBase!D70/1000</f>
        <v>0.73658197021484373</v>
      </c>
      <c r="G73" s="47">
        <f>DataBase!R70</f>
        <v>275.85000000000002</v>
      </c>
      <c r="H73" s="47">
        <f>DataBase!S70/100</f>
        <v>35.299999999999997</v>
      </c>
      <c r="I73" s="68">
        <f>DataBase!U70</f>
        <v>0.22138699889183044</v>
      </c>
      <c r="J73" s="27">
        <f>TestLeeKesler!H73</f>
        <v>11.72277945602881</v>
      </c>
      <c r="K73" s="58">
        <f>DataBase!Y71</f>
        <v>1.8313516184673926</v>
      </c>
      <c r="L73" s="27">
        <f t="shared" si="17"/>
        <v>0.89972260747587107</v>
      </c>
      <c r="M73" s="27">
        <f t="shared" si="23"/>
        <v>0.89972260747587107</v>
      </c>
      <c r="N73" s="58"/>
      <c r="O73" s="58"/>
      <c r="P73" s="58"/>
      <c r="Q73" s="58"/>
      <c r="R73" s="58"/>
      <c r="S73" s="58"/>
      <c r="T73" s="27">
        <f>TestLeeKesler!AR73</f>
        <v>2.8708037277088349E-3</v>
      </c>
      <c r="U73" s="27">
        <f t="shared" si="19"/>
        <v>0.64326047358834237</v>
      </c>
      <c r="V73" s="27">
        <f t="shared" si="20"/>
        <v>-2.9697831288643117</v>
      </c>
      <c r="W73" s="77">
        <f t="shared" si="18"/>
        <v>-3.1608387830309859</v>
      </c>
      <c r="X73" s="27">
        <f t="shared" si="21"/>
        <v>-3.669551741020447</v>
      </c>
      <c r="Y73" s="27">
        <f t="shared" si="22"/>
        <v>2.548789256305584E-2</v>
      </c>
      <c r="AA73" s="65">
        <f t="shared" si="24"/>
        <v>-0.99843241259692594</v>
      </c>
      <c r="AB73" s="65">
        <f t="shared" si="25"/>
        <v>-324.51853186600363</v>
      </c>
      <c r="AD73" s="27">
        <f t="shared" si="26"/>
        <v>-2.9697831288643117</v>
      </c>
      <c r="AE73" s="77">
        <f t="shared" si="27"/>
        <v>-3.1608387830309859</v>
      </c>
      <c r="AF73" s="27">
        <f t="shared" si="28"/>
        <v>-3.669551741020447</v>
      </c>
      <c r="AG73" s="27">
        <f t="shared" ref="AG73:AG136" si="30">EXP(AF73)</f>
        <v>2.548789256305584E-2</v>
      </c>
      <c r="AI73" s="22">
        <f t="shared" si="29"/>
        <v>0.8679326141210405</v>
      </c>
      <c r="AJ73" s="65">
        <f t="shared" ref="AJ73:AJ136" si="31">IF(ISERROR(AI73),0,AI73)</f>
        <v>0.8679326141210405</v>
      </c>
    </row>
    <row r="74" spans="2:36" x14ac:dyDescent="0.2">
      <c r="B74" t="str">
        <f>DataBase!A71</f>
        <v>15-Hexadiene</v>
      </c>
      <c r="D74" s="27">
        <f>DataBase!C71</f>
        <v>82.145500183105469</v>
      </c>
      <c r="E74" s="47">
        <f>DataBase!E71</f>
        <v>59.450006103515648</v>
      </c>
      <c r="F74" s="47">
        <f>DataBase!D71/1000</f>
        <v>0.6956400146484375</v>
      </c>
      <c r="G74" s="47">
        <f>DataBase!R71</f>
        <v>247.77700195312502</v>
      </c>
      <c r="H74" s="47">
        <f>DataBase!S71/100</f>
        <v>34.452900390624997</v>
      </c>
      <c r="I74" s="68">
        <f>DataBase!U71</f>
        <v>0.1599700003862381</v>
      </c>
      <c r="J74" s="27">
        <f>TestLeeKesler!H74</f>
        <v>12.115658692531326</v>
      </c>
      <c r="K74" s="58">
        <f>DataBase!Y72</f>
        <v>1.4141001990167712</v>
      </c>
      <c r="L74" s="27">
        <f t="shared" si="17"/>
        <v>1.775001244760233</v>
      </c>
      <c r="M74" s="27">
        <f t="shared" si="23"/>
        <v>1.775001244760233</v>
      </c>
      <c r="N74" s="58"/>
      <c r="O74" s="58"/>
      <c r="P74" s="58"/>
      <c r="Q74" s="58"/>
      <c r="R74" s="58"/>
      <c r="S74" s="58"/>
      <c r="T74" s="27">
        <f>TestLeeKesler!AR74</f>
        <v>1.0212230789180808E-2</v>
      </c>
      <c r="U74" s="27">
        <f t="shared" si="19"/>
        <v>0.67792607923168813</v>
      </c>
      <c r="V74" s="27">
        <f t="shared" si="20"/>
        <v>-2.548351488518052</v>
      </c>
      <c r="W74" s="77">
        <f t="shared" si="18"/>
        <v>-2.6094928517797458</v>
      </c>
      <c r="X74" s="27">
        <f t="shared" si="21"/>
        <v>-2.9657920610251436</v>
      </c>
      <c r="Y74" s="27">
        <f t="shared" si="22"/>
        <v>5.1519646376222937E-2</v>
      </c>
      <c r="AA74" s="65">
        <f t="shared" si="24"/>
        <v>-0.99277828346514529</v>
      </c>
      <c r="AB74" s="65">
        <f t="shared" si="25"/>
        <v>35.340079282756996</v>
      </c>
      <c r="AD74" s="27">
        <f t="shared" si="26"/>
        <v>-2.548351488518052</v>
      </c>
      <c r="AE74" s="77">
        <f t="shared" si="27"/>
        <v>-2.6094928517797458</v>
      </c>
      <c r="AF74" s="27">
        <f t="shared" si="28"/>
        <v>-2.9657920610251436</v>
      </c>
      <c r="AG74" s="27">
        <f t="shared" si="30"/>
        <v>5.1519646376222937E-2</v>
      </c>
      <c r="AI74" s="22">
        <f t="shared" si="29"/>
        <v>0.13024956481872432</v>
      </c>
      <c r="AJ74" s="65">
        <f t="shared" si="31"/>
        <v>0.13024956481872432</v>
      </c>
    </row>
    <row r="75" spans="2:36" x14ac:dyDescent="0.2">
      <c r="B75" t="str">
        <f>DataBase!A72</f>
        <v>23M-13-C4==</v>
      </c>
      <c r="D75" s="27">
        <f>DataBase!C72</f>
        <v>82.145500183105469</v>
      </c>
      <c r="E75" s="47">
        <f>DataBase!E72</f>
        <v>68.770013427734398</v>
      </c>
      <c r="F75" s="47">
        <f>DataBase!D72/1000</f>
        <v>0.72979400634765623</v>
      </c>
      <c r="G75" s="47">
        <f>DataBase!R72</f>
        <v>253.88900146484377</v>
      </c>
      <c r="H75" s="47">
        <f>DataBase!S72/100</f>
        <v>35.363100585937502</v>
      </c>
      <c r="I75" s="68">
        <f>DataBase!U72</f>
        <v>0.21209000051021576</v>
      </c>
      <c r="J75" s="27">
        <f>TestLeeKesler!H75</f>
        <v>11.655530631284508</v>
      </c>
      <c r="K75" s="58">
        <f>DataBase!Y73</f>
        <v>1.1097111657151781</v>
      </c>
      <c r="L75" s="27">
        <f t="shared" si="17"/>
        <v>1.4154071693431665</v>
      </c>
      <c r="M75" s="27">
        <f t="shared" si="23"/>
        <v>1.4154071693431665</v>
      </c>
      <c r="N75" s="58"/>
      <c r="O75" s="58"/>
      <c r="P75" s="58"/>
      <c r="Q75" s="58"/>
      <c r="R75" s="58"/>
      <c r="S75" s="58"/>
      <c r="T75" s="27">
        <f>TestLeeKesler!AR75</f>
        <v>5.3082775579989779E-3</v>
      </c>
      <c r="U75" s="27">
        <f t="shared" si="19"/>
        <v>0.67006426283151821</v>
      </c>
      <c r="V75" s="27">
        <f t="shared" si="20"/>
        <v>-2.6399437314011593</v>
      </c>
      <c r="W75" s="77">
        <f t="shared" si="18"/>
        <v>-2.726710101835458</v>
      </c>
      <c r="X75" s="27">
        <f t="shared" si="21"/>
        <v>-3.2182516782906521</v>
      </c>
      <c r="Y75" s="27">
        <f t="shared" si="22"/>
        <v>4.002497365590215E-2</v>
      </c>
      <c r="AA75" s="65">
        <f t="shared" si="24"/>
        <v>-0.99521652325217624</v>
      </c>
      <c r="AB75" s="65">
        <f t="shared" si="25"/>
        <v>57.58854925875886</v>
      </c>
      <c r="AD75" s="27">
        <f t="shared" si="26"/>
        <v>-2.6399437314011593</v>
      </c>
      <c r="AE75" s="77">
        <f t="shared" si="27"/>
        <v>-2.726710101835458</v>
      </c>
      <c r="AF75" s="27">
        <f t="shared" si="28"/>
        <v>-3.2182516782906521</v>
      </c>
      <c r="AG75" s="27">
        <f t="shared" si="30"/>
        <v>4.002497365590215E-2</v>
      </c>
      <c r="AI75" s="22">
        <f t="shared" si="29"/>
        <v>9.3450046634123055E-2</v>
      </c>
      <c r="AJ75" s="65">
        <f t="shared" si="31"/>
        <v>9.3450046634123055E-2</v>
      </c>
    </row>
    <row r="76" spans="2:36" x14ac:dyDescent="0.2">
      <c r="B76" t="str">
        <f>DataBase!A73</f>
        <v>4M-13-C5==</v>
      </c>
      <c r="D76" s="27">
        <f>DataBase!C73</f>
        <v>82.145500183105469</v>
      </c>
      <c r="E76" s="47">
        <f>DataBase!E73</f>
        <v>76.998010253906273</v>
      </c>
      <c r="F76" s="47">
        <f>DataBase!D73/1000</f>
        <v>0.72269702148437498</v>
      </c>
      <c r="G76" s="47">
        <f>DataBase!R73</f>
        <v>264.99801025390627</v>
      </c>
      <c r="H76" s="47">
        <f>DataBase!S73/100</f>
        <v>35.466201171874999</v>
      </c>
      <c r="I76" s="68">
        <f>DataBase!U73</f>
        <v>0.22300000488758087</v>
      </c>
      <c r="J76" s="27">
        <f>TestLeeKesler!H76</f>
        <v>11.86365360848173</v>
      </c>
      <c r="K76" s="58">
        <f>DataBase!Y74</f>
        <v>1.1498405279176382</v>
      </c>
      <c r="L76" s="27">
        <f t="shared" si="17"/>
        <v>1.1112278699361287</v>
      </c>
      <c r="M76" s="27">
        <f t="shared" si="23"/>
        <v>1.1112278699361287</v>
      </c>
      <c r="N76" s="58"/>
      <c r="O76" s="58"/>
      <c r="P76" s="58"/>
      <c r="Q76" s="58"/>
      <c r="R76" s="58"/>
      <c r="S76" s="58"/>
      <c r="T76" s="27">
        <f>TestLeeKesler!AR76</f>
        <v>3.7687182641662547E-3</v>
      </c>
      <c r="U76" s="27">
        <f t="shared" si="19"/>
        <v>0.65623210208169036</v>
      </c>
      <c r="V76" s="27">
        <f t="shared" si="20"/>
        <v>-2.8066438802669436</v>
      </c>
      <c r="W76" s="77">
        <f t="shared" si="18"/>
        <v>-2.943814688634808</v>
      </c>
      <c r="X76" s="27">
        <f t="shared" si="21"/>
        <v>-3.4631145702206378</v>
      </c>
      <c r="Y76" s="27">
        <f t="shared" si="22"/>
        <v>3.1332024102354153E-2</v>
      </c>
      <c r="AA76" s="65">
        <f t="shared" si="24"/>
        <v>-0.99672239917391714</v>
      </c>
      <c r="AB76" s="65">
        <f t="shared" si="25"/>
        <v>-10.245567663851833</v>
      </c>
      <c r="AD76" s="27">
        <f t="shared" si="26"/>
        <v>-2.8066438802669436</v>
      </c>
      <c r="AE76" s="77">
        <f t="shared" si="27"/>
        <v>-2.943814688634808</v>
      </c>
      <c r="AF76" s="27">
        <f t="shared" si="28"/>
        <v>-3.4631145702206378</v>
      </c>
      <c r="AG76" s="27">
        <f t="shared" si="30"/>
        <v>3.1332024102354153E-2</v>
      </c>
      <c r="AI76" s="22">
        <f t="shared" si="29"/>
        <v>1.4909373563970364E-3</v>
      </c>
      <c r="AJ76" s="65">
        <f t="shared" si="31"/>
        <v>1.4909373563970364E-3</v>
      </c>
    </row>
    <row r="77" spans="2:36" x14ac:dyDescent="0.2">
      <c r="B77" t="str">
        <f>DataBase!A74</f>
        <v>1Mcycpentene</v>
      </c>
      <c r="D77" s="27">
        <f>DataBase!C74</f>
        <v>82.150001525878906</v>
      </c>
      <c r="E77" s="47">
        <f>DataBase!E74</f>
        <v>73.849999999999994</v>
      </c>
      <c r="F77" s="47">
        <f>DataBase!D74/1000</f>
        <v>0.78452001953124995</v>
      </c>
      <c r="G77" s="47">
        <f>DataBase!R74</f>
        <v>268.85000000000002</v>
      </c>
      <c r="H77" s="47">
        <f>DataBase!S74/100</f>
        <v>37.700000000000003</v>
      </c>
      <c r="I77" s="68">
        <f>DataBase!U74</f>
        <v>0.21899800002574921</v>
      </c>
      <c r="J77" s="27">
        <f>TestLeeKesler!H77</f>
        <v>10.895904702208718</v>
      </c>
      <c r="K77" s="58">
        <f>DataBase!Y75</f>
        <v>1.5875385315273525</v>
      </c>
      <c r="L77" s="27">
        <f t="shared" si="17"/>
        <v>1.1092723407694545</v>
      </c>
      <c r="M77" s="27">
        <f t="shared" si="23"/>
        <v>1.1092723407694545</v>
      </c>
      <c r="N77" s="58"/>
      <c r="O77" s="58"/>
      <c r="P77" s="58"/>
      <c r="Q77" s="58"/>
      <c r="R77" s="58"/>
      <c r="S77" s="58"/>
      <c r="T77" s="27">
        <f>TestLeeKesler!AR77</f>
        <v>5.1575198423402671E-3</v>
      </c>
      <c r="U77" s="27">
        <f t="shared" si="19"/>
        <v>0.6515682656826568</v>
      </c>
      <c r="V77" s="27">
        <f t="shared" si="20"/>
        <v>-2.864516993051816</v>
      </c>
      <c r="W77" s="77">
        <f t="shared" si="18"/>
        <v>-3.020296303265726</v>
      </c>
      <c r="X77" s="27">
        <f t="shared" si="21"/>
        <v>-3.5259558429521736</v>
      </c>
      <c r="Y77" s="27">
        <f t="shared" si="22"/>
        <v>2.9423669516431151E-2</v>
      </c>
      <c r="AA77" s="65">
        <f t="shared" si="24"/>
        <v>-0.99675124745641397</v>
      </c>
      <c r="AB77" s="65">
        <f t="shared" si="25"/>
        <v>-92.731817884946963</v>
      </c>
      <c r="AD77" s="27">
        <f t="shared" si="26"/>
        <v>-2.864516993051816</v>
      </c>
      <c r="AE77" s="77">
        <f t="shared" si="27"/>
        <v>-3.020296303265726</v>
      </c>
      <c r="AF77" s="27">
        <f t="shared" si="28"/>
        <v>-3.5259558429521736</v>
      </c>
      <c r="AG77" s="27">
        <f t="shared" si="30"/>
        <v>2.9423669516431151E-2</v>
      </c>
      <c r="AI77" s="22">
        <f t="shared" si="29"/>
        <v>0.22873854922207007</v>
      </c>
      <c r="AJ77" s="65">
        <f t="shared" si="31"/>
        <v>0.22873854922207007</v>
      </c>
    </row>
    <row r="78" spans="2:36" x14ac:dyDescent="0.2">
      <c r="B78" t="str">
        <f>DataBase!A75</f>
        <v>3Mcycpentene</v>
      </c>
      <c r="D78" s="27">
        <f>DataBase!C75</f>
        <v>82.150001525878906</v>
      </c>
      <c r="E78" s="47">
        <f>DataBase!E75</f>
        <v>70.050012207031273</v>
      </c>
      <c r="F78" s="47">
        <f>DataBase!D75/1000</f>
        <v>0.75858001708984379</v>
      </c>
      <c r="G78" s="47">
        <f>DataBase!R75</f>
        <v>262.55001220703127</v>
      </c>
      <c r="H78" s="47">
        <f>DataBase!S75/100</f>
        <v>40.199599609374999</v>
      </c>
      <c r="I78" s="68">
        <f>DataBase!U75</f>
        <v>0.22100000083446503</v>
      </c>
      <c r="J78" s="27">
        <f>TestLeeKesler!H78</f>
        <v>11.227210580672363</v>
      </c>
      <c r="K78" s="58">
        <f>DataBase!Y76</f>
        <v>1.3188256927460151</v>
      </c>
      <c r="L78" s="27">
        <f t="shared" si="17"/>
        <v>1.3285143381934261</v>
      </c>
      <c r="M78" s="27">
        <f t="shared" si="23"/>
        <v>1.3285143381934261</v>
      </c>
      <c r="N78" s="58"/>
      <c r="O78" s="58"/>
      <c r="P78" s="58"/>
      <c r="Q78" s="58"/>
      <c r="R78" s="58"/>
      <c r="S78" s="58"/>
      <c r="T78" s="27">
        <f>TestLeeKesler!AR78</f>
        <v>5.0792476211485738E-3</v>
      </c>
      <c r="U78" s="27">
        <f t="shared" si="19"/>
        <v>0.65923089780240396</v>
      </c>
      <c r="V78" s="27">
        <f t="shared" si="20"/>
        <v>-2.7698838668263925</v>
      </c>
      <c r="W78" s="77">
        <f t="shared" si="18"/>
        <v>-2.8955289024372042</v>
      </c>
      <c r="X78" s="27">
        <f t="shared" si="21"/>
        <v>-3.4097957566812322</v>
      </c>
      <c r="Y78" s="27">
        <f t="shared" si="22"/>
        <v>3.3047949509517047E-2</v>
      </c>
      <c r="AA78" s="65">
        <f t="shared" si="24"/>
        <v>-0.99614865887957282</v>
      </c>
      <c r="AB78" s="65">
        <f t="shared" si="25"/>
        <v>1.9074961825192709</v>
      </c>
      <c r="AD78" s="27">
        <f t="shared" si="26"/>
        <v>-2.7698838668263925</v>
      </c>
      <c r="AE78" s="77">
        <f t="shared" si="27"/>
        <v>-2.8955289024372042</v>
      </c>
      <c r="AF78" s="27">
        <f t="shared" si="28"/>
        <v>-3.4097957566812322</v>
      </c>
      <c r="AG78" s="27">
        <f t="shared" si="30"/>
        <v>3.3047949509517047E-2</v>
      </c>
      <c r="AI78" s="22">
        <f t="shared" si="29"/>
        <v>9.3869850605637757E-5</v>
      </c>
      <c r="AJ78" s="65">
        <f t="shared" si="31"/>
        <v>9.3869850605637757E-5</v>
      </c>
    </row>
    <row r="79" spans="2:36" x14ac:dyDescent="0.2">
      <c r="B79" t="str">
        <f>DataBase!A76</f>
        <v>1-Hexyne</v>
      </c>
      <c r="D79" s="27">
        <f>DataBase!C76</f>
        <v>82.150001525878906</v>
      </c>
      <c r="E79" s="47">
        <f>DataBase!E76</f>
        <v>71.349999999999994</v>
      </c>
      <c r="F79" s="47">
        <f>DataBase!D76/1000</f>
        <v>0.71996002197265629</v>
      </c>
      <c r="G79" s="47">
        <f>DataBase!R76</f>
        <v>253.85</v>
      </c>
      <c r="H79" s="47">
        <f>DataBase!S76/100</f>
        <v>36.700000000000003</v>
      </c>
      <c r="I79" s="68">
        <f>DataBase!U76</f>
        <v>0.2489980012178421</v>
      </c>
      <c r="J79" s="27">
        <f>TestLeeKesler!H79</f>
        <v>11.844376271271742</v>
      </c>
      <c r="K79" s="58">
        <f>DataBase!Y77</f>
        <v>0.992668935417372</v>
      </c>
      <c r="L79" s="27">
        <f t="shared" si="17"/>
        <v>1.3293098476693397</v>
      </c>
      <c r="M79" s="27">
        <f t="shared" si="23"/>
        <v>1.3293098476693397</v>
      </c>
      <c r="N79" s="58"/>
      <c r="O79" s="58"/>
      <c r="P79" s="58"/>
      <c r="Q79" s="58"/>
      <c r="R79" s="58"/>
      <c r="S79" s="58"/>
      <c r="T79" s="27">
        <f>TestLeeKesler!AR79</f>
        <v>3.8404170257621277E-3</v>
      </c>
      <c r="U79" s="27">
        <f t="shared" si="19"/>
        <v>0.6701138519924098</v>
      </c>
      <c r="V79" s="27">
        <f t="shared" si="20"/>
        <v>-2.6393589988929023</v>
      </c>
      <c r="W79" s="77">
        <f t="shared" si="18"/>
        <v>-2.7259570631979662</v>
      </c>
      <c r="X79" s="27">
        <f t="shared" si="21"/>
        <v>-3.3181168590348546</v>
      </c>
      <c r="Y79" s="27">
        <f t="shared" si="22"/>
        <v>3.6220976775731321E-2</v>
      </c>
      <c r="AA79" s="65">
        <f t="shared" si="24"/>
        <v>-0.99613122070335824</v>
      </c>
      <c r="AB79" s="65">
        <f t="shared" si="25"/>
        <v>87.657384600090808</v>
      </c>
      <c r="AD79" s="27">
        <f t="shared" si="26"/>
        <v>-2.6393589988929023</v>
      </c>
      <c r="AE79" s="77">
        <f t="shared" si="27"/>
        <v>-2.7259570631979662</v>
      </c>
      <c r="AF79" s="27">
        <f t="shared" si="28"/>
        <v>-3.3181168590348546</v>
      </c>
      <c r="AG79" s="27">
        <f t="shared" si="30"/>
        <v>3.6220976775731321E-2</v>
      </c>
      <c r="AI79" s="22">
        <f t="shared" si="29"/>
        <v>0.11332710380183701</v>
      </c>
      <c r="AJ79" s="65">
        <f t="shared" si="31"/>
        <v>0.11332710380183701</v>
      </c>
    </row>
    <row r="80" spans="2:36" x14ac:dyDescent="0.2">
      <c r="B80" t="str">
        <f>DataBase!A77</f>
        <v>Cyclohexane</v>
      </c>
      <c r="D80" s="27">
        <f>DataBase!C77</f>
        <v>84.160003662109375</v>
      </c>
      <c r="E80" s="47">
        <f>DataBase!E77</f>
        <v>80.730004882812523</v>
      </c>
      <c r="F80" s="47">
        <f>DataBase!D77/1000</f>
        <v>0.78182202148437496</v>
      </c>
      <c r="G80" s="47">
        <f>DataBase!R77</f>
        <v>280.05001220703127</v>
      </c>
      <c r="H80" s="47">
        <f>DataBase!S77/100</f>
        <v>40.53</v>
      </c>
      <c r="I80" s="68">
        <f>DataBase!U77</f>
        <v>0.21330000460147858</v>
      </c>
      <c r="J80" s="27">
        <f>TestLeeKesler!H80</f>
        <v>11.005293035613835</v>
      </c>
      <c r="K80" s="58">
        <f>DataBase!Y78</f>
        <v>1.6153303236236007</v>
      </c>
      <c r="L80" s="27">
        <f t="shared" si="17"/>
        <v>0.97691238701975347</v>
      </c>
      <c r="M80" s="27">
        <f t="shared" si="23"/>
        <v>0.97691238701975347</v>
      </c>
      <c r="N80" s="58"/>
      <c r="O80" s="58"/>
      <c r="P80" s="58"/>
      <c r="Q80" s="58"/>
      <c r="R80" s="58"/>
      <c r="S80" s="58"/>
      <c r="T80" s="27">
        <f>TestLeeKesler!AR80</f>
        <v>3.5952097631241275E-3</v>
      </c>
      <c r="U80" s="27">
        <f t="shared" si="19"/>
        <v>0.63837670319471373</v>
      </c>
      <c r="V80" s="27">
        <f t="shared" si="20"/>
        <v>-3.0330040135771807</v>
      </c>
      <c r="W80" s="77">
        <f t="shared" si="18"/>
        <v>-3.2461168242085523</v>
      </c>
      <c r="X80" s="27">
        <f t="shared" si="21"/>
        <v>-3.7254007471178019</v>
      </c>
      <c r="Y80" s="27">
        <f t="shared" si="22"/>
        <v>2.4103439107321822E-2</v>
      </c>
      <c r="AA80" s="65">
        <f t="shared" si="24"/>
        <v>-0.99777431915284098</v>
      </c>
      <c r="AB80" s="65">
        <f t="shared" si="25"/>
        <v>-177.57460027842203</v>
      </c>
      <c r="AD80" s="27">
        <f t="shared" si="26"/>
        <v>-3.0330040135771807</v>
      </c>
      <c r="AE80" s="77">
        <f t="shared" si="27"/>
        <v>-3.2461168242085523</v>
      </c>
      <c r="AF80" s="27">
        <f t="shared" si="28"/>
        <v>-3.7254007471178019</v>
      </c>
      <c r="AG80" s="27">
        <f t="shared" si="30"/>
        <v>2.4103439107321822E-2</v>
      </c>
      <c r="AI80" s="22">
        <f t="shared" si="29"/>
        <v>0.40757746177751397</v>
      </c>
      <c r="AJ80" s="65">
        <f t="shared" si="31"/>
        <v>0.40757746177751397</v>
      </c>
    </row>
    <row r="81" spans="2:36" x14ac:dyDescent="0.2">
      <c r="B81" t="str">
        <f>DataBase!A78</f>
        <v>2E1C4=</v>
      </c>
      <c r="D81" s="27">
        <f>DataBase!C78</f>
        <v>84.160003662109375</v>
      </c>
      <c r="E81" s="47">
        <f>DataBase!E78</f>
        <v>64.649011230468773</v>
      </c>
      <c r="F81" s="47">
        <f>DataBase!D78/1000</f>
        <v>0.69406402587890625</v>
      </c>
      <c r="G81" s="47">
        <f>DataBase!R78</f>
        <v>237.24801025390627</v>
      </c>
      <c r="H81" s="47">
        <f>DataBase!S78/100</f>
        <v>32.700000000000003</v>
      </c>
      <c r="I81" s="68">
        <f>DataBase!U78</f>
        <v>0.2669990062713623</v>
      </c>
      <c r="J81" s="27">
        <f>TestLeeKesler!H81</f>
        <v>12.20611408221159</v>
      </c>
      <c r="K81" s="58">
        <f>DataBase!Y79</f>
        <v>2.1518547508484587</v>
      </c>
      <c r="L81" s="27">
        <f t="shared" si="17"/>
        <v>1.5726915519039744</v>
      </c>
      <c r="M81" s="27">
        <f t="shared" si="23"/>
        <v>1.5726915519039744</v>
      </c>
      <c r="N81" s="58"/>
      <c r="O81" s="58"/>
      <c r="P81" s="58"/>
      <c r="Q81" s="58"/>
      <c r="R81" s="58"/>
      <c r="S81" s="58"/>
      <c r="T81" s="27">
        <f>TestLeeKesler!AR81</f>
        <v>4.7173613382305787E-3</v>
      </c>
      <c r="U81" s="27">
        <f t="shared" si="19"/>
        <v>0.69191100455959742</v>
      </c>
      <c r="V81" s="27">
        <f t="shared" si="20"/>
        <v>-2.3907578447494635</v>
      </c>
      <c r="W81" s="77">
        <f t="shared" si="18"/>
        <v>-2.4113524853878321</v>
      </c>
      <c r="X81" s="27">
        <f t="shared" si="21"/>
        <v>-3.0345865621179944</v>
      </c>
      <c r="Y81" s="27">
        <f t="shared" si="22"/>
        <v>4.8094542871681169E-2</v>
      </c>
      <c r="AA81" s="65">
        <f t="shared" si="24"/>
        <v>-0.99780776962926021</v>
      </c>
      <c r="AB81" s="65">
        <f t="shared" si="25"/>
        <v>-122.77270224157155</v>
      </c>
      <c r="AD81" s="27">
        <f t="shared" si="26"/>
        <v>-2.3907578447494635</v>
      </c>
      <c r="AE81" s="77">
        <f t="shared" si="27"/>
        <v>-2.4113524853878321</v>
      </c>
      <c r="AF81" s="27">
        <f t="shared" si="28"/>
        <v>-3.0345865621179944</v>
      </c>
      <c r="AG81" s="27">
        <f t="shared" si="30"/>
        <v>4.8094542871681169E-2</v>
      </c>
      <c r="AI81" s="22">
        <f t="shared" si="29"/>
        <v>0.3354300110116083</v>
      </c>
      <c r="AJ81" s="65">
        <f t="shared" si="31"/>
        <v>0.3354300110116083</v>
      </c>
    </row>
    <row r="82" spans="2:36" x14ac:dyDescent="0.2">
      <c r="B82" t="str">
        <f>DataBase!A79</f>
        <v>3M1C5=</v>
      </c>
      <c r="D82" s="27">
        <f>DataBase!C79</f>
        <v>84.160003662109375</v>
      </c>
      <c r="E82" s="47">
        <f>DataBase!E79</f>
        <v>54.149011230468773</v>
      </c>
      <c r="F82" s="47">
        <f>DataBase!D79/1000</f>
        <v>0.6723510131835938</v>
      </c>
      <c r="G82" s="47">
        <f>DataBase!R79</f>
        <v>222.14901123046877</v>
      </c>
      <c r="H82" s="47">
        <f>DataBase!S79/100</f>
        <v>32.700000000000003</v>
      </c>
      <c r="I82" s="68">
        <f>DataBase!U79</f>
        <v>0.26199901103973389</v>
      </c>
      <c r="J82" s="27">
        <f>TestLeeKesler!H82</f>
        <v>12.468369644502511</v>
      </c>
      <c r="K82" s="58">
        <f>DataBase!Y80</f>
        <v>1.73297724260814</v>
      </c>
      <c r="L82" s="27">
        <f t="shared" si="17"/>
        <v>2.1440192045811499</v>
      </c>
      <c r="M82" s="27">
        <f t="shared" si="23"/>
        <v>2.1440192045811499</v>
      </c>
      <c r="N82" s="58"/>
      <c r="O82" s="58"/>
      <c r="P82" s="58"/>
      <c r="Q82" s="58"/>
      <c r="R82" s="58"/>
      <c r="S82" s="58"/>
      <c r="T82" s="27">
        <f>TestLeeKesler!AR82</f>
        <v>6.9659883597507563E-3</v>
      </c>
      <c r="U82" s="27">
        <f t="shared" si="19"/>
        <v>0.71300364424849405</v>
      </c>
      <c r="V82" s="27">
        <f t="shared" si="20"/>
        <v>-2.16512936031793</v>
      </c>
      <c r="W82" s="77">
        <f t="shared" si="18"/>
        <v>-2.1357466764306481</v>
      </c>
      <c r="X82" s="27">
        <f t="shared" si="21"/>
        <v>-2.7246928773741583</v>
      </c>
      <c r="Y82" s="27">
        <f t="shared" si="22"/>
        <v>6.5566336531533626E-2</v>
      </c>
      <c r="AA82" s="65">
        <f t="shared" si="24"/>
        <v>-0.9959803347738907</v>
      </c>
      <c r="AB82" s="65">
        <f t="shared" si="25"/>
        <v>59.006983753805329</v>
      </c>
      <c r="AD82" s="27">
        <f t="shared" si="26"/>
        <v>-2.16512936031793</v>
      </c>
      <c r="AE82" s="77">
        <f t="shared" si="27"/>
        <v>-2.1357466764306481</v>
      </c>
      <c r="AF82" s="27">
        <f t="shared" si="28"/>
        <v>-2.7246928773741583</v>
      </c>
      <c r="AG82" s="27">
        <f t="shared" si="30"/>
        <v>6.5566336531533626E-2</v>
      </c>
      <c r="AI82" s="22">
        <f t="shared" si="29"/>
        <v>0.16895549450262132</v>
      </c>
      <c r="AJ82" s="65">
        <f t="shared" si="31"/>
        <v>0.16895549450262132</v>
      </c>
    </row>
    <row r="83" spans="2:36" x14ac:dyDescent="0.2">
      <c r="B83" t="str">
        <f>DataBase!A80</f>
        <v>2M1C5=</v>
      </c>
      <c r="D83" s="27">
        <f>DataBase!C80</f>
        <v>84.160003662109375</v>
      </c>
      <c r="E83" s="47">
        <f>DataBase!E80</f>
        <v>62.149011230468773</v>
      </c>
      <c r="F83" s="47">
        <f>DataBase!D80/1000</f>
        <v>0.68458300781250003</v>
      </c>
      <c r="G83" s="47">
        <f>DataBase!R80</f>
        <v>233.35</v>
      </c>
      <c r="H83" s="47">
        <f>DataBase!S80/100</f>
        <v>32.700000000000003</v>
      </c>
      <c r="I83" s="68">
        <f>DataBase!U80</f>
        <v>0.2669990062713623</v>
      </c>
      <c r="J83" s="27">
        <f>TestLeeKesler!H83</f>
        <v>12.344556091951707</v>
      </c>
      <c r="K83" s="58">
        <f>DataBase!Y81</f>
        <v>2.0483789078862604</v>
      </c>
      <c r="L83" s="27">
        <f t="shared" si="17"/>
        <v>1.699497502398934</v>
      </c>
      <c r="M83" s="27">
        <f t="shared" si="23"/>
        <v>1.699497502398934</v>
      </c>
      <c r="N83" s="58"/>
      <c r="O83" s="58"/>
      <c r="P83" s="58"/>
      <c r="Q83" s="58"/>
      <c r="R83" s="58"/>
      <c r="S83" s="58"/>
      <c r="T83" s="27">
        <f>TestLeeKesler!AR83</f>
        <v>5.11270489891371E-3</v>
      </c>
      <c r="U83" s="27">
        <f t="shared" si="19"/>
        <v>0.6972359328726554</v>
      </c>
      <c r="V83" s="27">
        <f t="shared" si="20"/>
        <v>-2.3324704515855741</v>
      </c>
      <c r="W83" s="77">
        <f t="shared" si="18"/>
        <v>-2.3392297016238213</v>
      </c>
      <c r="X83" s="27">
        <f t="shared" si="21"/>
        <v>-2.9570424573595897</v>
      </c>
      <c r="Y83" s="27">
        <f t="shared" si="22"/>
        <v>5.1972400684982691E-2</v>
      </c>
      <c r="AA83" s="65">
        <f t="shared" si="24"/>
        <v>-0.99750402385065084</v>
      </c>
      <c r="AB83" s="65">
        <f t="shared" si="25"/>
        <v>-68.238126859512818</v>
      </c>
      <c r="AD83" s="27">
        <f t="shared" si="26"/>
        <v>-2.3324704515855741</v>
      </c>
      <c r="AE83" s="77">
        <f t="shared" si="27"/>
        <v>-2.3392297016238213</v>
      </c>
      <c r="AF83" s="27">
        <f t="shared" si="28"/>
        <v>-2.9570424573595897</v>
      </c>
      <c r="AG83" s="27">
        <f t="shared" si="30"/>
        <v>5.1972400684982691E-2</v>
      </c>
      <c r="AI83" s="22">
        <f t="shared" si="29"/>
        <v>0.12171823509481225</v>
      </c>
      <c r="AJ83" s="65">
        <f t="shared" si="31"/>
        <v>0.12171823509481225</v>
      </c>
    </row>
    <row r="84" spans="2:36" x14ac:dyDescent="0.2">
      <c r="B84" t="str">
        <f>DataBase!A81</f>
        <v>4Mci2pentene</v>
      </c>
      <c r="D84" s="27">
        <f>DataBase!C81</f>
        <v>84.160003662109375</v>
      </c>
      <c r="E84" s="47">
        <f>DataBase!E81</f>
        <v>56.450006103515648</v>
      </c>
      <c r="F84" s="47">
        <f>DataBase!D81/1000</f>
        <v>0.67399200439453122</v>
      </c>
      <c r="G84" s="47">
        <f>DataBase!R81</f>
        <v>216.85</v>
      </c>
      <c r="H84" s="47">
        <f>DataBase!S81/100</f>
        <v>30.3</v>
      </c>
      <c r="I84" s="68">
        <f>DataBase!U81</f>
        <v>0.28999900817871094</v>
      </c>
      <c r="J84" s="27">
        <f>TestLeeKesler!H84</f>
        <v>12.467091900978129</v>
      </c>
      <c r="K84" s="58">
        <f>DataBase!Y82</f>
        <v>1.9287140801500968</v>
      </c>
      <c r="L84" s="27">
        <f t="shared" si="17"/>
        <v>2.0815244607851873</v>
      </c>
      <c r="M84" s="27">
        <f t="shared" si="23"/>
        <v>2.0815244607851873</v>
      </c>
      <c r="N84" s="58"/>
      <c r="O84" s="58"/>
      <c r="P84" s="58"/>
      <c r="Q84" s="58"/>
      <c r="R84" s="58"/>
      <c r="S84" s="58"/>
      <c r="T84" s="27">
        <f>TestLeeKesler!AR84</f>
        <v>5.1664946288090714E-3</v>
      </c>
      <c r="U84" s="27">
        <f t="shared" si="19"/>
        <v>0.72071428571428564</v>
      </c>
      <c r="V84" s="27">
        <f t="shared" si="20"/>
        <v>-2.0860291750844118</v>
      </c>
      <c r="W84" s="77">
        <f t="shared" si="18"/>
        <v>-2.0414483554509668</v>
      </c>
      <c r="X84" s="27">
        <f t="shared" si="21"/>
        <v>-2.6780471734132529</v>
      </c>
      <c r="Y84" s="27">
        <f t="shared" si="22"/>
        <v>6.869717692360354E-2</v>
      </c>
      <c r="AA84" s="65">
        <f t="shared" si="24"/>
        <v>-0.99732127499768808</v>
      </c>
      <c r="AB84" s="65">
        <f t="shared" si="25"/>
        <v>29.57718755440084</v>
      </c>
      <c r="AD84" s="27">
        <f t="shared" si="26"/>
        <v>-2.0860291750844118</v>
      </c>
      <c r="AE84" s="77">
        <f t="shared" si="27"/>
        <v>-2.0414483554509668</v>
      </c>
      <c r="AF84" s="27">
        <f t="shared" si="28"/>
        <v>-2.6780471734132529</v>
      </c>
      <c r="AG84" s="27">
        <f t="shared" si="30"/>
        <v>6.869717692360354E-2</v>
      </c>
      <c r="AI84" s="22">
        <f t="shared" si="29"/>
        <v>2.3351012429841226E-2</v>
      </c>
      <c r="AJ84" s="65">
        <f t="shared" si="31"/>
        <v>2.3351012429841226E-2</v>
      </c>
    </row>
    <row r="85" spans="2:36" x14ac:dyDescent="0.2">
      <c r="B85" t="str">
        <f>DataBase!A82</f>
        <v>4Mtr2pentene</v>
      </c>
      <c r="D85" s="27">
        <f>DataBase!C82</f>
        <v>84.160003662109375</v>
      </c>
      <c r="E85" s="47">
        <f>DataBase!E82</f>
        <v>58.550012207031273</v>
      </c>
      <c r="F85" s="47">
        <f>DataBase!D82/1000</f>
        <v>0.67351501464843755</v>
      </c>
      <c r="G85" s="47">
        <f>DataBase!R82</f>
        <v>218.85</v>
      </c>
      <c r="H85" s="47">
        <f>DataBase!S82/100</f>
        <v>30.3</v>
      </c>
      <c r="I85" s="68">
        <f>DataBase!U82</f>
        <v>0.28999900817871094</v>
      </c>
      <c r="J85" s="27">
        <f>TestLeeKesler!H85</f>
        <v>12.502361408348932</v>
      </c>
      <c r="K85" s="58">
        <f>DataBase!Y83</f>
        <v>2.1838126132152214</v>
      </c>
      <c r="L85" s="27">
        <f t="shared" si="17"/>
        <v>1.9996500829745771</v>
      </c>
      <c r="M85" s="27">
        <f t="shared" si="23"/>
        <v>1.9996500829745771</v>
      </c>
      <c r="N85" s="58"/>
      <c r="O85" s="58"/>
      <c r="P85" s="58"/>
      <c r="Q85" s="58"/>
      <c r="R85" s="58"/>
      <c r="S85" s="58"/>
      <c r="T85" s="27">
        <f>TestLeeKesler!AR85</f>
        <v>4.5649432472428201E-3</v>
      </c>
      <c r="U85" s="27">
        <f t="shared" si="19"/>
        <v>0.71778455284552845</v>
      </c>
      <c r="V85" s="27">
        <f t="shared" si="20"/>
        <v>-2.1158795060719044</v>
      </c>
      <c r="W85" s="77">
        <f t="shared" si="18"/>
        <v>-2.0768898607130684</v>
      </c>
      <c r="X85" s="27">
        <f t="shared" si="21"/>
        <v>-2.7181755057751156</v>
      </c>
      <c r="Y85" s="27">
        <f t="shared" si="22"/>
        <v>6.599505224338538E-2</v>
      </c>
      <c r="AA85" s="65">
        <f t="shared" si="24"/>
        <v>-0.99790964516844616</v>
      </c>
      <c r="AB85" s="65">
        <f t="shared" si="25"/>
        <v>-40.342786375685293</v>
      </c>
      <c r="AD85" s="27">
        <f t="shared" si="26"/>
        <v>-2.1158795060719044</v>
      </c>
      <c r="AE85" s="77">
        <f t="shared" si="27"/>
        <v>-2.0768898607130684</v>
      </c>
      <c r="AF85" s="27">
        <f t="shared" si="28"/>
        <v>-2.7181755057751156</v>
      </c>
      <c r="AG85" s="27">
        <f t="shared" si="30"/>
        <v>6.599505224338538E-2</v>
      </c>
      <c r="AI85" s="22">
        <f t="shared" si="29"/>
        <v>3.3915837544636195E-2</v>
      </c>
      <c r="AJ85" s="65">
        <f t="shared" si="31"/>
        <v>3.3915837544636195E-2</v>
      </c>
    </row>
    <row r="86" spans="2:36" x14ac:dyDescent="0.2">
      <c r="B86" t="str">
        <f>DataBase!A83</f>
        <v>4M-1-pentene</v>
      </c>
      <c r="D86" s="27">
        <f>DataBase!C83</f>
        <v>84.161003112792969</v>
      </c>
      <c r="E86" s="47">
        <f>DataBase!E83</f>
        <v>53.860009765625023</v>
      </c>
      <c r="F86" s="47">
        <f>DataBase!D83/1000</f>
        <v>0.66865802001953123</v>
      </c>
      <c r="G86" s="47">
        <f>DataBase!R83</f>
        <v>222.85</v>
      </c>
      <c r="H86" s="47">
        <f>DataBase!S83/100</f>
        <v>32.200000000000003</v>
      </c>
      <c r="I86" s="68">
        <f>DataBase!U83</f>
        <v>0.23890000581741333</v>
      </c>
      <c r="J86" s="27">
        <f>TestLeeKesler!H86</f>
        <v>12.533541188772395</v>
      </c>
      <c r="K86" s="58">
        <f>DataBase!Y84</f>
        <v>1.2919993634741429</v>
      </c>
      <c r="L86" s="27">
        <f t="shared" si="17"/>
        <v>2.1883274792565874</v>
      </c>
      <c r="M86" s="27">
        <f t="shared" si="23"/>
        <v>2.1883274792565874</v>
      </c>
      <c r="N86" s="58"/>
      <c r="O86" s="58"/>
      <c r="P86" s="58"/>
      <c r="Q86" s="58"/>
      <c r="R86" s="58"/>
      <c r="S86" s="58"/>
      <c r="T86" s="27">
        <f>TestLeeKesler!AR86</f>
        <v>7.5853099804011935E-3</v>
      </c>
      <c r="U86" s="27">
        <f t="shared" si="19"/>
        <v>0.71199596774193541</v>
      </c>
      <c r="V86" s="27">
        <f t="shared" si="20"/>
        <v>-2.1755961649989382</v>
      </c>
      <c r="W86" s="77">
        <f t="shared" si="18"/>
        <v>-2.1483161619965778</v>
      </c>
      <c r="X86" s="27">
        <f t="shared" si="21"/>
        <v>-2.6888289085975634</v>
      </c>
      <c r="Y86" s="27">
        <f t="shared" si="22"/>
        <v>6.796048072225426E-2</v>
      </c>
      <c r="AA86" s="65">
        <f t="shared" si="24"/>
        <v>-0.99412901415059163</v>
      </c>
      <c r="AB86" s="65">
        <f t="shared" si="25"/>
        <v>118.166313321191</v>
      </c>
      <c r="AD86" s="27">
        <f t="shared" si="26"/>
        <v>-2.1755961649989382</v>
      </c>
      <c r="AE86" s="77">
        <f t="shared" si="27"/>
        <v>-2.1483161619965778</v>
      </c>
      <c r="AF86" s="27">
        <f t="shared" si="28"/>
        <v>-2.6888289085975634</v>
      </c>
      <c r="AG86" s="27">
        <f t="shared" si="30"/>
        <v>6.796048072225426E-2</v>
      </c>
      <c r="AI86" s="22">
        <f t="shared" si="29"/>
        <v>0.80340409114210731</v>
      </c>
      <c r="AJ86" s="65">
        <f t="shared" si="31"/>
        <v>0.80340409114210731</v>
      </c>
    </row>
    <row r="87" spans="2:36" x14ac:dyDescent="0.2">
      <c r="B87" t="str">
        <f>DataBase!A84</f>
        <v>Mcyclopentan</v>
      </c>
      <c r="D87" s="27">
        <f>DataBase!C84</f>
        <v>84.161903381347656</v>
      </c>
      <c r="E87" s="47">
        <f>DataBase!E84</f>
        <v>71.809014892578148</v>
      </c>
      <c r="F87" s="47">
        <f>DataBase!D84/1000</f>
        <v>0.75206500244140628</v>
      </c>
      <c r="G87" s="47">
        <f>DataBase!R84</f>
        <v>259.55001220703127</v>
      </c>
      <c r="H87" s="47">
        <f>DataBase!S84/100</f>
        <v>37.89550048828125</v>
      </c>
      <c r="I87" s="68">
        <f>DataBase!U84</f>
        <v>0.23894000053405762</v>
      </c>
      <c r="J87" s="27">
        <f>TestLeeKesler!H87</f>
        <v>11.343784186793819</v>
      </c>
      <c r="K87" s="58">
        <f>DataBase!Y85</f>
        <v>1.6607640829700037</v>
      </c>
      <c r="L87" s="27">
        <f t="shared" si="17"/>
        <v>1.2613434375026065</v>
      </c>
      <c r="M87" s="27">
        <f t="shared" si="23"/>
        <v>1.2613434375026065</v>
      </c>
      <c r="N87" s="58"/>
      <c r="O87" s="58"/>
      <c r="P87" s="58"/>
      <c r="Q87" s="58"/>
      <c r="R87" s="58"/>
      <c r="S87" s="58"/>
      <c r="T87" s="27">
        <f>TestLeeKesler!AR87</f>
        <v>4.323814227240359E-3</v>
      </c>
      <c r="U87" s="27">
        <f t="shared" si="19"/>
        <v>0.66294348020917626</v>
      </c>
      <c r="V87" s="27">
        <f t="shared" si="20"/>
        <v>-2.7248548433388371</v>
      </c>
      <c r="W87" s="77">
        <f t="shared" si="18"/>
        <v>-2.8366961009728189</v>
      </c>
      <c r="X87" s="27">
        <f t="shared" si="21"/>
        <v>-3.4026550112202418</v>
      </c>
      <c r="Y87" s="27">
        <f t="shared" si="22"/>
        <v>3.3284781075596626E-2</v>
      </c>
      <c r="AA87" s="65">
        <f t="shared" si="24"/>
        <v>-0.99739649100580985</v>
      </c>
      <c r="AB87" s="65">
        <f t="shared" si="25"/>
        <v>-92.376921041384406</v>
      </c>
      <c r="AD87" s="27">
        <f t="shared" si="26"/>
        <v>-2.7248548433388371</v>
      </c>
      <c r="AE87" s="77">
        <f t="shared" si="27"/>
        <v>-2.8366961009728189</v>
      </c>
      <c r="AF87" s="27">
        <f t="shared" si="28"/>
        <v>-3.4026550112202418</v>
      </c>
      <c r="AG87" s="27">
        <f t="shared" si="30"/>
        <v>3.3284781075596626E-2</v>
      </c>
      <c r="AI87" s="22">
        <f t="shared" si="29"/>
        <v>0.1595368520255922</v>
      </c>
      <c r="AJ87" s="65">
        <f t="shared" si="31"/>
        <v>0.1595368520255922</v>
      </c>
    </row>
    <row r="88" spans="2:36" x14ac:dyDescent="0.2">
      <c r="B88" t="str">
        <f>DataBase!A85</f>
        <v>1-Hexene</v>
      </c>
      <c r="D88" s="27">
        <f>DataBase!C85</f>
        <v>84.161903381347656</v>
      </c>
      <c r="E88" s="47">
        <f>DataBase!E85</f>
        <v>63.450006103515648</v>
      </c>
      <c r="F88" s="47">
        <f>DataBase!D85/1000</f>
        <v>0.67165301513671871</v>
      </c>
      <c r="G88" s="47">
        <f>DataBase!R85</f>
        <v>228.84798583984377</v>
      </c>
      <c r="H88" s="47">
        <f>DataBase!S85/100</f>
        <v>31.713701171875002</v>
      </c>
      <c r="I88" s="68">
        <f>DataBase!U85</f>
        <v>0.28499001264572144</v>
      </c>
      <c r="J88" s="27">
        <f>TestLeeKesler!H88</f>
        <v>12.598453562183421</v>
      </c>
      <c r="K88" s="58">
        <f>DataBase!Y86</f>
        <v>1.4209390728199904</v>
      </c>
      <c r="L88" s="27">
        <f t="shared" si="17"/>
        <v>1.7304925381821272</v>
      </c>
      <c r="M88" s="27">
        <f t="shared" si="23"/>
        <v>1.7304925381821272</v>
      </c>
      <c r="N88" s="58"/>
      <c r="O88" s="58"/>
      <c r="P88" s="58"/>
      <c r="Q88" s="58"/>
      <c r="R88" s="58"/>
      <c r="S88" s="58"/>
      <c r="T88" s="27">
        <f>TestLeeKesler!AR88</f>
        <v>3.9378840946088052E-3</v>
      </c>
      <c r="U88" s="27">
        <f t="shared" si="19"/>
        <v>0.70348887836507801</v>
      </c>
      <c r="V88" s="27">
        <f t="shared" si="20"/>
        <v>-2.2651859301956785</v>
      </c>
      <c r="W88" s="77">
        <f t="shared" si="18"/>
        <v>-2.2567696068452245</v>
      </c>
      <c r="X88" s="27">
        <f t="shared" si="21"/>
        <v>-2.9083427289889787</v>
      </c>
      <c r="Y88" s="27">
        <f t="shared" si="22"/>
        <v>5.4566085768532065E-2</v>
      </c>
      <c r="AA88" s="65">
        <f t="shared" si="24"/>
        <v>-0.9972286749165159</v>
      </c>
      <c r="AB88" s="65">
        <f t="shared" si="25"/>
        <v>78.609084961625385</v>
      </c>
      <c r="AD88" s="27">
        <f t="shared" si="26"/>
        <v>-2.2651859301956785</v>
      </c>
      <c r="AE88" s="77">
        <f t="shared" si="27"/>
        <v>-2.2567696068452245</v>
      </c>
      <c r="AF88" s="27">
        <f t="shared" si="28"/>
        <v>-2.9083427289889787</v>
      </c>
      <c r="AG88" s="27">
        <f t="shared" si="30"/>
        <v>5.4566085768532065E-2</v>
      </c>
      <c r="AI88" s="22">
        <f t="shared" si="29"/>
        <v>9.5823347917707621E-2</v>
      </c>
      <c r="AJ88" s="65">
        <f t="shared" si="31"/>
        <v>9.5823347917707621E-2</v>
      </c>
    </row>
    <row r="89" spans="2:36" x14ac:dyDescent="0.2">
      <c r="B89" t="str">
        <f>DataBase!A86</f>
        <v>cis2-hexene</v>
      </c>
      <c r="D89" s="27">
        <f>DataBase!C86</f>
        <v>84.161903381347656</v>
      </c>
      <c r="E89" s="47">
        <f>DataBase!E86</f>
        <v>68.882012939453148</v>
      </c>
      <c r="F89" s="47">
        <f>DataBase!D86/1000</f>
        <v>0.6905390014648437</v>
      </c>
      <c r="G89" s="47">
        <f>DataBase!R86</f>
        <v>244.44301757812502</v>
      </c>
      <c r="H89" s="47">
        <f>DataBase!S86/100</f>
        <v>32.825800781250003</v>
      </c>
      <c r="I89" s="68">
        <f>DataBase!U86</f>
        <v>0.25600001215934753</v>
      </c>
      <c r="J89" s="27">
        <f>TestLeeKesler!H89</f>
        <v>12.319456300584795</v>
      </c>
      <c r="K89" s="58">
        <f>DataBase!Y87</f>
        <v>1.4589321338224677</v>
      </c>
      <c r="L89" s="27">
        <f t="shared" si="17"/>
        <v>1.4062903044528432</v>
      </c>
      <c r="M89" s="27">
        <f t="shared" si="23"/>
        <v>1.4062903044528432</v>
      </c>
      <c r="N89" s="58"/>
      <c r="O89" s="58"/>
      <c r="P89" s="58"/>
      <c r="Q89" s="58"/>
      <c r="R89" s="58"/>
      <c r="S89" s="58"/>
      <c r="T89" s="27">
        <f>TestLeeKesler!AR89</f>
        <v>4.1861953151602072E-3</v>
      </c>
      <c r="U89" s="27">
        <f t="shared" si="19"/>
        <v>0.68229282081977827</v>
      </c>
      <c r="V89" s="27">
        <f t="shared" si="20"/>
        <v>-2.4984245829209493</v>
      </c>
      <c r="W89" s="77">
        <f t="shared" si="18"/>
        <v>-2.5462302889614055</v>
      </c>
      <c r="X89" s="27">
        <f t="shared" si="21"/>
        <v>-3.150259567855568</v>
      </c>
      <c r="Y89" s="27">
        <f t="shared" si="22"/>
        <v>4.2841005275829007E-2</v>
      </c>
      <c r="AA89" s="65">
        <f t="shared" si="24"/>
        <v>-0.99713064424443631</v>
      </c>
      <c r="AB89" s="65">
        <f t="shared" si="25"/>
        <v>-12.575101113649268</v>
      </c>
      <c r="AD89" s="27">
        <f t="shared" si="26"/>
        <v>-2.4984245829209493</v>
      </c>
      <c r="AE89" s="77">
        <f t="shared" si="27"/>
        <v>-2.5462302889614055</v>
      </c>
      <c r="AF89" s="27">
        <f t="shared" si="28"/>
        <v>-3.150259567855568</v>
      </c>
      <c r="AG89" s="27">
        <f t="shared" si="30"/>
        <v>4.2841005275829007E-2</v>
      </c>
      <c r="AI89" s="22">
        <f t="shared" si="29"/>
        <v>2.7711621993806576E-3</v>
      </c>
      <c r="AJ89" s="65">
        <f t="shared" si="31"/>
        <v>2.7711621993806576E-3</v>
      </c>
    </row>
    <row r="90" spans="2:36" x14ac:dyDescent="0.2">
      <c r="B90" t="str">
        <f>DataBase!A87</f>
        <v>tr2-Hexene</v>
      </c>
      <c r="D90" s="27">
        <f>DataBase!C87</f>
        <v>84.161903381347656</v>
      </c>
      <c r="E90" s="47">
        <f>DataBase!E87</f>
        <v>67.877008056640648</v>
      </c>
      <c r="F90" s="47">
        <f>DataBase!D87/1000</f>
        <v>0.68121002197265623</v>
      </c>
      <c r="G90" s="47">
        <f>DataBase!R87</f>
        <v>243.33101806640627</v>
      </c>
      <c r="H90" s="47">
        <f>DataBase!S87/100</f>
        <v>32.687900390625003</v>
      </c>
      <c r="I90" s="68">
        <f>DataBase!U87</f>
        <v>0.24199000000953674</v>
      </c>
      <c r="J90" s="27">
        <f>TestLeeKesler!H90</f>
        <v>12.475924310555321</v>
      </c>
      <c r="K90" s="58">
        <f>DataBase!Y88</f>
        <v>1.5340306165200732</v>
      </c>
      <c r="L90" s="27">
        <f t="shared" si="17"/>
        <v>1.4831160577007434</v>
      </c>
      <c r="M90" s="27">
        <f t="shared" si="23"/>
        <v>1.4831160577007434</v>
      </c>
      <c r="N90" s="58"/>
      <c r="O90" s="58"/>
      <c r="P90" s="58"/>
      <c r="Q90" s="58"/>
      <c r="R90" s="58"/>
      <c r="S90" s="58"/>
      <c r="T90" s="27">
        <f>TestLeeKesler!AR90</f>
        <v>4.4470042449853836E-3</v>
      </c>
      <c r="U90" s="27">
        <f t="shared" si="19"/>
        <v>0.68376181824090565</v>
      </c>
      <c r="V90" s="27">
        <f t="shared" si="20"/>
        <v>-2.481777536964485</v>
      </c>
      <c r="W90" s="77">
        <f t="shared" si="18"/>
        <v>-2.5252371378114447</v>
      </c>
      <c r="X90" s="27">
        <f t="shared" si="21"/>
        <v>-3.0928596719675592</v>
      </c>
      <c r="Y90" s="27">
        <f t="shared" si="22"/>
        <v>4.5372019615126637E-2</v>
      </c>
      <c r="AA90" s="65">
        <f t="shared" si="24"/>
        <v>-0.99710109811558179</v>
      </c>
      <c r="AB90" s="65">
        <f t="shared" si="25"/>
        <v>-11.449181519613587</v>
      </c>
      <c r="AD90" s="27">
        <f t="shared" si="26"/>
        <v>-2.481777536964485</v>
      </c>
      <c r="AE90" s="77">
        <f t="shared" si="27"/>
        <v>-2.5252371378114447</v>
      </c>
      <c r="AF90" s="27">
        <f t="shared" si="28"/>
        <v>-3.0928596719675592</v>
      </c>
      <c r="AG90" s="27">
        <f t="shared" si="30"/>
        <v>4.5372019615126637E-2</v>
      </c>
      <c r="AI90" s="22">
        <f t="shared" si="29"/>
        <v>2.5922922997669963E-3</v>
      </c>
      <c r="AJ90" s="65">
        <f t="shared" si="31"/>
        <v>2.5922922997669963E-3</v>
      </c>
    </row>
    <row r="91" spans="2:36" x14ac:dyDescent="0.2">
      <c r="B91" t="str">
        <f>DataBase!A88</f>
        <v>cis3-Hexene</v>
      </c>
      <c r="D91" s="27">
        <f>DataBase!C88</f>
        <v>84.161903381347656</v>
      </c>
      <c r="E91" s="47">
        <f>DataBase!E88</f>
        <v>66.438012695312523</v>
      </c>
      <c r="F91" s="47">
        <f>DataBase!D88/1000</f>
        <v>0.68318902587890629</v>
      </c>
      <c r="G91" s="47">
        <f>DataBase!R88</f>
        <v>243.88900146484377</v>
      </c>
      <c r="H91" s="47">
        <f>DataBase!S88/100</f>
        <v>32.825800781250003</v>
      </c>
      <c r="I91" s="68">
        <f>DataBase!U88</f>
        <v>0.22495000064373016</v>
      </c>
      <c r="J91" s="27">
        <f>TestLeeKesler!H91</f>
        <v>12.422263499833244</v>
      </c>
      <c r="K91" s="58">
        <f>DataBase!Y89</f>
        <v>1.5017647814153845</v>
      </c>
      <c r="L91" s="27">
        <f t="shared" si="17"/>
        <v>1.5382788676858701</v>
      </c>
      <c r="M91" s="27">
        <f t="shared" si="23"/>
        <v>1.5382788676858701</v>
      </c>
      <c r="N91" s="58"/>
      <c r="O91" s="58"/>
      <c r="P91" s="58"/>
      <c r="Q91" s="58"/>
      <c r="R91" s="58"/>
      <c r="S91" s="58"/>
      <c r="T91" s="27">
        <f>TestLeeKesler!AR91</f>
        <v>5.180093053671053E-3</v>
      </c>
      <c r="U91" s="27">
        <f t="shared" si="19"/>
        <v>0.68302390922053591</v>
      </c>
      <c r="V91" s="27">
        <f t="shared" si="20"/>
        <v>-2.490130428306121</v>
      </c>
      <c r="W91" s="77">
        <f t="shared" si="18"/>
        <v>-2.5357644471332614</v>
      </c>
      <c r="X91" s="27">
        <f t="shared" si="21"/>
        <v>-3.060550642321096</v>
      </c>
      <c r="Y91" s="27">
        <f t="shared" si="22"/>
        <v>4.6861883977695078E-2</v>
      </c>
      <c r="AA91" s="65">
        <f t="shared" si="24"/>
        <v>-0.99655066284828653</v>
      </c>
      <c r="AB91" s="65">
        <f t="shared" si="25"/>
        <v>7.0489247764784073</v>
      </c>
      <c r="AD91" s="27">
        <f t="shared" si="26"/>
        <v>-2.490130428306121</v>
      </c>
      <c r="AE91" s="77">
        <f t="shared" si="27"/>
        <v>-2.5357644471332614</v>
      </c>
      <c r="AF91" s="27">
        <f t="shared" si="28"/>
        <v>-3.060550642321096</v>
      </c>
      <c r="AG91" s="27">
        <f t="shared" si="30"/>
        <v>4.6861883977695078E-2</v>
      </c>
      <c r="AI91" s="22">
        <f t="shared" si="29"/>
        <v>1.3332784961684635E-3</v>
      </c>
      <c r="AJ91" s="65">
        <f t="shared" si="31"/>
        <v>1.3332784961684635E-3</v>
      </c>
    </row>
    <row r="92" spans="2:36" x14ac:dyDescent="0.2">
      <c r="B92" t="str">
        <f>DataBase!A89</f>
        <v>tr3-Hexene</v>
      </c>
      <c r="D92" s="27">
        <f>DataBase!C89</f>
        <v>84.161903381347656</v>
      </c>
      <c r="E92" s="47">
        <f>DataBase!E89</f>
        <v>67.076013183593773</v>
      </c>
      <c r="F92" s="47">
        <f>DataBase!D89/1000</f>
        <v>0.68055401611328126</v>
      </c>
      <c r="G92" s="47">
        <f>DataBase!R89</f>
        <v>244.44301757812502</v>
      </c>
      <c r="H92" s="47">
        <f>DataBase!S89/100</f>
        <v>32.825800781250003</v>
      </c>
      <c r="I92" s="68">
        <f>DataBase!U89</f>
        <v>0.22698000073432922</v>
      </c>
      <c r="J92" s="27">
        <f>TestLeeKesler!H92</f>
        <v>12.478165434820585</v>
      </c>
      <c r="K92" s="58">
        <f>DataBase!Y90</f>
        <v>1.4911884223214438</v>
      </c>
      <c r="L92" s="27">
        <f t="shared" si="17"/>
        <v>1.514138877360925</v>
      </c>
      <c r="M92" s="27">
        <f t="shared" si="23"/>
        <v>1.514138877360925</v>
      </c>
      <c r="N92" s="58"/>
      <c r="O92" s="58"/>
      <c r="P92" s="58"/>
      <c r="Q92" s="58"/>
      <c r="R92" s="58"/>
      <c r="S92" s="58"/>
      <c r="T92" s="27">
        <f>TestLeeKesler!AR92</f>
        <v>4.9854423458413214E-3</v>
      </c>
      <c r="U92" s="27">
        <f t="shared" si="19"/>
        <v>0.68229282081977827</v>
      </c>
      <c r="V92" s="27">
        <f t="shared" si="20"/>
        <v>-2.4984245829209493</v>
      </c>
      <c r="W92" s="77">
        <f t="shared" si="18"/>
        <v>-2.5462302889614055</v>
      </c>
      <c r="X92" s="27">
        <f t="shared" si="21"/>
        <v>-3.0763679357791807</v>
      </c>
      <c r="Y92" s="27">
        <f t="shared" si="22"/>
        <v>4.6126487132822559E-2</v>
      </c>
      <c r="AA92" s="65">
        <f t="shared" si="24"/>
        <v>-0.9966567321263935</v>
      </c>
      <c r="AB92" s="65">
        <f t="shared" si="25"/>
        <v>4.6034942232609879</v>
      </c>
      <c r="AD92" s="27">
        <f t="shared" si="26"/>
        <v>-2.4984245829209493</v>
      </c>
      <c r="AE92" s="77">
        <f t="shared" si="27"/>
        <v>-2.5462302889614055</v>
      </c>
      <c r="AF92" s="27">
        <f t="shared" si="28"/>
        <v>-3.0763679357791807</v>
      </c>
      <c r="AG92" s="27">
        <f t="shared" si="30"/>
        <v>4.6126487132822559E-2</v>
      </c>
      <c r="AI92" s="22">
        <f t="shared" si="29"/>
        <v>5.2672338651924954E-4</v>
      </c>
      <c r="AJ92" s="65">
        <f t="shared" si="31"/>
        <v>5.2672338651924954E-4</v>
      </c>
    </row>
    <row r="93" spans="2:36" x14ac:dyDescent="0.2">
      <c r="B93" t="str">
        <f>DataBase!A90</f>
        <v>2M-2-pentene</v>
      </c>
      <c r="D93" s="27">
        <f>DataBase!C90</f>
        <v>84.161903381347656</v>
      </c>
      <c r="E93" s="47">
        <f>DataBase!E90</f>
        <v>67.300012207031273</v>
      </c>
      <c r="F93" s="47">
        <f>DataBase!D90/1000</f>
        <v>0.689864013671875</v>
      </c>
      <c r="G93" s="47">
        <f>DataBase!R90</f>
        <v>244.44301757812502</v>
      </c>
      <c r="H93" s="47">
        <f>DataBase!S90/100</f>
        <v>32.825800781250003</v>
      </c>
      <c r="I93" s="68">
        <f>DataBase!U90</f>
        <v>0.27213001251220703</v>
      </c>
      <c r="J93" s="27">
        <f>TestLeeKesler!H93</f>
        <v>12.312468400168743</v>
      </c>
      <c r="K93" s="58">
        <f>DataBase!Y91</f>
        <v>1.4690217106937704</v>
      </c>
      <c r="L93" s="27">
        <f t="shared" si="17"/>
        <v>1.3497029781320082</v>
      </c>
      <c r="M93" s="27">
        <f t="shared" si="23"/>
        <v>1.3497029781320082</v>
      </c>
      <c r="N93" s="58"/>
      <c r="O93" s="58"/>
      <c r="P93" s="58"/>
      <c r="Q93" s="58"/>
      <c r="R93" s="58"/>
      <c r="S93" s="58"/>
      <c r="T93" s="27">
        <f>TestLeeKesler!AR93</f>
        <v>4.8797667049007088E-3</v>
      </c>
      <c r="U93" s="27">
        <f t="shared" si="19"/>
        <v>0.68229282081977827</v>
      </c>
      <c r="V93" s="27">
        <f t="shared" si="20"/>
        <v>-2.4984245829209493</v>
      </c>
      <c r="W93" s="77">
        <f t="shared" si="18"/>
        <v>-2.5462302889614055</v>
      </c>
      <c r="X93" s="27">
        <f t="shared" si="21"/>
        <v>-3.1913302633149772</v>
      </c>
      <c r="Y93" s="27">
        <f t="shared" si="22"/>
        <v>4.1117137922281992E-2</v>
      </c>
      <c r="AA93" s="65">
        <f t="shared" si="24"/>
        <v>-0.99667822015877749</v>
      </c>
      <c r="AB93" s="65">
        <f t="shared" si="25"/>
        <v>-24.451728899648291</v>
      </c>
      <c r="AD93" s="27">
        <f t="shared" si="26"/>
        <v>-2.4984245829209493</v>
      </c>
      <c r="AE93" s="77">
        <f t="shared" si="27"/>
        <v>-2.5462302889614055</v>
      </c>
      <c r="AF93" s="27">
        <f t="shared" si="28"/>
        <v>-3.1913302633149772</v>
      </c>
      <c r="AG93" s="27">
        <f t="shared" si="30"/>
        <v>4.1117137922281992E-2</v>
      </c>
      <c r="AI93" s="22">
        <f t="shared" si="29"/>
        <v>1.4236959940145325E-2</v>
      </c>
      <c r="AJ93" s="65">
        <f t="shared" si="31"/>
        <v>1.4236959940145325E-2</v>
      </c>
    </row>
    <row r="94" spans="2:36" x14ac:dyDescent="0.2">
      <c r="B94" t="str">
        <f>DataBase!A91</f>
        <v>3Mci2pentene</v>
      </c>
      <c r="D94" s="27">
        <f>DataBase!C91</f>
        <v>84.161903381347656</v>
      </c>
      <c r="E94" s="47">
        <f>DataBase!E91</f>
        <v>67.692010498046898</v>
      </c>
      <c r="F94" s="47">
        <f>DataBase!D91/1000</f>
        <v>0.69667102050781249</v>
      </c>
      <c r="G94" s="47">
        <f>DataBase!R91</f>
        <v>244.44301757812502</v>
      </c>
      <c r="H94" s="47">
        <f>DataBase!S91/100</f>
        <v>32.825800781250003</v>
      </c>
      <c r="I94" s="68">
        <f>DataBase!U91</f>
        <v>0.26618000864982605</v>
      </c>
      <c r="J94" s="27">
        <f>TestLeeKesler!H94</f>
        <v>12.196843808056137</v>
      </c>
      <c r="K94" s="58">
        <f>DataBase!Y92</f>
        <v>1.3560441752962811</v>
      </c>
      <c r="L94" s="27">
        <f t="shared" si="17"/>
        <v>1.370306766734225</v>
      </c>
      <c r="M94" s="27">
        <f t="shared" si="23"/>
        <v>1.370306766734225</v>
      </c>
      <c r="N94" s="58"/>
      <c r="O94" s="58"/>
      <c r="P94" s="58"/>
      <c r="Q94" s="58"/>
      <c r="R94" s="58"/>
      <c r="S94" s="58"/>
      <c r="T94" s="27">
        <f>TestLeeKesler!AR94</f>
        <v>4.6994094810540663E-3</v>
      </c>
      <c r="U94" s="27">
        <f t="shared" si="19"/>
        <v>0.68229282081977827</v>
      </c>
      <c r="V94" s="27">
        <f t="shared" si="20"/>
        <v>-2.4984245829209493</v>
      </c>
      <c r="W94" s="77">
        <f t="shared" si="18"/>
        <v>-2.5462302889614055</v>
      </c>
      <c r="X94" s="27">
        <f t="shared" si="21"/>
        <v>-3.1761801832611454</v>
      </c>
      <c r="Y94" s="27">
        <f t="shared" si="22"/>
        <v>4.1744808477511386E-2</v>
      </c>
      <c r="AA94" s="65">
        <f t="shared" si="24"/>
        <v>-0.99653447168855902</v>
      </c>
      <c r="AB94" s="65">
        <f t="shared" si="25"/>
        <v>3.0349752443247158</v>
      </c>
      <c r="AD94" s="27">
        <f t="shared" si="26"/>
        <v>-2.4984245829209493</v>
      </c>
      <c r="AE94" s="77">
        <f t="shared" si="27"/>
        <v>-2.5462302889614055</v>
      </c>
      <c r="AF94" s="27">
        <f t="shared" si="28"/>
        <v>-3.1761801832611454</v>
      </c>
      <c r="AG94" s="27">
        <f t="shared" si="30"/>
        <v>4.1744808477511386E-2</v>
      </c>
      <c r="AI94" s="22">
        <f t="shared" si="29"/>
        <v>2.0342151452571206E-4</v>
      </c>
      <c r="AJ94" s="65">
        <f t="shared" si="31"/>
        <v>2.0342151452571206E-4</v>
      </c>
    </row>
    <row r="95" spans="2:36" x14ac:dyDescent="0.2">
      <c r="B95" t="str">
        <f>DataBase!A92</f>
        <v>3Mtr2pentene</v>
      </c>
      <c r="D95" s="27">
        <f>DataBase!C92</f>
        <v>84.161903381347656</v>
      </c>
      <c r="E95" s="47">
        <f>DataBase!E92</f>
        <v>70.428002929687523</v>
      </c>
      <c r="F95" s="47">
        <f>DataBase!D92/1000</f>
        <v>0.70082000732421879</v>
      </c>
      <c r="G95" s="47">
        <f>DataBase!R92</f>
        <v>248.33101806640627</v>
      </c>
      <c r="H95" s="47">
        <f>DataBase!S92/100</f>
        <v>32.928701171874998</v>
      </c>
      <c r="I95" s="68">
        <f>DataBase!U92</f>
        <v>0.26901000738143921</v>
      </c>
      <c r="J95" s="27">
        <f>TestLeeKesler!H95</f>
        <v>12.156991888606342</v>
      </c>
      <c r="K95" s="58">
        <f>DataBase!Y93</f>
        <v>2.0871611625455597</v>
      </c>
      <c r="L95" s="27">
        <f t="shared" si="17"/>
        <v>1.2622226466881861</v>
      </c>
      <c r="M95" s="27">
        <f t="shared" si="23"/>
        <v>1.2622226466881861</v>
      </c>
      <c r="N95" s="58"/>
      <c r="O95" s="58"/>
      <c r="P95" s="58"/>
      <c r="Q95" s="58"/>
      <c r="R95" s="58"/>
      <c r="S95" s="58"/>
      <c r="T95" s="27">
        <f>TestLeeKesler!AR95</f>
        <v>4.2088668036556276E-3</v>
      </c>
      <c r="U95" s="27">
        <f t="shared" si="19"/>
        <v>0.6772058574815264</v>
      </c>
      <c r="V95" s="27">
        <f t="shared" si="20"/>
        <v>-2.5566503139924945</v>
      </c>
      <c r="W95" s="77">
        <f t="shared" si="18"/>
        <v>-2.6200518491643616</v>
      </c>
      <c r="X95" s="27">
        <f t="shared" si="21"/>
        <v>-3.261470481275953</v>
      </c>
      <c r="Y95" s="27">
        <f t="shared" si="22"/>
        <v>3.8331990080625267E-2</v>
      </c>
      <c r="AA95" s="65">
        <f t="shared" si="24"/>
        <v>-0.99798344906029079</v>
      </c>
      <c r="AB95" s="65">
        <f t="shared" si="25"/>
        <v>-196.00014786423512</v>
      </c>
      <c r="AD95" s="27">
        <f t="shared" si="26"/>
        <v>-2.5566503139924945</v>
      </c>
      <c r="AE95" s="77">
        <f t="shared" si="27"/>
        <v>-2.6200518491643616</v>
      </c>
      <c r="AF95" s="27">
        <f t="shared" si="28"/>
        <v>-3.261470481275953</v>
      </c>
      <c r="AG95" s="27">
        <f t="shared" si="30"/>
        <v>3.8331990080625267E-2</v>
      </c>
      <c r="AI95" s="22">
        <f t="shared" si="29"/>
        <v>0.6805235549449663</v>
      </c>
      <c r="AJ95" s="65">
        <f t="shared" si="31"/>
        <v>0.6805235549449663</v>
      </c>
    </row>
    <row r="96" spans="2:36" x14ac:dyDescent="0.2">
      <c r="B96" t="str">
        <f>DataBase!A93</f>
        <v>23M-1-butene</v>
      </c>
      <c r="D96" s="27">
        <f>DataBase!C93</f>
        <v>84.161903381347656</v>
      </c>
      <c r="E96" s="47">
        <f>DataBase!E93</f>
        <v>55.606011962890648</v>
      </c>
      <c r="F96" s="47">
        <f>DataBase!D93/1000</f>
        <v>0.6815390014648437</v>
      </c>
      <c r="G96" s="47">
        <f>DataBase!R93</f>
        <v>227.77800903320315</v>
      </c>
      <c r="H96" s="47">
        <f>DataBase!S93/100</f>
        <v>32.425900878906248</v>
      </c>
      <c r="I96" s="68">
        <f>DataBase!U93</f>
        <v>0.25001001358032227</v>
      </c>
      <c r="J96" s="27">
        <f>TestLeeKesler!H96</f>
        <v>12.318505523253904</v>
      </c>
      <c r="K96" s="58">
        <f>DataBase!Y94</f>
        <v>2.9316575787282977</v>
      </c>
      <c r="L96" s="27">
        <f t="shared" si="17"/>
        <v>1.9550370761030984</v>
      </c>
      <c r="M96" s="27">
        <f t="shared" si="23"/>
        <v>1.9550370761030984</v>
      </c>
      <c r="N96" s="58"/>
      <c r="O96" s="58"/>
      <c r="P96" s="58"/>
      <c r="Q96" s="58"/>
      <c r="R96" s="58"/>
      <c r="S96" s="58"/>
      <c r="T96" s="27">
        <f>TestLeeKesler!AR96</f>
        <v>7.7266387388429895E-3</v>
      </c>
      <c r="U96" s="27">
        <f t="shared" si="19"/>
        <v>0.70499152299665491</v>
      </c>
      <c r="V96" s="27">
        <f t="shared" si="20"/>
        <v>-2.2491998285877344</v>
      </c>
      <c r="W96" s="77">
        <f t="shared" si="18"/>
        <v>-2.2373044930044363</v>
      </c>
      <c r="X96" s="27">
        <f t="shared" si="21"/>
        <v>-2.8085483552670896</v>
      </c>
      <c r="Y96" s="27">
        <f t="shared" si="22"/>
        <v>6.0292452117340939E-2</v>
      </c>
      <c r="AA96" s="65">
        <f t="shared" si="24"/>
        <v>-0.99736441295364564</v>
      </c>
      <c r="AB96" s="65">
        <f t="shared" si="25"/>
        <v>-126.39655296883227</v>
      </c>
      <c r="AD96" s="27">
        <f t="shared" si="26"/>
        <v>-2.2491998285877344</v>
      </c>
      <c r="AE96" s="77">
        <f t="shared" si="27"/>
        <v>-2.2373044930044363</v>
      </c>
      <c r="AF96" s="27">
        <f t="shared" si="28"/>
        <v>-2.8085483552670896</v>
      </c>
      <c r="AG96" s="27">
        <f t="shared" si="30"/>
        <v>6.0292452117340939E-2</v>
      </c>
      <c r="AI96" s="22">
        <f t="shared" si="29"/>
        <v>0.95378760614789693</v>
      </c>
      <c r="AJ96" s="65">
        <f t="shared" si="31"/>
        <v>0.95378760614789693</v>
      </c>
    </row>
    <row r="97" spans="2:36" x14ac:dyDescent="0.2">
      <c r="B97" t="str">
        <f>DataBase!A94</f>
        <v>33M-1-butene</v>
      </c>
      <c r="D97" s="27">
        <f>DataBase!C94</f>
        <v>84.161903381347656</v>
      </c>
      <c r="E97" s="47">
        <f>DataBase!E94</f>
        <v>41.238000488281273</v>
      </c>
      <c r="F97" s="47">
        <f>DataBase!D94/1000</f>
        <v>0.65711901855468746</v>
      </c>
      <c r="G97" s="47">
        <f>DataBase!R94</f>
        <v>217.22100219726565</v>
      </c>
      <c r="H97" s="47">
        <f>DataBase!S94/100</f>
        <v>31.508701171875</v>
      </c>
      <c r="I97" s="68">
        <f>DataBase!U94</f>
        <v>0.1378600001335144</v>
      </c>
      <c r="J97" s="27">
        <f>TestLeeKesler!H97</f>
        <v>12.587383151623087</v>
      </c>
      <c r="K97" s="58">
        <f>DataBase!Y95</f>
        <v>1.2505759263455221</v>
      </c>
      <c r="L97" s="27">
        <f t="shared" si="17"/>
        <v>2.9339778703414394</v>
      </c>
      <c r="M97" s="27">
        <f t="shared" si="23"/>
        <v>2.9339778703414394</v>
      </c>
      <c r="N97" s="58"/>
      <c r="O97" s="58"/>
      <c r="P97" s="58"/>
      <c r="Q97" s="58"/>
      <c r="R97" s="58"/>
      <c r="S97" s="58"/>
      <c r="T97" s="27">
        <f>TestLeeKesler!AR97</f>
        <v>1.9335282975687762E-2</v>
      </c>
      <c r="U97" s="27">
        <f t="shared" si="19"/>
        <v>0.72016901166177727</v>
      </c>
      <c r="V97" s="27">
        <f t="shared" si="20"/>
        <v>-2.0915660661756612</v>
      </c>
      <c r="W97" s="77">
        <f t="shared" si="18"/>
        <v>-2.0480090795912709</v>
      </c>
      <c r="X97" s="27">
        <f t="shared" si="21"/>
        <v>-2.3739045981615527</v>
      </c>
      <c r="Y97" s="27">
        <f t="shared" si="22"/>
        <v>9.3116433277812771E-2</v>
      </c>
      <c r="AA97" s="65">
        <f t="shared" si="24"/>
        <v>-0.98453889718460363</v>
      </c>
      <c r="AB97" s="65">
        <f t="shared" si="25"/>
        <v>87.063734526804268</v>
      </c>
      <c r="AD97" s="27">
        <f t="shared" si="26"/>
        <v>-2.0915660661756612</v>
      </c>
      <c r="AE97" s="77">
        <f t="shared" si="27"/>
        <v>-2.0480090795912709</v>
      </c>
      <c r="AF97" s="27">
        <f t="shared" si="28"/>
        <v>-2.3739045981615527</v>
      </c>
      <c r="AG97" s="27">
        <f t="shared" si="30"/>
        <v>9.3116433277812771E-2</v>
      </c>
      <c r="AI97" s="22">
        <f t="shared" si="29"/>
        <v>2.8338421050492335</v>
      </c>
      <c r="AJ97" s="65">
        <f t="shared" si="31"/>
        <v>2.8338421050492335</v>
      </c>
    </row>
    <row r="98" spans="2:36" x14ac:dyDescent="0.2">
      <c r="B98" t="str">
        <f>DataBase!A95</f>
        <v>23M-2-butene</v>
      </c>
      <c r="D98" s="27">
        <f>DataBase!C95</f>
        <v>84.161903381347656</v>
      </c>
      <c r="E98" s="47">
        <f>DataBase!E95</f>
        <v>73.200006103515648</v>
      </c>
      <c r="F98" s="47">
        <f>DataBase!D95/1000</f>
        <v>0.71141101074218749</v>
      </c>
      <c r="G98" s="47">
        <f>DataBase!R95</f>
        <v>251.11000976562502</v>
      </c>
      <c r="H98" s="47">
        <f>DataBase!S95/100</f>
        <v>33.638701171874999</v>
      </c>
      <c r="I98" s="68">
        <f>DataBase!U95</f>
        <v>0.26815000176429749</v>
      </c>
      <c r="J98" s="27">
        <f>TestLeeKesler!H98</f>
        <v>12.008128286380083</v>
      </c>
      <c r="K98" s="58">
        <f>DataBase!Y96</f>
        <v>1.4084588546218453</v>
      </c>
      <c r="L98" s="27">
        <f t="shared" si="17"/>
        <v>1.2220944715314004</v>
      </c>
      <c r="M98" s="27">
        <f t="shared" si="23"/>
        <v>1.2220944715314004</v>
      </c>
      <c r="N98" s="58"/>
      <c r="O98" s="58"/>
      <c r="P98" s="58"/>
      <c r="Q98" s="58"/>
      <c r="R98" s="58"/>
      <c r="S98" s="58"/>
      <c r="T98" s="27">
        <f>TestLeeKesler!AR98</f>
        <v>3.4412799794533043E-3</v>
      </c>
      <c r="U98" s="27">
        <f t="shared" si="19"/>
        <v>0.67361613211329763</v>
      </c>
      <c r="V98" s="27">
        <f t="shared" si="20"/>
        <v>-2.5982882557848299</v>
      </c>
      <c r="W98" s="77">
        <f t="shared" si="18"/>
        <v>-2.6732157281982878</v>
      </c>
      <c r="X98" s="27">
        <f t="shared" si="21"/>
        <v>-3.3151110580175485</v>
      </c>
      <c r="Y98" s="27">
        <f t="shared" si="22"/>
        <v>3.6330013613997146E-2</v>
      </c>
      <c r="AA98" s="65">
        <f t="shared" si="24"/>
        <v>-0.99755670535340046</v>
      </c>
      <c r="AB98" s="65">
        <f t="shared" si="25"/>
        <v>-54.15554218289774</v>
      </c>
      <c r="AD98" s="27">
        <f t="shared" si="26"/>
        <v>-2.5982882557848299</v>
      </c>
      <c r="AE98" s="77">
        <f t="shared" si="27"/>
        <v>-2.6732157281982878</v>
      </c>
      <c r="AF98" s="27">
        <f t="shared" si="28"/>
        <v>-3.3151110580175485</v>
      </c>
      <c r="AG98" s="27">
        <f t="shared" si="30"/>
        <v>3.6330013613997146E-2</v>
      </c>
      <c r="AI98" s="22">
        <f t="shared" si="29"/>
        <v>3.4731683284682104E-2</v>
      </c>
      <c r="AJ98" s="65">
        <f t="shared" si="31"/>
        <v>3.4731683284682104E-2</v>
      </c>
    </row>
    <row r="99" spans="2:36" x14ac:dyDescent="0.2">
      <c r="B99" t="str">
        <f>DataBase!A96</f>
        <v>n-Hexane</v>
      </c>
      <c r="D99" s="27">
        <f>DataBase!C96</f>
        <v>86.177902221679688</v>
      </c>
      <c r="E99" s="47">
        <f>DataBase!E96</f>
        <v>68.730004882812523</v>
      </c>
      <c r="F99" s="47">
        <f>DataBase!D96/1000</f>
        <v>0.66266400146484372</v>
      </c>
      <c r="G99" s="47">
        <f>DataBase!R96</f>
        <v>234.74801025390627</v>
      </c>
      <c r="H99" s="47">
        <f>DataBase!S96/100</f>
        <v>30.316201171875001</v>
      </c>
      <c r="I99" s="68">
        <f>DataBase!U96</f>
        <v>0.30070000886917114</v>
      </c>
      <c r="J99" s="27">
        <f>TestLeeKesler!H99</f>
        <v>12.835772868423971</v>
      </c>
      <c r="K99" s="58">
        <f>DataBase!Y97</f>
        <v>1.8152594894550169</v>
      </c>
      <c r="L99" s="27">
        <f t="shared" si="17"/>
        <v>1.4150278778092149</v>
      </c>
      <c r="M99" s="27">
        <f t="shared" si="23"/>
        <v>1.4150278778092149</v>
      </c>
      <c r="N99" s="58"/>
      <c r="O99" s="58"/>
      <c r="P99" s="58"/>
      <c r="Q99" s="58"/>
      <c r="R99" s="58"/>
      <c r="S99" s="58"/>
      <c r="T99" s="27">
        <f>TestLeeKesler!AR99</f>
        <v>3.3035340310887985E-3</v>
      </c>
      <c r="U99" s="27">
        <f t="shared" si="19"/>
        <v>0.69531676216540939</v>
      </c>
      <c r="V99" s="27">
        <f t="shared" si="20"/>
        <v>-2.3533717557946816</v>
      </c>
      <c r="W99" s="77">
        <f t="shared" si="18"/>
        <v>-2.365019130216107</v>
      </c>
      <c r="X99" s="27">
        <f t="shared" si="21"/>
        <v>-3.0645330292264243</v>
      </c>
      <c r="Y99" s="27">
        <f t="shared" si="22"/>
        <v>4.6675632932597341E-2</v>
      </c>
      <c r="AA99" s="65">
        <f t="shared" si="24"/>
        <v>-0.9981801312427897</v>
      </c>
      <c r="AB99" s="65">
        <f t="shared" si="25"/>
        <v>-121.15256203790075</v>
      </c>
      <c r="AD99" s="27">
        <f t="shared" si="26"/>
        <v>-2.3533717557946816</v>
      </c>
      <c r="AE99" s="77">
        <f t="shared" si="27"/>
        <v>-2.365019130216107</v>
      </c>
      <c r="AF99" s="27">
        <f t="shared" si="28"/>
        <v>-3.0645330292264243</v>
      </c>
      <c r="AG99" s="27">
        <f t="shared" si="30"/>
        <v>4.6675632932597341E-2</v>
      </c>
      <c r="AI99" s="22">
        <f t="shared" si="29"/>
        <v>0.16018534296059608</v>
      </c>
      <c r="AJ99" s="65">
        <f t="shared" si="31"/>
        <v>0.16018534296059608</v>
      </c>
    </row>
    <row r="100" spans="2:36" x14ac:dyDescent="0.2">
      <c r="B100" t="str">
        <f>DataBase!A97</f>
        <v>2-Mpentane</v>
      </c>
      <c r="D100" s="27">
        <f>DataBase!C97</f>
        <v>86.177902221679688</v>
      </c>
      <c r="E100" s="47">
        <f>DataBase!E97</f>
        <v>60.261010742187523</v>
      </c>
      <c r="F100" s="47">
        <f>DataBase!D97/1000</f>
        <v>0.65650701904296871</v>
      </c>
      <c r="G100" s="47">
        <f>DataBase!R97</f>
        <v>224.34700927734377</v>
      </c>
      <c r="H100" s="47">
        <f>DataBase!S97/100</f>
        <v>30.103601074218751</v>
      </c>
      <c r="I100" s="68">
        <f>DataBase!U97</f>
        <v>0.27910000085830688</v>
      </c>
      <c r="J100" s="27">
        <f>TestLeeKesler!H100</f>
        <v>12.848273535703004</v>
      </c>
      <c r="K100" s="58">
        <f>DataBase!Y98</f>
        <v>1.654243013397894</v>
      </c>
      <c r="L100" s="27">
        <f t="shared" si="17"/>
        <v>1.8213646270382122</v>
      </c>
      <c r="M100" s="27">
        <f t="shared" si="23"/>
        <v>1.8213646270382122</v>
      </c>
      <c r="N100" s="58"/>
      <c r="O100" s="58"/>
      <c r="P100" s="58"/>
      <c r="Q100" s="58"/>
      <c r="R100" s="58"/>
      <c r="S100" s="58"/>
      <c r="T100" s="27">
        <f>TestLeeKesler!AR100</f>
        <v>4.973965704800176E-3</v>
      </c>
      <c r="U100" s="27">
        <f t="shared" si="19"/>
        <v>0.70985351351755877</v>
      </c>
      <c r="V100" s="27">
        <f t="shared" si="20"/>
        <v>-2.197951177581889</v>
      </c>
      <c r="W100" s="77">
        <f t="shared" si="18"/>
        <v>-2.1752332746631056</v>
      </c>
      <c r="X100" s="27">
        <f t="shared" si="21"/>
        <v>-2.8050587864073795</v>
      </c>
      <c r="Y100" s="27">
        <f t="shared" si="22"/>
        <v>6.0503214301429895E-2</v>
      </c>
      <c r="AA100" s="65">
        <f t="shared" si="24"/>
        <v>-0.99699320736765062</v>
      </c>
      <c r="AB100" s="65">
        <f t="shared" si="25"/>
        <v>33.599269387610732</v>
      </c>
      <c r="AD100" s="27">
        <f t="shared" si="26"/>
        <v>-2.197951177581889</v>
      </c>
      <c r="AE100" s="77">
        <f t="shared" si="27"/>
        <v>-2.1752332746631056</v>
      </c>
      <c r="AF100" s="27">
        <f t="shared" si="28"/>
        <v>-2.8050587864073795</v>
      </c>
      <c r="AG100" s="27">
        <f t="shared" si="30"/>
        <v>6.0503214301429895E-2</v>
      </c>
      <c r="AI100" s="22">
        <f t="shared" si="29"/>
        <v>2.7929633745743788E-2</v>
      </c>
      <c r="AJ100" s="65">
        <f t="shared" si="31"/>
        <v>2.7929633745743788E-2</v>
      </c>
    </row>
    <row r="101" spans="2:36" x14ac:dyDescent="0.2">
      <c r="B101" t="str">
        <f>DataBase!A98</f>
        <v>3-Mpentane</v>
      </c>
      <c r="D101" s="27">
        <f>DataBase!C98</f>
        <v>86.177902221679688</v>
      </c>
      <c r="E101" s="47">
        <f>DataBase!E98</f>
        <v>63.270013427734398</v>
      </c>
      <c r="F101" s="47">
        <f>DataBase!D98/1000</f>
        <v>0.6676840209960937</v>
      </c>
      <c r="G101" s="47">
        <f>DataBase!R98</f>
        <v>231.29900512695315</v>
      </c>
      <c r="H101" s="47">
        <f>DataBase!S98/100</f>
        <v>31.238400878906251</v>
      </c>
      <c r="I101" s="68">
        <f>DataBase!U98</f>
        <v>0.27500000596046448</v>
      </c>
      <c r="J101" s="27">
        <f>TestLeeKesler!H101</f>
        <v>12.671084685558142</v>
      </c>
      <c r="K101" s="58">
        <f>DataBase!Y99</f>
        <v>2.4594116337604395</v>
      </c>
      <c r="L101" s="27">
        <f t="shared" si="17"/>
        <v>1.6601508917344561</v>
      </c>
      <c r="M101" s="27">
        <f t="shared" si="23"/>
        <v>1.6601508917344561</v>
      </c>
      <c r="N101" s="58"/>
      <c r="O101" s="58"/>
      <c r="P101" s="58"/>
      <c r="Q101" s="58"/>
      <c r="R101" s="58"/>
      <c r="S101" s="58"/>
      <c r="T101" s="27">
        <f>TestLeeKesler!AR101</f>
        <v>4.6150262851405452E-3</v>
      </c>
      <c r="U101" s="27">
        <f t="shared" si="19"/>
        <v>0.70007076317084582</v>
      </c>
      <c r="V101" s="27">
        <f t="shared" si="20"/>
        <v>-2.3018130122984988</v>
      </c>
      <c r="W101" s="77">
        <f t="shared" si="18"/>
        <v>-2.3015513182422933</v>
      </c>
      <c r="X101" s="27">
        <f t="shared" si="21"/>
        <v>-2.9347396385334443</v>
      </c>
      <c r="Y101" s="27">
        <f t="shared" si="22"/>
        <v>5.314455429936793E-2</v>
      </c>
      <c r="AA101" s="65">
        <f t="shared" si="24"/>
        <v>-0.9981235242519837</v>
      </c>
      <c r="AB101" s="65">
        <f t="shared" si="25"/>
        <v>-173.18660667208809</v>
      </c>
      <c r="AD101" s="27">
        <f t="shared" si="26"/>
        <v>-2.3018130122984988</v>
      </c>
      <c r="AE101" s="77">
        <f t="shared" si="27"/>
        <v>-2.3015513182422933</v>
      </c>
      <c r="AF101" s="27">
        <f t="shared" si="28"/>
        <v>-2.9347396385334443</v>
      </c>
      <c r="AG101" s="27">
        <f t="shared" si="30"/>
        <v>5.314455429936793E-2</v>
      </c>
      <c r="AI101" s="22">
        <f t="shared" si="29"/>
        <v>0.63881773374392559</v>
      </c>
      <c r="AJ101" s="65">
        <f t="shared" si="31"/>
        <v>0.63881773374392559</v>
      </c>
    </row>
    <row r="102" spans="2:36" x14ac:dyDescent="0.2">
      <c r="B102" t="str">
        <f>DataBase!A99</f>
        <v>22-Mbutane</v>
      </c>
      <c r="D102" s="27">
        <f>DataBase!C99</f>
        <v>86.177902221679688</v>
      </c>
      <c r="E102" s="47">
        <f>DataBase!E99</f>
        <v>49.731011962890648</v>
      </c>
      <c r="F102" s="47">
        <f>DataBase!D99/1000</f>
        <v>0.65256500244140625</v>
      </c>
      <c r="G102" s="47">
        <f>DataBase!R99</f>
        <v>231.29900512695315</v>
      </c>
      <c r="H102" s="47">
        <f>DataBase!S99/100</f>
        <v>38.806201171875003</v>
      </c>
      <c r="I102" s="68">
        <f>DataBase!U99</f>
        <v>0.23194000124931335</v>
      </c>
      <c r="J102" s="27">
        <f>TestLeeKesler!H102</f>
        <v>12.788351312873218</v>
      </c>
      <c r="K102" s="58">
        <f>DataBase!Y100</f>
        <v>1.9266488160799187</v>
      </c>
      <c r="L102" s="27">
        <f t="shared" si="17"/>
        <v>2.2771968389169475</v>
      </c>
      <c r="M102" s="27">
        <f t="shared" si="23"/>
        <v>2.2771968389169475</v>
      </c>
      <c r="N102" s="58"/>
      <c r="O102" s="58"/>
      <c r="P102" s="58"/>
      <c r="Q102" s="58"/>
      <c r="R102" s="58"/>
      <c r="S102" s="58"/>
      <c r="T102" s="27">
        <f>TestLeeKesler!AR102</f>
        <v>1.0822090892847273E-2</v>
      </c>
      <c r="U102" s="27">
        <f t="shared" si="19"/>
        <v>0.70007076317084582</v>
      </c>
      <c r="V102" s="27">
        <f t="shared" si="20"/>
        <v>-2.3018130122984988</v>
      </c>
      <c r="W102" s="77">
        <f t="shared" si="18"/>
        <v>-2.3015513182422933</v>
      </c>
      <c r="X102" s="27">
        <f t="shared" si="21"/>
        <v>-2.8356348279269752</v>
      </c>
      <c r="Y102" s="27">
        <f t="shared" si="22"/>
        <v>5.868126150331246E-2</v>
      </c>
      <c r="AA102" s="65">
        <f t="shared" si="24"/>
        <v>-0.99438294576441455</v>
      </c>
      <c r="AB102" s="65">
        <f t="shared" si="25"/>
        <v>32.391894164252413</v>
      </c>
      <c r="AD102" s="27">
        <f t="shared" si="26"/>
        <v>-2.3018130122984988</v>
      </c>
      <c r="AE102" s="77">
        <f t="shared" si="27"/>
        <v>-2.3015513182422933</v>
      </c>
      <c r="AF102" s="27">
        <f t="shared" si="28"/>
        <v>-2.8356348279269752</v>
      </c>
      <c r="AG102" s="27">
        <f t="shared" si="30"/>
        <v>5.868126150331246E-2</v>
      </c>
      <c r="AI102" s="22">
        <f t="shared" si="29"/>
        <v>0.12288391631495006</v>
      </c>
      <c r="AJ102" s="65">
        <f t="shared" si="31"/>
        <v>0.12288391631495006</v>
      </c>
    </row>
    <row r="103" spans="2:36" x14ac:dyDescent="0.2">
      <c r="B103" t="str">
        <f>DataBase!A100</f>
        <v>23-Mbutane</v>
      </c>
      <c r="D103" s="27">
        <f>DataBase!C100</f>
        <v>86.177902221679688</v>
      </c>
      <c r="E103" s="47">
        <f>DataBase!E100</f>
        <v>57.977014160156273</v>
      </c>
      <c r="F103" s="47">
        <f>DataBase!D100/1000</f>
        <v>0.66516802978515621</v>
      </c>
      <c r="G103" s="47">
        <f>DataBase!R100</f>
        <v>226.83001098632815</v>
      </c>
      <c r="H103" s="47">
        <f>DataBase!S100/100</f>
        <v>31.268701171875001</v>
      </c>
      <c r="I103" s="68">
        <f>DataBase!U100</f>
        <v>0.24695000052452087</v>
      </c>
      <c r="J103" s="27">
        <f>TestLeeKesler!H103</f>
        <v>12.65195597343317</v>
      </c>
      <c r="K103" s="58">
        <f>DataBase!Y101</f>
        <v>0.38812023437092252</v>
      </c>
      <c r="L103" s="27">
        <f t="shared" si="17"/>
        <v>1.9334885121129102</v>
      </c>
      <c r="M103" s="27">
        <f t="shared" si="23"/>
        <v>1.9334885121129102</v>
      </c>
      <c r="N103" s="58"/>
      <c r="O103" s="58"/>
      <c r="P103" s="58"/>
      <c r="Q103" s="58"/>
      <c r="R103" s="58"/>
      <c r="S103" s="58"/>
      <c r="T103" s="27">
        <f>TestLeeKesler!AR103</f>
        <v>6.3894462519751066E-3</v>
      </c>
      <c r="U103" s="27">
        <f t="shared" si="19"/>
        <v>0.70632823760959673</v>
      </c>
      <c r="V103" s="27">
        <f t="shared" si="20"/>
        <v>-2.2350377482465156</v>
      </c>
      <c r="W103" s="77">
        <f t="shared" si="18"/>
        <v>-2.2201012137270428</v>
      </c>
      <c r="X103" s="27">
        <f t="shared" si="21"/>
        <v>-2.7832917441408984</v>
      </c>
      <c r="Y103" s="27">
        <f t="shared" si="22"/>
        <v>6.1834628227283354E-2</v>
      </c>
      <c r="AA103" s="65">
        <f t="shared" si="24"/>
        <v>-0.98353745647316904</v>
      </c>
      <c r="AB103" s="65">
        <f t="shared" si="25"/>
        <v>241.86263046884278</v>
      </c>
      <c r="AD103" s="27">
        <f t="shared" si="26"/>
        <v>-2.2350377482465156</v>
      </c>
      <c r="AE103" s="77">
        <f t="shared" si="27"/>
        <v>-2.2201012137270428</v>
      </c>
      <c r="AF103" s="27">
        <f t="shared" si="28"/>
        <v>-2.7832917441408984</v>
      </c>
      <c r="AG103" s="27">
        <f t="shared" si="30"/>
        <v>6.1834628227283354E-2</v>
      </c>
      <c r="AI103" s="22">
        <f t="shared" si="29"/>
        <v>2.3881631138512374</v>
      </c>
      <c r="AJ103" s="65">
        <f t="shared" si="31"/>
        <v>2.3881631138512374</v>
      </c>
    </row>
    <row r="104" spans="2:36" x14ac:dyDescent="0.2">
      <c r="B104" t="str">
        <f>DataBase!A101</f>
        <v>Toluene</v>
      </c>
      <c r="D104" s="27">
        <f>DataBase!C101</f>
        <v>92.140800476074219</v>
      </c>
      <c r="E104" s="47">
        <f>DataBase!E101</f>
        <v>110.64901123046877</v>
      </c>
      <c r="F104" s="47">
        <f>DataBase!D101/1000</f>
        <v>0.87004400634765622</v>
      </c>
      <c r="G104" s="47">
        <f>DataBase!R101</f>
        <v>318.64901123046877</v>
      </c>
      <c r="H104" s="47">
        <f>DataBase!S101/100</f>
        <v>41.000400390625003</v>
      </c>
      <c r="I104" s="68">
        <f>DataBase!U101</f>
        <v>0.25960001349449158</v>
      </c>
      <c r="J104" s="27">
        <f>TestLeeKesler!H104</f>
        <v>10.160558156863981</v>
      </c>
      <c r="K104" s="58">
        <f>DataBase!Y102</f>
        <v>0.63814330132232711</v>
      </c>
      <c r="L104" s="27">
        <f t="shared" si="17"/>
        <v>0.38399215940428916</v>
      </c>
      <c r="M104" s="27">
        <f t="shared" si="23"/>
        <v>0.38399215940428916</v>
      </c>
      <c r="N104" s="58"/>
      <c r="O104" s="58"/>
      <c r="P104" s="58"/>
      <c r="Q104" s="58"/>
      <c r="R104" s="58"/>
      <c r="S104" s="58"/>
      <c r="T104" s="27">
        <f>TestLeeKesler!AR104</f>
        <v>8.9439619227661964E-4</v>
      </c>
      <c r="U104" s="27">
        <f t="shared" si="19"/>
        <v>0.5967397601184401</v>
      </c>
      <c r="V104" s="27">
        <f t="shared" si="20"/>
        <v>-3.6162445573902491</v>
      </c>
      <c r="W104" s="77">
        <f t="shared" si="18"/>
        <v>-4.0619043332007081</v>
      </c>
      <c r="X104" s="27">
        <f t="shared" si="21"/>
        <v>-4.6707149771024863</v>
      </c>
      <c r="Y104" s="27">
        <f t="shared" si="22"/>
        <v>9.3655709638409135E-3</v>
      </c>
      <c r="AA104" s="65">
        <f t="shared" si="24"/>
        <v>-0.99859843989520336</v>
      </c>
      <c r="AB104" s="65">
        <f t="shared" si="25"/>
        <v>-284.15946323643766</v>
      </c>
      <c r="AD104" s="27">
        <f t="shared" si="26"/>
        <v>-3.6162445573902491</v>
      </c>
      <c r="AE104" s="77">
        <f t="shared" si="27"/>
        <v>-4.0619043332007081</v>
      </c>
      <c r="AF104" s="27">
        <f t="shared" si="28"/>
        <v>-4.6707149771024863</v>
      </c>
      <c r="AG104" s="27">
        <f t="shared" si="30"/>
        <v>9.3655709638409135E-3</v>
      </c>
      <c r="AI104" s="22">
        <f t="shared" si="29"/>
        <v>6.4592802938242669E-2</v>
      </c>
      <c r="AJ104" s="65">
        <f t="shared" si="31"/>
        <v>6.4592802938242669E-2</v>
      </c>
    </row>
    <row r="105" spans="2:36" x14ac:dyDescent="0.2">
      <c r="B105" t="str">
        <f>DataBase!A102</f>
        <v>2Norbornene</v>
      </c>
      <c r="D105" s="27">
        <f>DataBase!C102</f>
        <v>94.156402587890625</v>
      </c>
      <c r="E105" s="47">
        <f>DataBase!E102</f>
        <v>95.498010253906273</v>
      </c>
      <c r="F105" s="47">
        <f>DataBase!D102/1000</f>
        <v>0.78706201171875001</v>
      </c>
      <c r="G105" s="47">
        <f>DataBase!R102</f>
        <v>309.85000000000002</v>
      </c>
      <c r="H105" s="47">
        <f>DataBase!S102/100</f>
        <v>39.299999999999997</v>
      </c>
      <c r="I105" s="68">
        <f>DataBase!U102</f>
        <v>0.15899600088596344</v>
      </c>
      <c r="J105" s="27">
        <f>TestLeeKesler!H105</f>
        <v>11.082026435788812</v>
      </c>
      <c r="K105" s="58">
        <f>DataBase!Y103</f>
        <v>0.56950725275351222</v>
      </c>
      <c r="L105" s="27">
        <f t="shared" si="17"/>
        <v>0.65234687394845114</v>
      </c>
      <c r="M105" s="27">
        <f t="shared" si="23"/>
        <v>0.65234687394845114</v>
      </c>
      <c r="N105" s="58"/>
      <c r="O105" s="58"/>
      <c r="P105" s="58"/>
      <c r="Q105" s="58"/>
      <c r="R105" s="58"/>
      <c r="S105" s="58"/>
      <c r="T105" s="27">
        <f>TestLeeKesler!AR105</f>
        <v>3.0185412846826061E-3</v>
      </c>
      <c r="U105" s="27">
        <f t="shared" si="19"/>
        <v>0.60574614065180099</v>
      </c>
      <c r="V105" s="27">
        <f t="shared" si="20"/>
        <v>-3.4829301840323876</v>
      </c>
      <c r="W105" s="77">
        <f t="shared" si="18"/>
        <v>-3.8709978532814189</v>
      </c>
      <c r="X105" s="27">
        <f t="shared" si="21"/>
        <v>-4.0984033621422826</v>
      </c>
      <c r="Y105" s="27">
        <f t="shared" si="22"/>
        <v>1.6599157097924967E-2</v>
      </c>
      <c r="AA105" s="65">
        <f t="shared" si="24"/>
        <v>-0.99469973161871383</v>
      </c>
      <c r="AB105" s="65">
        <f t="shared" si="25"/>
        <v>27.443593902559247</v>
      </c>
      <c r="AD105" s="27">
        <f t="shared" si="26"/>
        <v>-3.4829301840323876</v>
      </c>
      <c r="AE105" s="77">
        <f t="shared" si="27"/>
        <v>-3.8709978532814189</v>
      </c>
      <c r="AF105" s="27">
        <f t="shared" si="28"/>
        <v>-4.0984033621422826</v>
      </c>
      <c r="AG105" s="27">
        <f t="shared" si="30"/>
        <v>1.6599157097924967E-2</v>
      </c>
      <c r="AI105" s="22">
        <f t="shared" si="29"/>
        <v>6.8624028397209751E-3</v>
      </c>
      <c r="AJ105" s="65">
        <f t="shared" si="31"/>
        <v>6.8624028397209751E-3</v>
      </c>
    </row>
    <row r="106" spans="2:36" x14ac:dyDescent="0.2">
      <c r="B106" t="str">
        <f>DataBase!A103</f>
        <v>1-Heptyne</v>
      </c>
      <c r="D106" s="27">
        <f>DataBase!C103</f>
        <v>96.169700622558594</v>
      </c>
      <c r="E106" s="47">
        <f>DataBase!E103</f>
        <v>99.748010253906273</v>
      </c>
      <c r="F106" s="47">
        <f>DataBase!D103/1000</f>
        <v>0.73684600830078129</v>
      </c>
      <c r="G106" s="47">
        <f>DataBase!R103</f>
        <v>286.55001220703127</v>
      </c>
      <c r="H106" s="47">
        <f>DataBase!S103/100</f>
        <v>32</v>
      </c>
      <c r="I106" s="68">
        <f>DataBase!U103</f>
        <v>0.29300001263618469</v>
      </c>
      <c r="J106" s="27">
        <f>TestLeeKesler!H106</f>
        <v>11.882581139694015</v>
      </c>
      <c r="K106" s="58" t="e">
        <f>DataBase!Y104</f>
        <v>#NUM!</v>
      </c>
      <c r="L106" s="27">
        <f t="shared" si="17"/>
        <v>0.5192396339022719</v>
      </c>
      <c r="M106" s="27">
        <f t="shared" si="23"/>
        <v>0.5192396339022719</v>
      </c>
      <c r="N106" s="58"/>
      <c r="O106" s="58"/>
      <c r="P106" s="58"/>
      <c r="Q106" s="58"/>
      <c r="R106" s="58"/>
      <c r="S106" s="58"/>
      <c r="T106" s="27">
        <f>TestLeeKesler!AR106</f>
        <v>1.2510163788096262E-3</v>
      </c>
      <c r="U106" s="27">
        <f t="shared" si="19"/>
        <v>0.6309630021401017</v>
      </c>
      <c r="V106" s="27">
        <f t="shared" si="20"/>
        <v>-3.1309374772444079</v>
      </c>
      <c r="W106" s="77">
        <f t="shared" si="18"/>
        <v>-3.3794817845519654</v>
      </c>
      <c r="X106" s="27">
        <f t="shared" si="21"/>
        <v>-4.1211256828218898</v>
      </c>
      <c r="Y106" s="27">
        <f t="shared" si="22"/>
        <v>1.6226238559445997E-2</v>
      </c>
      <c r="AA106" s="65" t="e">
        <f t="shared" si="24"/>
        <v>#NUM!</v>
      </c>
      <c r="AB106" s="65" t="e">
        <f t="shared" si="25"/>
        <v>#NUM!</v>
      </c>
      <c r="AD106" s="27">
        <f t="shared" si="26"/>
        <v>-3.1309374772444079</v>
      </c>
      <c r="AE106" s="77">
        <f t="shared" si="27"/>
        <v>-3.3794817845519654</v>
      </c>
      <c r="AF106" s="27">
        <f t="shared" si="28"/>
        <v>-4.1211256828218898</v>
      </c>
      <c r="AG106" s="27">
        <f t="shared" si="30"/>
        <v>1.6226238559445997E-2</v>
      </c>
      <c r="AI106" s="22" t="e">
        <f t="shared" si="29"/>
        <v>#NUM!</v>
      </c>
      <c r="AJ106" s="65">
        <f t="shared" si="31"/>
        <v>0</v>
      </c>
    </row>
    <row r="107" spans="2:36" x14ac:dyDescent="0.2">
      <c r="B107" t="str">
        <f>DataBase!A104</f>
        <v>CC7=</v>
      </c>
      <c r="D107" s="27">
        <f>DataBase!C104</f>
        <v>96.17230224609375</v>
      </c>
      <c r="E107" s="47">
        <f>DataBase!E104</f>
        <v>114.35</v>
      </c>
      <c r="F107" s="47">
        <f>DataBase!D104/1000</f>
        <v>0.83080200195312504</v>
      </c>
      <c r="G107" s="47">
        <f>DataBase!R104</f>
        <v>324.85000000000002</v>
      </c>
      <c r="H107" s="47">
        <f>DataBase!S104/100</f>
        <v>40.1</v>
      </c>
      <c r="I107" s="68">
        <f>DataBase!U104</f>
        <v>0.25170600414276123</v>
      </c>
      <c r="J107" s="27">
        <f>TestLeeKesler!H107</f>
        <v>10.674573607359509</v>
      </c>
      <c r="K107" s="58">
        <f>DataBase!Y105</f>
        <v>0.79675233895958197</v>
      </c>
      <c r="L107" s="27">
        <f t="shared" si="17"/>
        <v>0.34107875858481979</v>
      </c>
      <c r="M107" s="27">
        <f t="shared" si="23"/>
        <v>0.34107875858481979</v>
      </c>
      <c r="N107" s="58"/>
      <c r="O107" s="58"/>
      <c r="P107" s="58"/>
      <c r="Q107" s="58"/>
      <c r="R107" s="58"/>
      <c r="S107" s="58"/>
      <c r="T107" s="27">
        <f>TestLeeKesler!AR107</f>
        <v>8.4912562868238322E-4</v>
      </c>
      <c r="U107" s="27">
        <f t="shared" si="19"/>
        <v>0.59055183946488288</v>
      </c>
      <c r="V107" s="27">
        <f t="shared" si="20"/>
        <v>-3.71032456983728</v>
      </c>
      <c r="W107" s="77">
        <f t="shared" si="18"/>
        <v>-4.1981264326562169</v>
      </c>
      <c r="X107" s="27">
        <f t="shared" si="21"/>
        <v>-4.7670181990872811</v>
      </c>
      <c r="Y107" s="27">
        <f t="shared" si="22"/>
        <v>8.5057047028633363E-3</v>
      </c>
      <c r="AA107" s="65">
        <f t="shared" si="24"/>
        <v>-0.99893426653784145</v>
      </c>
      <c r="AB107" s="65">
        <f t="shared" si="25"/>
        <v>-536.63859031300967</v>
      </c>
      <c r="AD107" s="27">
        <f t="shared" si="26"/>
        <v>-3.71032456983728</v>
      </c>
      <c r="AE107" s="77">
        <f t="shared" si="27"/>
        <v>-4.1981264326562169</v>
      </c>
      <c r="AF107" s="27">
        <f t="shared" si="28"/>
        <v>-4.7670181990872811</v>
      </c>
      <c r="AG107" s="27">
        <f t="shared" si="30"/>
        <v>8.5057047028633363E-3</v>
      </c>
      <c r="AI107" s="22">
        <f t="shared" si="29"/>
        <v>0.20763841185155485</v>
      </c>
      <c r="AJ107" s="65">
        <f t="shared" si="31"/>
        <v>0.20763841185155485</v>
      </c>
    </row>
    <row r="108" spans="2:36" x14ac:dyDescent="0.2">
      <c r="B108" t="str">
        <f>DataBase!A105</f>
        <v>2M-15-C6==</v>
      </c>
      <c r="D108" s="27">
        <f>DataBase!C105</f>
        <v>96.172500610351563</v>
      </c>
      <c r="E108" s="47">
        <f>DataBase!E105</f>
        <v>88.110009765625023</v>
      </c>
      <c r="F108" s="47">
        <f>DataBase!D105/1000</f>
        <v>0.72306701660156247</v>
      </c>
      <c r="G108" s="47">
        <f>DataBase!R105</f>
        <v>279.99801025390627</v>
      </c>
      <c r="H108" s="47">
        <f>DataBase!S105/100</f>
        <v>32.521201171874999</v>
      </c>
      <c r="I108" s="68">
        <f>DataBase!U105</f>
        <v>0.2073500007390976</v>
      </c>
      <c r="J108" s="27">
        <f>TestLeeKesler!H108</f>
        <v>11.981713025852429</v>
      </c>
      <c r="K108" s="58">
        <f>DataBase!Y106</f>
        <v>0.37637034117962787</v>
      </c>
      <c r="L108" s="27">
        <f t="shared" si="17"/>
        <v>0.79996184660992409</v>
      </c>
      <c r="M108" s="27">
        <f t="shared" si="23"/>
        <v>0.79996184660992409</v>
      </c>
      <c r="N108" s="58"/>
      <c r="O108" s="58"/>
      <c r="P108" s="58"/>
      <c r="Q108" s="58"/>
      <c r="R108" s="58"/>
      <c r="S108" s="58"/>
      <c r="T108" s="27">
        <f>TestLeeKesler!AR108</f>
        <v>2.9091179352241439E-3</v>
      </c>
      <c r="U108" s="27">
        <f t="shared" si="19"/>
        <v>0.63843671757563936</v>
      </c>
      <c r="V108" s="27">
        <f t="shared" si="20"/>
        <v>-3.0322209683965267</v>
      </c>
      <c r="W108" s="77">
        <f t="shared" si="18"/>
        <v>-3.245056637550757</v>
      </c>
      <c r="X108" s="27">
        <f t="shared" si="21"/>
        <v>-3.7050834645910897</v>
      </c>
      <c r="Y108" s="27">
        <f t="shared" si="22"/>
        <v>2.4598164206239326E-2</v>
      </c>
      <c r="AA108" s="65">
        <f t="shared" si="24"/>
        <v>-0.9922705972896102</v>
      </c>
      <c r="AB108" s="65">
        <f t="shared" si="25"/>
        <v>145.6082272572628</v>
      </c>
      <c r="AD108" s="27">
        <f t="shared" si="26"/>
        <v>-3.0322209683965267</v>
      </c>
      <c r="AE108" s="77">
        <f t="shared" si="27"/>
        <v>-3.245056637550757</v>
      </c>
      <c r="AF108" s="27">
        <f t="shared" si="28"/>
        <v>-3.7050834645910897</v>
      </c>
      <c r="AG108" s="27">
        <f t="shared" si="30"/>
        <v>2.4598164206239326E-2</v>
      </c>
      <c r="AI108" s="22">
        <f t="shared" si="29"/>
        <v>0.17942976347270467</v>
      </c>
      <c r="AJ108" s="65">
        <f t="shared" si="31"/>
        <v>0.17942976347270467</v>
      </c>
    </row>
    <row r="109" spans="2:36" x14ac:dyDescent="0.2">
      <c r="B109" t="str">
        <f>DataBase!A106</f>
        <v>2M-24-C6==</v>
      </c>
      <c r="D109" s="27">
        <f>DataBase!C106</f>
        <v>96.172500610351563</v>
      </c>
      <c r="E109" s="47">
        <f>DataBase!E106</f>
        <v>111.49801025390627</v>
      </c>
      <c r="F109" s="47">
        <f>DataBase!D106/1000</f>
        <v>0.74756500244140622</v>
      </c>
      <c r="G109" s="47">
        <f>DataBase!R106</f>
        <v>308.88900146484377</v>
      </c>
      <c r="H109" s="47">
        <f>DataBase!S106/100</f>
        <v>34.142600097656249</v>
      </c>
      <c r="I109" s="68">
        <f>DataBase!U106</f>
        <v>0.26690000295639038</v>
      </c>
      <c r="J109" s="27">
        <f>TestLeeKesler!H109</f>
        <v>11.833949280715322</v>
      </c>
      <c r="K109" s="58">
        <f>DataBase!Y107</f>
        <v>0.73792829316518105</v>
      </c>
      <c r="L109" s="27">
        <f t="shared" si="17"/>
        <v>0.38079751947682794</v>
      </c>
      <c r="M109" s="27">
        <f t="shared" si="23"/>
        <v>0.38079751947682794</v>
      </c>
      <c r="N109" s="58"/>
      <c r="O109" s="58"/>
      <c r="P109" s="58"/>
      <c r="Q109" s="58"/>
      <c r="R109" s="58"/>
      <c r="S109" s="58"/>
      <c r="T109" s="27">
        <f>TestLeeKesler!AR109</f>
        <v>8.6014069293433471E-4</v>
      </c>
      <c r="U109" s="27">
        <f t="shared" si="19"/>
        <v>0.60674628179763124</v>
      </c>
      <c r="V109" s="27">
        <f t="shared" si="20"/>
        <v>-3.4683829769542882</v>
      </c>
      <c r="W109" s="77">
        <f t="shared" si="18"/>
        <v>-3.8503198803111793</v>
      </c>
      <c r="X109" s="27">
        <f t="shared" si="21"/>
        <v>-4.4960333643923907</v>
      </c>
      <c r="Y109" s="27">
        <f t="shared" si="22"/>
        <v>1.1153149390721656E-2</v>
      </c>
      <c r="AA109" s="65">
        <f t="shared" si="24"/>
        <v>-0.99883438445049311</v>
      </c>
      <c r="AB109" s="65">
        <f t="shared" si="25"/>
        <v>-415.20041619007247</v>
      </c>
      <c r="AD109" s="27">
        <f t="shared" si="26"/>
        <v>-3.4683829769542882</v>
      </c>
      <c r="AE109" s="77">
        <f t="shared" si="27"/>
        <v>-3.8503198803111793</v>
      </c>
      <c r="AF109" s="27">
        <f t="shared" si="28"/>
        <v>-4.4960333643923907</v>
      </c>
      <c r="AG109" s="27">
        <f t="shared" si="30"/>
        <v>1.1153149390721656E-2</v>
      </c>
      <c r="AI109" s="22">
        <f t="shared" si="29"/>
        <v>0.12754238951524169</v>
      </c>
      <c r="AJ109" s="65">
        <f t="shared" si="31"/>
        <v>0.12754238951524169</v>
      </c>
    </row>
    <row r="110" spans="2:36" x14ac:dyDescent="0.2">
      <c r="B110" t="str">
        <f>DataBase!A107</f>
        <v>24-M-13-C5==</v>
      </c>
      <c r="D110" s="27">
        <f>DataBase!C107</f>
        <v>96.172500610351563</v>
      </c>
      <c r="E110" s="47">
        <f>DataBase!E107</f>
        <v>88.1</v>
      </c>
      <c r="F110" s="47">
        <f>DataBase!D107/1000</f>
        <v>0.73934600830078123</v>
      </c>
      <c r="G110" s="47">
        <f>DataBase!R107</f>
        <v>216.11000976562502</v>
      </c>
      <c r="H110" s="47">
        <f>DataBase!S107/100</f>
        <v>29.385300292968751</v>
      </c>
      <c r="I110" s="68">
        <f>DataBase!U107</f>
        <v>0.79531002044677734</v>
      </c>
      <c r="J110" s="27">
        <f>TestLeeKesler!H110</f>
        <v>11.717790285939634</v>
      </c>
      <c r="K110" s="58">
        <f>DataBase!Y108</f>
        <v>0.56432650414290597</v>
      </c>
      <c r="L110" s="27">
        <f t="shared" si="17"/>
        <v>0.73514811339578501</v>
      </c>
      <c r="M110" s="27">
        <f t="shared" si="23"/>
        <v>0.73514811339578501</v>
      </c>
      <c r="N110" s="58"/>
      <c r="O110" s="58"/>
      <c r="P110" s="58"/>
      <c r="Q110" s="58"/>
      <c r="R110" s="58"/>
      <c r="S110" s="58"/>
      <c r="T110" s="27">
        <f>TestLeeKesler!AR110</f>
        <v>8.3378917197135381E-5</v>
      </c>
      <c r="U110" s="27">
        <f t="shared" si="19"/>
        <v>0.7218043431940675</v>
      </c>
      <c r="V110" s="27">
        <f t="shared" si="20"/>
        <v>-2.0749859498061389</v>
      </c>
      <c r="W110" s="77">
        <f t="shared" si="18"/>
        <v>-2.0283812013420586</v>
      </c>
      <c r="X110" s="27">
        <f t="shared" si="21"/>
        <v>-3.68817784451935</v>
      </c>
      <c r="Y110" s="27">
        <f t="shared" si="22"/>
        <v>2.5017546394504247E-2</v>
      </c>
      <c r="AA110" s="65">
        <f t="shared" si="24"/>
        <v>-0.99985225057376359</v>
      </c>
      <c r="AB110" s="65">
        <f t="shared" si="25"/>
        <v>2048.7386379580844</v>
      </c>
      <c r="AD110" s="27">
        <f t="shared" si="26"/>
        <v>-2.0749859498061389</v>
      </c>
      <c r="AE110" s="77">
        <f t="shared" si="27"/>
        <v>-2.0283812013420586</v>
      </c>
      <c r="AF110" s="27">
        <f t="shared" si="28"/>
        <v>-3.68817784451935</v>
      </c>
      <c r="AG110" s="27">
        <f t="shared" si="30"/>
        <v>2.5017546394504247E-2</v>
      </c>
      <c r="AI110" s="22">
        <f t="shared" si="29"/>
        <v>2.918002218774329E-2</v>
      </c>
      <c r="AJ110" s="65">
        <f t="shared" si="31"/>
        <v>2.918002218774329E-2</v>
      </c>
    </row>
    <row r="111" spans="2:36" x14ac:dyDescent="0.2">
      <c r="B111" t="str">
        <f>DataBase!A108</f>
        <v>cis2C7=</v>
      </c>
      <c r="D111" s="27">
        <f>DataBase!C108</f>
        <v>98.188201904296875</v>
      </c>
      <c r="E111" s="47">
        <f>DataBase!E108</f>
        <v>98.408013916015648</v>
      </c>
      <c r="F111" s="47">
        <f>DataBase!D108/1000</f>
        <v>0.71116601562500004</v>
      </c>
      <c r="G111" s="47">
        <f>DataBase!R108</f>
        <v>275.85000000000002</v>
      </c>
      <c r="H111" s="47">
        <f>DataBase!S108/100</f>
        <v>28.4</v>
      </c>
      <c r="I111" s="68">
        <f>DataBase!U108</f>
        <v>0.29415300488471985</v>
      </c>
      <c r="J111" s="27">
        <f>TestLeeKesler!H111</f>
        <v>12.296892725595221</v>
      </c>
      <c r="K111" s="58">
        <f>DataBase!Y109</f>
        <v>0.58475745497390397</v>
      </c>
      <c r="L111" s="27">
        <f t="shared" si="17"/>
        <v>0.57512710543561762</v>
      </c>
      <c r="M111" s="27">
        <f t="shared" si="23"/>
        <v>0.57512710543561762</v>
      </c>
      <c r="N111" s="58"/>
      <c r="O111" s="58"/>
      <c r="P111" s="58"/>
      <c r="Q111" s="58"/>
      <c r="R111" s="58"/>
      <c r="S111" s="58"/>
      <c r="T111" s="27">
        <f>TestLeeKesler!AR111</f>
        <v>1.1901943474855942E-3</v>
      </c>
      <c r="U111" s="27">
        <f t="shared" si="19"/>
        <v>0.64326047358834237</v>
      </c>
      <c r="V111" s="27">
        <f t="shared" si="20"/>
        <v>-2.9697831288643117</v>
      </c>
      <c r="W111" s="77">
        <f t="shared" si="18"/>
        <v>-3.1608387830309859</v>
      </c>
      <c r="X111" s="27">
        <f t="shared" si="21"/>
        <v>-3.8995533548490373</v>
      </c>
      <c r="Y111" s="27">
        <f t="shared" si="22"/>
        <v>2.02509544167471E-2</v>
      </c>
      <c r="AA111" s="65">
        <f t="shared" si="24"/>
        <v>-0.99796463587191264</v>
      </c>
      <c r="AB111" s="65">
        <f t="shared" si="25"/>
        <v>-8.0914092380218641</v>
      </c>
      <c r="AD111" s="27">
        <f t="shared" si="26"/>
        <v>-2.9697831288643117</v>
      </c>
      <c r="AE111" s="77">
        <f t="shared" si="27"/>
        <v>-3.1608387830309859</v>
      </c>
      <c r="AF111" s="27">
        <f t="shared" si="28"/>
        <v>-3.8995533548490373</v>
      </c>
      <c r="AG111" s="27">
        <f t="shared" si="30"/>
        <v>2.02509544167471E-2</v>
      </c>
      <c r="AI111" s="22">
        <f t="shared" si="29"/>
        <v>9.2743632229571975E-5</v>
      </c>
      <c r="AJ111" s="65">
        <f t="shared" si="31"/>
        <v>9.2743632229571975E-5</v>
      </c>
    </row>
    <row r="112" spans="2:36" x14ac:dyDescent="0.2">
      <c r="B112" t="str">
        <f>DataBase!A109</f>
        <v>trans2C7=</v>
      </c>
      <c r="D112" s="27">
        <f>DataBase!C109</f>
        <v>98.188201904296875</v>
      </c>
      <c r="E112" s="47">
        <f>DataBase!E109</f>
        <v>97.950006103515648</v>
      </c>
      <c r="F112" s="47">
        <f>DataBase!D109/1000</f>
        <v>0.70500500488281248</v>
      </c>
      <c r="G112" s="47">
        <f>DataBase!R109</f>
        <v>269.85000000000002</v>
      </c>
      <c r="H112" s="47">
        <f>DataBase!S109/100</f>
        <v>28.5</v>
      </c>
      <c r="I112" s="68">
        <f>DataBase!U109</f>
        <v>0.33716601133346558</v>
      </c>
      <c r="J112" s="27">
        <f>TestLeeKesler!H112</f>
        <v>12.399255868545303</v>
      </c>
      <c r="K112" s="58" t="e">
        <f>DataBase!Y110</f>
        <v>#NUM!</v>
      </c>
      <c r="L112" s="27">
        <f t="shared" si="17"/>
        <v>0.57423724543993337</v>
      </c>
      <c r="M112" s="27">
        <f t="shared" si="23"/>
        <v>0.57423724543993337</v>
      </c>
      <c r="N112" s="58"/>
      <c r="O112" s="58"/>
      <c r="P112" s="58"/>
      <c r="Q112" s="58"/>
      <c r="R112" s="58"/>
      <c r="S112" s="58"/>
      <c r="T112" s="27">
        <f>TestLeeKesler!AR112</f>
        <v>9.1205197917670823E-4</v>
      </c>
      <c r="U112" s="27">
        <f t="shared" si="19"/>
        <v>0.65036832412523016</v>
      </c>
      <c r="V112" s="27">
        <f t="shared" si="20"/>
        <v>-2.8795473263606199</v>
      </c>
      <c r="W112" s="77">
        <f t="shared" si="18"/>
        <v>-3.040251315171802</v>
      </c>
      <c r="X112" s="27">
        <f t="shared" si="21"/>
        <v>-3.9046167357484194</v>
      </c>
      <c r="Y112" s="27">
        <f t="shared" si="22"/>
        <v>2.0148675278594153E-2</v>
      </c>
      <c r="AA112" s="65" t="e">
        <f t="shared" si="24"/>
        <v>#NUM!</v>
      </c>
      <c r="AB112" s="65" t="e">
        <f t="shared" si="25"/>
        <v>#NUM!</v>
      </c>
      <c r="AD112" s="27">
        <f t="shared" si="26"/>
        <v>-2.8795473263606199</v>
      </c>
      <c r="AE112" s="77">
        <f t="shared" si="27"/>
        <v>-3.040251315171802</v>
      </c>
      <c r="AF112" s="27">
        <f t="shared" si="28"/>
        <v>-3.9046167357484194</v>
      </c>
      <c r="AG112" s="27">
        <f t="shared" si="30"/>
        <v>2.0148675278594153E-2</v>
      </c>
      <c r="AI112" s="22" t="e">
        <f t="shared" si="29"/>
        <v>#NUM!</v>
      </c>
      <c r="AJ112" s="65">
        <f t="shared" si="31"/>
        <v>0</v>
      </c>
    </row>
    <row r="113" spans="2:36" x14ac:dyDescent="0.2">
      <c r="B113" t="str">
        <f>DataBase!A110</f>
        <v>cis3C7=</v>
      </c>
      <c r="D113" s="27">
        <f>DataBase!C110</f>
        <v>98.188201904296875</v>
      </c>
      <c r="E113" s="47">
        <f>DataBase!E110</f>
        <v>95.748010253906273</v>
      </c>
      <c r="F113" s="47">
        <f>DataBase!D110/1000</f>
        <v>0.70661700439453123</v>
      </c>
      <c r="G113" s="47">
        <f>DataBase!R110</f>
        <v>271.85000000000002</v>
      </c>
      <c r="H113" s="47">
        <f>DataBase!S110/100</f>
        <v>28.4</v>
      </c>
      <c r="I113" s="68">
        <f>DataBase!U110</f>
        <v>0.29491201043128967</v>
      </c>
      <c r="J113" s="27">
        <f>TestLeeKesler!H113</f>
        <v>12.346452454659891</v>
      </c>
      <c r="K113" s="58">
        <f>DataBase!Y111</f>
        <v>0.60715078788387722</v>
      </c>
      <c r="L113" s="27">
        <f t="shared" si="17"/>
        <v>0.62397853781468915</v>
      </c>
      <c r="M113" s="27">
        <f t="shared" si="23"/>
        <v>0.62397853781468915</v>
      </c>
      <c r="N113" s="58"/>
      <c r="O113" s="58"/>
      <c r="P113" s="58"/>
      <c r="Q113" s="58"/>
      <c r="R113" s="58"/>
      <c r="S113" s="58"/>
      <c r="T113" s="27">
        <f>TestLeeKesler!AR113</f>
        <v>1.3030883168492942E-3</v>
      </c>
      <c r="U113" s="27">
        <f t="shared" si="19"/>
        <v>0.64798165137614672</v>
      </c>
      <c r="V113" s="27">
        <f t="shared" si="20"/>
        <v>-2.9096156383115819</v>
      </c>
      <c r="W113" s="77">
        <f t="shared" si="18"/>
        <v>-3.0802842219244986</v>
      </c>
      <c r="X113" s="27">
        <f t="shared" si="21"/>
        <v>-3.8180284508991167</v>
      </c>
      <c r="Y113" s="27">
        <f t="shared" si="22"/>
        <v>2.1971075275165113E-2</v>
      </c>
      <c r="AA113" s="65">
        <f t="shared" si="24"/>
        <v>-0.99785376492486977</v>
      </c>
      <c r="AB113" s="65">
        <f t="shared" si="25"/>
        <v>12.913744765588369</v>
      </c>
      <c r="AD113" s="27">
        <f t="shared" si="26"/>
        <v>-2.9096156383115819</v>
      </c>
      <c r="AE113" s="77">
        <f t="shared" si="27"/>
        <v>-3.0802842219244986</v>
      </c>
      <c r="AF113" s="27">
        <f t="shared" si="28"/>
        <v>-3.8180284508991167</v>
      </c>
      <c r="AG113" s="27">
        <f t="shared" si="30"/>
        <v>2.1971075275165113E-2</v>
      </c>
      <c r="AI113" s="22">
        <f t="shared" si="29"/>
        <v>2.8317316773394095E-4</v>
      </c>
      <c r="AJ113" s="65">
        <f t="shared" si="31"/>
        <v>2.8317316773394095E-4</v>
      </c>
    </row>
    <row r="114" spans="2:36" x14ac:dyDescent="0.2">
      <c r="B114" t="str">
        <f>DataBase!A111</f>
        <v>trans3C7=</v>
      </c>
      <c r="D114" s="27">
        <f>DataBase!C111</f>
        <v>98.188201904296875</v>
      </c>
      <c r="E114" s="47">
        <f>DataBase!E111</f>
        <v>95.670007324218773</v>
      </c>
      <c r="F114" s="47">
        <f>DataBase!D111/1000</f>
        <v>0.70189001464843748</v>
      </c>
      <c r="G114" s="47">
        <f>DataBase!R111</f>
        <v>266.85000000000002</v>
      </c>
      <c r="H114" s="47">
        <f>DataBase!S111/100</f>
        <v>28.5</v>
      </c>
      <c r="I114" s="68">
        <f>DataBase!U111</f>
        <v>0.33405500650405884</v>
      </c>
      <c r="J114" s="27">
        <f>TestLeeKesler!H114</f>
        <v>12.428725463741825</v>
      </c>
      <c r="K114" s="58">
        <f>DataBase!Y112</f>
        <v>0.70074051983141894</v>
      </c>
      <c r="L114" s="27">
        <f t="shared" si="17"/>
        <v>0.61865098476207547</v>
      </c>
      <c r="M114" s="27">
        <f t="shared" si="23"/>
        <v>0.61865098476207547</v>
      </c>
      <c r="N114" s="58"/>
      <c r="O114" s="58"/>
      <c r="P114" s="58"/>
      <c r="Q114" s="58"/>
      <c r="R114" s="58"/>
      <c r="S114" s="58"/>
      <c r="T114" s="27">
        <f>TestLeeKesler!AR114</f>
        <v>1.009274101449565E-3</v>
      </c>
      <c r="U114" s="27">
        <f t="shared" si="19"/>
        <v>0.65398148148148139</v>
      </c>
      <c r="V114" s="27">
        <f t="shared" si="20"/>
        <v>-2.8344639168696215</v>
      </c>
      <c r="W114" s="77">
        <f t="shared" si="18"/>
        <v>-2.9805096572452614</v>
      </c>
      <c r="X114" s="27">
        <f t="shared" si="21"/>
        <v>-3.8301180898060974</v>
      </c>
      <c r="Y114" s="27">
        <f t="shared" si="22"/>
        <v>2.1707052096914928E-2</v>
      </c>
      <c r="AA114" s="65">
        <f t="shared" si="24"/>
        <v>-0.99855970352379164</v>
      </c>
      <c r="AB114" s="65">
        <f t="shared" si="25"/>
        <v>-81.33522395099881</v>
      </c>
      <c r="AD114" s="27">
        <f t="shared" si="26"/>
        <v>-2.8344639168696215</v>
      </c>
      <c r="AE114" s="77">
        <f t="shared" si="27"/>
        <v>-2.9805096572452614</v>
      </c>
      <c r="AF114" s="27">
        <f t="shared" si="28"/>
        <v>-3.8301180898060974</v>
      </c>
      <c r="AG114" s="27">
        <f t="shared" si="30"/>
        <v>2.1707052096914928E-2</v>
      </c>
      <c r="AI114" s="22">
        <f t="shared" si="29"/>
        <v>6.7386917679009709E-3</v>
      </c>
      <c r="AJ114" s="65">
        <f t="shared" si="31"/>
        <v>6.7386917679009709E-3</v>
      </c>
    </row>
    <row r="115" spans="2:36" x14ac:dyDescent="0.2">
      <c r="B115" t="str">
        <f>DataBase!A112</f>
        <v>2M1C6=</v>
      </c>
      <c r="D115" s="27">
        <f>DataBase!C112</f>
        <v>98.188201904296875</v>
      </c>
      <c r="E115" s="47">
        <f>DataBase!E112</f>
        <v>91.839013671875023</v>
      </c>
      <c r="F115" s="47">
        <f>DataBase!D112/1000</f>
        <v>0.70677001953124996</v>
      </c>
      <c r="G115" s="47">
        <f>DataBase!R112</f>
        <v>264.85000000000002</v>
      </c>
      <c r="H115" s="47">
        <f>DataBase!S112/100</f>
        <v>28.7</v>
      </c>
      <c r="I115" s="68">
        <f>DataBase!U112</f>
        <v>0.30937400460243225</v>
      </c>
      <c r="J115" s="27">
        <f>TestLeeKesler!H115</f>
        <v>12.300024605113645</v>
      </c>
      <c r="K115" s="58">
        <f>DataBase!Y113</f>
        <v>0.89852553128489387</v>
      </c>
      <c r="L115" s="27">
        <f t="shared" si="17"/>
        <v>0.69952194576422311</v>
      </c>
      <c r="M115" s="27">
        <f t="shared" si="23"/>
        <v>0.69952194576422311</v>
      </c>
      <c r="N115" s="58"/>
      <c r="O115" s="58"/>
      <c r="P115" s="58"/>
      <c r="Q115" s="58"/>
      <c r="R115" s="58"/>
      <c r="S115" s="58"/>
      <c r="T115" s="27">
        <f>TestLeeKesler!AR115</f>
        <v>1.369065065282161E-3</v>
      </c>
      <c r="U115" s="27">
        <f t="shared" si="19"/>
        <v>0.65641263940520445</v>
      </c>
      <c r="V115" s="27">
        <f t="shared" si="20"/>
        <v>-2.8044208837814115</v>
      </c>
      <c r="W115" s="77">
        <f t="shared" si="18"/>
        <v>-2.9408881719739637</v>
      </c>
      <c r="X115" s="27">
        <f t="shared" si="21"/>
        <v>-3.7142552346329234</v>
      </c>
      <c r="Y115" s="27">
        <f t="shared" si="22"/>
        <v>2.4373586960425894E-2</v>
      </c>
      <c r="AA115" s="65">
        <f t="shared" si="24"/>
        <v>-0.9984763203519389</v>
      </c>
      <c r="AB115" s="65">
        <f t="shared" si="25"/>
        <v>-145.35728839129834</v>
      </c>
      <c r="AD115" s="27">
        <f t="shared" si="26"/>
        <v>-2.8044208837814115</v>
      </c>
      <c r="AE115" s="77">
        <f t="shared" si="27"/>
        <v>-2.9408881719739637</v>
      </c>
      <c r="AF115" s="27">
        <f t="shared" si="28"/>
        <v>-3.7142552346329234</v>
      </c>
      <c r="AG115" s="27">
        <f t="shared" si="30"/>
        <v>2.4373586960425894E-2</v>
      </c>
      <c r="AI115" s="22">
        <f t="shared" si="29"/>
        <v>3.9602427050082926E-2</v>
      </c>
      <c r="AJ115" s="65">
        <f t="shared" si="31"/>
        <v>3.9602427050082926E-2</v>
      </c>
    </row>
    <row r="116" spans="2:36" x14ac:dyDescent="0.2">
      <c r="B116" t="str">
        <f>DataBase!A113</f>
        <v>3M1C6=</v>
      </c>
      <c r="D116" s="27">
        <f>DataBase!C113</f>
        <v>98.188201904296875</v>
      </c>
      <c r="E116" s="47">
        <f>DataBase!E113</f>
        <v>83.899011230468773</v>
      </c>
      <c r="F116" s="47">
        <f>DataBase!D113/1000</f>
        <v>0.69517901611328126</v>
      </c>
      <c r="G116" s="47">
        <f>DataBase!R113</f>
        <v>254.85</v>
      </c>
      <c r="H116" s="47">
        <f>DataBase!S113/100</f>
        <v>29.5</v>
      </c>
      <c r="I116" s="68">
        <f>DataBase!U113</f>
        <v>0.30573400855064392</v>
      </c>
      <c r="J116" s="27">
        <f>TestLeeKesler!H116</f>
        <v>12.413763258893868</v>
      </c>
      <c r="K116" s="58">
        <f>DataBase!Y114</f>
        <v>0.80347222878064817</v>
      </c>
      <c r="L116" s="27">
        <f t="shared" si="17"/>
        <v>0.89647080155939207</v>
      </c>
      <c r="M116" s="27">
        <f t="shared" si="23"/>
        <v>0.89647080155939207</v>
      </c>
      <c r="N116" s="58"/>
      <c r="O116" s="58"/>
      <c r="P116" s="58"/>
      <c r="Q116" s="58"/>
      <c r="R116" s="58"/>
      <c r="S116" s="58"/>
      <c r="T116" s="27">
        <f>TestLeeKesler!AR116</f>
        <v>1.8416938420205196E-3</v>
      </c>
      <c r="U116" s="27">
        <f t="shared" si="19"/>
        <v>0.66884469696969695</v>
      </c>
      <c r="V116" s="27">
        <f t="shared" si="20"/>
        <v>-2.6543526950891119</v>
      </c>
      <c r="W116" s="77">
        <f t="shared" si="18"/>
        <v>-2.7452854462392025</v>
      </c>
      <c r="X116" s="27">
        <f t="shared" si="21"/>
        <v>-3.4936798191835665</v>
      </c>
      <c r="Y116" s="27">
        <f t="shared" si="22"/>
        <v>3.0388840730826851E-2</v>
      </c>
      <c r="AA116" s="65">
        <f t="shared" si="24"/>
        <v>-0.99770783136485575</v>
      </c>
      <c r="AB116" s="65">
        <f t="shared" si="25"/>
        <v>50.496217480270936</v>
      </c>
      <c r="AD116" s="27">
        <f t="shared" si="26"/>
        <v>-2.6543526950891119</v>
      </c>
      <c r="AE116" s="77">
        <f t="shared" si="27"/>
        <v>-2.7452854462392025</v>
      </c>
      <c r="AF116" s="27">
        <f t="shared" si="28"/>
        <v>-3.4936798191835665</v>
      </c>
      <c r="AG116" s="27">
        <f t="shared" si="30"/>
        <v>3.0388840730826851E-2</v>
      </c>
      <c r="AI116" s="22">
        <f t="shared" si="29"/>
        <v>8.6487345388833268E-3</v>
      </c>
      <c r="AJ116" s="65">
        <f t="shared" si="31"/>
        <v>8.6487345388833268E-3</v>
      </c>
    </row>
    <row r="117" spans="2:36" x14ac:dyDescent="0.2">
      <c r="B117" t="str">
        <f>DataBase!A114</f>
        <v>4M1C6=</v>
      </c>
      <c r="D117" s="27">
        <f>DataBase!C114</f>
        <v>98.188201904296875</v>
      </c>
      <c r="E117" s="47">
        <f>DataBase!E114</f>
        <v>86.730004882812523</v>
      </c>
      <c r="F117" s="47">
        <f>DataBase!D114/1000</f>
        <v>0.70228900146484374</v>
      </c>
      <c r="G117" s="47">
        <f>DataBase!R114</f>
        <v>260.85000000000002</v>
      </c>
      <c r="H117" s="47">
        <f>DataBase!S114/100</f>
        <v>30.4</v>
      </c>
      <c r="I117" s="68">
        <f>DataBase!U114</f>
        <v>0.30240800976753235</v>
      </c>
      <c r="J117" s="27">
        <f>TestLeeKesler!H117</f>
        <v>12.320477519030575</v>
      </c>
      <c r="K117" s="58">
        <f>DataBase!Y115</f>
        <v>0.63457517840218769</v>
      </c>
      <c r="L117" s="27">
        <f t="shared" si="17"/>
        <v>0.82245858151636808</v>
      </c>
      <c r="M117" s="27">
        <f t="shared" si="23"/>
        <v>0.82245858151636808</v>
      </c>
      <c r="N117" s="58"/>
      <c r="O117" s="58"/>
      <c r="P117" s="58"/>
      <c r="Q117" s="58"/>
      <c r="R117" s="58"/>
      <c r="S117" s="58"/>
      <c r="T117" s="27">
        <f>TestLeeKesler!AR117</f>
        <v>1.6835151396952155E-3</v>
      </c>
      <c r="U117" s="27">
        <f t="shared" si="19"/>
        <v>0.66132958801498121</v>
      </c>
      <c r="V117" s="27">
        <f t="shared" si="20"/>
        <v>-2.7443645472133151</v>
      </c>
      <c r="W117" s="77">
        <f t="shared" si="18"/>
        <v>-2.8621438178630889</v>
      </c>
      <c r="X117" s="27">
        <f t="shared" si="21"/>
        <v>-3.6098997628417386</v>
      </c>
      <c r="Y117" s="27">
        <f t="shared" si="22"/>
        <v>2.7054558602512109E-2</v>
      </c>
      <c r="AA117" s="65">
        <f t="shared" si="24"/>
        <v>-0.99734702018453636</v>
      </c>
      <c r="AB117" s="65">
        <f t="shared" si="25"/>
        <v>111.60184941858908</v>
      </c>
      <c r="AD117" s="27">
        <f t="shared" si="26"/>
        <v>-2.7443645472133151</v>
      </c>
      <c r="AE117" s="77">
        <f t="shared" si="27"/>
        <v>-2.8621438178630889</v>
      </c>
      <c r="AF117" s="27">
        <f t="shared" si="28"/>
        <v>-3.6098997628417386</v>
      </c>
      <c r="AG117" s="27">
        <f t="shared" si="30"/>
        <v>2.7054558602512109E-2</v>
      </c>
      <c r="AI117" s="22">
        <f t="shared" si="29"/>
        <v>3.5300173165765607E-2</v>
      </c>
      <c r="AJ117" s="65">
        <f t="shared" si="31"/>
        <v>3.5300173165765607E-2</v>
      </c>
    </row>
    <row r="118" spans="2:36" x14ac:dyDescent="0.2">
      <c r="B118" t="str">
        <f>DataBase!A115</f>
        <v>2-Eth-1-C5=</v>
      </c>
      <c r="D118" s="27">
        <f>DataBase!C115</f>
        <v>98.188201904296875</v>
      </c>
      <c r="E118" s="47">
        <f>DataBase!E115</f>
        <v>93.999993896484398</v>
      </c>
      <c r="F118" s="47">
        <f>DataBase!D115/1000</f>
        <v>0.71326800537109381</v>
      </c>
      <c r="G118" s="47">
        <f>DataBase!R115</f>
        <v>269.85000000000002</v>
      </c>
      <c r="H118" s="47">
        <f>DataBase!S115/100</f>
        <v>29.5</v>
      </c>
      <c r="I118" s="68">
        <f>DataBase!U115</f>
        <v>0.30731898546218872</v>
      </c>
      <c r="J118" s="27">
        <f>TestLeeKesler!H118</f>
        <v>12.211975750284189</v>
      </c>
      <c r="K118" s="58">
        <f>DataBase!Y116</f>
        <v>0.86830182246245069</v>
      </c>
      <c r="L118" s="27">
        <f t="shared" si="17"/>
        <v>0.65084483573800567</v>
      </c>
      <c r="M118" s="27">
        <f t="shared" si="23"/>
        <v>0.65084483573800567</v>
      </c>
      <c r="N118" s="58"/>
      <c r="O118" s="58"/>
      <c r="P118" s="58"/>
      <c r="Q118" s="58"/>
      <c r="R118" s="58"/>
      <c r="S118" s="58"/>
      <c r="T118" s="27">
        <f>TestLeeKesler!AR118</f>
        <v>1.2879677479463287E-3</v>
      </c>
      <c r="U118" s="27">
        <f t="shared" si="19"/>
        <v>0.65036832412523016</v>
      </c>
      <c r="V118" s="27">
        <f t="shared" si="20"/>
        <v>-2.8795473263606199</v>
      </c>
      <c r="W118" s="77">
        <f t="shared" si="18"/>
        <v>-3.040251315171802</v>
      </c>
      <c r="X118" s="27">
        <f t="shared" si="21"/>
        <v>-3.8138742760893032</v>
      </c>
      <c r="Y118" s="27">
        <f t="shared" si="22"/>
        <v>2.2062536804678158E-2</v>
      </c>
      <c r="AA118" s="65">
        <f t="shared" si="24"/>
        <v>-0.99851668197091448</v>
      </c>
      <c r="AB118" s="65">
        <f t="shared" si="25"/>
        <v>-168.83729198280108</v>
      </c>
      <c r="AD118" s="27">
        <f t="shared" si="26"/>
        <v>-2.8795473263606199</v>
      </c>
      <c r="AE118" s="77">
        <f t="shared" si="27"/>
        <v>-3.040251315171802</v>
      </c>
      <c r="AF118" s="27">
        <f t="shared" si="28"/>
        <v>-3.8138742760893032</v>
      </c>
      <c r="AG118" s="27">
        <f t="shared" si="30"/>
        <v>2.2062536804678158E-2</v>
      </c>
      <c r="AI118" s="22">
        <f t="shared" si="29"/>
        <v>4.7287541075275462E-2</v>
      </c>
      <c r="AJ118" s="65">
        <f t="shared" si="31"/>
        <v>4.7287541075275462E-2</v>
      </c>
    </row>
    <row r="119" spans="2:36" x14ac:dyDescent="0.2">
      <c r="B119" t="str">
        <f>DataBase!A116</f>
        <v>3-Eth-1-C5=</v>
      </c>
      <c r="D119" s="27">
        <f>DataBase!C116</f>
        <v>98.188201904296875</v>
      </c>
      <c r="E119" s="47">
        <f>DataBase!E116</f>
        <v>84.110009765625023</v>
      </c>
      <c r="F119" s="47">
        <f>DataBase!D116/1000</f>
        <v>0.70034698486328129</v>
      </c>
      <c r="G119" s="47">
        <f>DataBase!R116</f>
        <v>256.85000000000002</v>
      </c>
      <c r="H119" s="47">
        <f>DataBase!S116/100</f>
        <v>30.3</v>
      </c>
      <c r="I119" s="68">
        <f>DataBase!U116</f>
        <v>0.30185499787330627</v>
      </c>
      <c r="J119" s="27">
        <f>TestLeeKesler!H119</f>
        <v>12.324586966373811</v>
      </c>
      <c r="K119" s="58">
        <f>DataBase!Y117</f>
        <v>0.30601834604160749</v>
      </c>
      <c r="L119" s="27">
        <f t="shared" si="17"/>
        <v>0.89262859918417747</v>
      </c>
      <c r="M119" s="27">
        <f t="shared" si="23"/>
        <v>0.89262859918417747</v>
      </c>
      <c r="N119" s="58"/>
      <c r="O119" s="58"/>
      <c r="P119" s="58"/>
      <c r="Q119" s="58"/>
      <c r="R119" s="58"/>
      <c r="S119" s="58"/>
      <c r="T119" s="27">
        <f>TestLeeKesler!AR119</f>
        <v>1.8538130947314722E-3</v>
      </c>
      <c r="U119" s="27">
        <f t="shared" si="19"/>
        <v>0.66632075471698105</v>
      </c>
      <c r="V119" s="27">
        <f t="shared" si="20"/>
        <v>-2.6843471188494665</v>
      </c>
      <c r="W119" s="77">
        <f t="shared" si="18"/>
        <v>-2.784069459088232</v>
      </c>
      <c r="X119" s="27">
        <f t="shared" si="21"/>
        <v>-3.5247323995016817</v>
      </c>
      <c r="Y119" s="27">
        <f t="shared" si="22"/>
        <v>2.9459689742052063E-2</v>
      </c>
      <c r="AA119" s="65">
        <f t="shared" si="24"/>
        <v>-0.99394215046675849</v>
      </c>
      <c r="AB119" s="65">
        <f t="shared" si="25"/>
        <v>316.43441014075984</v>
      </c>
      <c r="AD119" s="27">
        <f t="shared" si="26"/>
        <v>-2.6843471188494665</v>
      </c>
      <c r="AE119" s="77">
        <f t="shared" si="27"/>
        <v>-2.784069459088232</v>
      </c>
      <c r="AF119" s="27">
        <f t="shared" si="28"/>
        <v>-3.5247323995016817</v>
      </c>
      <c r="AG119" s="27">
        <f t="shared" si="30"/>
        <v>2.9459689742052063E-2</v>
      </c>
      <c r="AI119" s="22">
        <f t="shared" si="29"/>
        <v>0.34411158909199002</v>
      </c>
      <c r="AJ119" s="65">
        <f t="shared" si="31"/>
        <v>0.34411158909199002</v>
      </c>
    </row>
    <row r="120" spans="2:36" x14ac:dyDescent="0.2">
      <c r="B120" t="str">
        <f>DataBase!A117</f>
        <v>Cycloheptane</v>
      </c>
      <c r="D120" s="27">
        <f>DataBase!C117</f>
        <v>98.189002990722656</v>
      </c>
      <c r="E120" s="47">
        <f>DataBase!E117</f>
        <v>118.80001220703127</v>
      </c>
      <c r="F120" s="47">
        <f>DataBase!D117/1000</f>
        <v>0.81391900634765624</v>
      </c>
      <c r="G120" s="47">
        <f>DataBase!R117</f>
        <v>331.05001220703127</v>
      </c>
      <c r="H120" s="47">
        <f>DataBase!S117/100</f>
        <v>38.1</v>
      </c>
      <c r="I120" s="68">
        <f>DataBase!U117</f>
        <v>0.2370000034570694</v>
      </c>
      <c r="J120" s="27">
        <f>TestLeeKesler!H120</f>
        <v>10.937545492163512</v>
      </c>
      <c r="K120" s="58">
        <f>DataBase!Y118</f>
        <v>0.48605354769039111</v>
      </c>
      <c r="L120" s="27">
        <f t="shared" si="17"/>
        <v>0.30366183924914614</v>
      </c>
      <c r="M120" s="27">
        <f t="shared" si="23"/>
        <v>0.30366183924914614</v>
      </c>
      <c r="N120" s="58"/>
      <c r="O120" s="58"/>
      <c r="P120" s="58"/>
      <c r="Q120" s="58"/>
      <c r="R120" s="58"/>
      <c r="S120" s="58"/>
      <c r="T120" s="27">
        <f>TestLeeKesler!AR120</f>
        <v>8.0940800865545283E-4</v>
      </c>
      <c r="U120" s="27">
        <f t="shared" si="19"/>
        <v>0.58449187829375926</v>
      </c>
      <c r="V120" s="27">
        <f t="shared" si="20"/>
        <v>-3.8044958486163494</v>
      </c>
      <c r="W120" s="77">
        <f t="shared" si="18"/>
        <v>-4.3356919246332799</v>
      </c>
      <c r="X120" s="27">
        <f t="shared" si="21"/>
        <v>-4.8320548497432245</v>
      </c>
      <c r="Y120" s="27">
        <f t="shared" si="22"/>
        <v>7.9701270144132835E-3</v>
      </c>
      <c r="AA120" s="65">
        <f t="shared" si="24"/>
        <v>-0.99833473490214897</v>
      </c>
      <c r="AB120" s="65">
        <f t="shared" si="25"/>
        <v>-225.33963895937322</v>
      </c>
      <c r="AD120" s="27">
        <f t="shared" si="26"/>
        <v>-3.8044958486163494</v>
      </c>
      <c r="AE120" s="77">
        <f t="shared" si="27"/>
        <v>-4.3356919246332799</v>
      </c>
      <c r="AF120" s="27">
        <f t="shared" si="28"/>
        <v>-4.8320548497432245</v>
      </c>
      <c r="AG120" s="27">
        <f t="shared" si="30"/>
        <v>7.9701270144132835E-3</v>
      </c>
      <c r="AI120" s="22">
        <f t="shared" si="29"/>
        <v>3.3266735308116115E-2</v>
      </c>
      <c r="AJ120" s="65">
        <f t="shared" si="31"/>
        <v>3.3266735308116115E-2</v>
      </c>
    </row>
    <row r="121" spans="2:36" x14ac:dyDescent="0.2">
      <c r="B121" t="str">
        <f>DataBase!A118</f>
        <v>Ecyclopentan</v>
      </c>
      <c r="D121" s="27">
        <f>DataBase!C118</f>
        <v>98.189002990722656</v>
      </c>
      <c r="E121" s="47">
        <f>DataBase!E118</f>
        <v>103.46700439453127</v>
      </c>
      <c r="F121" s="47">
        <f>DataBase!D118/1000</f>
        <v>0.76956500244140624</v>
      </c>
      <c r="G121" s="47">
        <f>DataBase!R118</f>
        <v>296.37001953125002</v>
      </c>
      <c r="H121" s="47">
        <f>DataBase!S118/100</f>
        <v>33.976201171874997</v>
      </c>
      <c r="I121" s="68">
        <f>DataBase!U118</f>
        <v>0.28259000182151794</v>
      </c>
      <c r="J121" s="27">
        <f>TestLeeKesler!H121</f>
        <v>11.415076707348854</v>
      </c>
      <c r="K121" s="58">
        <f>DataBase!Y119</f>
        <v>0.80611035678432141</v>
      </c>
      <c r="L121" s="27">
        <f t="shared" si="17"/>
        <v>0.46473856913568812</v>
      </c>
      <c r="M121" s="27">
        <f t="shared" si="23"/>
        <v>0.46473856913568812</v>
      </c>
      <c r="N121" s="58"/>
      <c r="O121" s="58"/>
      <c r="P121" s="58"/>
      <c r="Q121" s="58"/>
      <c r="R121" s="58"/>
      <c r="S121" s="58"/>
      <c r="T121" s="27">
        <f>TestLeeKesler!AR121</f>
        <v>1.1384744310804192E-3</v>
      </c>
      <c r="U121" s="27">
        <f t="shared" si="19"/>
        <v>0.62008355788908731</v>
      </c>
      <c r="V121" s="27">
        <f t="shared" si="20"/>
        <v>-3.2791076637092895</v>
      </c>
      <c r="W121" s="77">
        <f t="shared" si="18"/>
        <v>-3.5841073363016611</v>
      </c>
      <c r="X121" s="27">
        <f t="shared" si="21"/>
        <v>-4.2919405624032922</v>
      </c>
      <c r="Y121" s="27">
        <f t="shared" si="22"/>
        <v>1.367835582279257E-2</v>
      </c>
      <c r="AA121" s="65">
        <f t="shared" si="24"/>
        <v>-0.99858769407749337</v>
      </c>
      <c r="AB121" s="65">
        <f t="shared" si="25"/>
        <v>-299.85020157604191</v>
      </c>
      <c r="AD121" s="27">
        <f t="shared" si="26"/>
        <v>-3.2791076637092895</v>
      </c>
      <c r="AE121" s="77">
        <f t="shared" si="27"/>
        <v>-3.5841073363016611</v>
      </c>
      <c r="AF121" s="27">
        <f t="shared" si="28"/>
        <v>-4.2919405624032922</v>
      </c>
      <c r="AG121" s="27">
        <f t="shared" si="30"/>
        <v>1.367835582279257E-2</v>
      </c>
      <c r="AI121" s="22">
        <f t="shared" si="29"/>
        <v>0.11653469740242359</v>
      </c>
      <c r="AJ121" s="65">
        <f t="shared" si="31"/>
        <v>0.11653469740242359</v>
      </c>
    </row>
    <row r="122" spans="2:36" x14ac:dyDescent="0.2">
      <c r="B122" t="str">
        <f>DataBase!A119</f>
        <v>11Mcycpentan</v>
      </c>
      <c r="D122" s="27">
        <f>DataBase!C119</f>
        <v>98.189002990722656</v>
      </c>
      <c r="E122" s="47">
        <f>DataBase!E119</f>
        <v>87.481011962890648</v>
      </c>
      <c r="F122" s="47">
        <f>DataBase!D119/1000</f>
        <v>0.7575910034179687</v>
      </c>
      <c r="G122" s="47">
        <f>DataBase!R119</f>
        <v>273.88900146484377</v>
      </c>
      <c r="H122" s="47">
        <f>DataBase!S119/100</f>
        <v>34.473601074218749</v>
      </c>
      <c r="I122" s="68">
        <f>DataBase!U119</f>
        <v>0.27397000789642334</v>
      </c>
      <c r="J122" s="27">
        <f>TestLeeKesler!H122</f>
        <v>11.429056593121695</v>
      </c>
      <c r="K122" s="58">
        <f>DataBase!Y120</f>
        <v>0.55469413819308111</v>
      </c>
      <c r="L122" s="27">
        <f t="shared" si="17"/>
        <v>0.77474585264210072</v>
      </c>
      <c r="M122" s="27">
        <f t="shared" si="23"/>
        <v>0.77474585264210072</v>
      </c>
      <c r="N122" s="58"/>
      <c r="O122" s="58"/>
      <c r="P122" s="58"/>
      <c r="Q122" s="58"/>
      <c r="R122" s="58"/>
      <c r="S122" s="58"/>
      <c r="T122" s="27">
        <f>TestLeeKesler!AR122</f>
        <v>2.080507918589233E-3</v>
      </c>
      <c r="U122" s="27">
        <f t="shared" si="19"/>
        <v>0.64556640212918281</v>
      </c>
      <c r="V122" s="27">
        <f t="shared" si="20"/>
        <v>-2.9402808698967555</v>
      </c>
      <c r="W122" s="77">
        <f t="shared" si="18"/>
        <v>-3.1212657802669783</v>
      </c>
      <c r="X122" s="27">
        <f t="shared" si="21"/>
        <v>-3.7954140803633356</v>
      </c>
      <c r="Y122" s="27">
        <f t="shared" si="22"/>
        <v>2.2473598014148229E-2</v>
      </c>
      <c r="AA122" s="65">
        <f t="shared" si="24"/>
        <v>-0.99624927004751385</v>
      </c>
      <c r="AB122" s="65">
        <f t="shared" si="25"/>
        <v>105.76826575994673</v>
      </c>
      <c r="AD122" s="27">
        <f t="shared" si="26"/>
        <v>-2.9402808698967555</v>
      </c>
      <c r="AE122" s="77">
        <f t="shared" si="27"/>
        <v>-3.1212657802669783</v>
      </c>
      <c r="AF122" s="27">
        <f t="shared" si="28"/>
        <v>-3.7954140803633356</v>
      </c>
      <c r="AG122" s="27">
        <f t="shared" si="30"/>
        <v>2.2473598014148229E-2</v>
      </c>
      <c r="AI122" s="22">
        <f t="shared" si="29"/>
        <v>4.8422757031952868E-2</v>
      </c>
      <c r="AJ122" s="65">
        <f t="shared" si="31"/>
        <v>4.8422757031952868E-2</v>
      </c>
    </row>
    <row r="123" spans="2:36" x14ac:dyDescent="0.2">
      <c r="B123" t="str">
        <f>DataBase!A120</f>
        <v>1-ci2-MCC5</v>
      </c>
      <c r="D123" s="27">
        <f>DataBase!C120</f>
        <v>98.189002990722656</v>
      </c>
      <c r="E123" s="47">
        <f>DataBase!E120</f>
        <v>99.533013916015648</v>
      </c>
      <c r="F123" s="47">
        <f>DataBase!D120/1000</f>
        <v>0.7759080200195313</v>
      </c>
      <c r="G123" s="47">
        <f>DataBase!R120</f>
        <v>291.66701660156252</v>
      </c>
      <c r="H123" s="47">
        <f>DataBase!S120/100</f>
        <v>34.473601074218749</v>
      </c>
      <c r="I123" s="68">
        <f>DataBase!U120</f>
        <v>0.26899001002311707</v>
      </c>
      <c r="J123" s="27">
        <f>TestLeeKesler!H123</f>
        <v>11.282199989591644</v>
      </c>
      <c r="K123" s="58">
        <f>DataBase!Y121</f>
        <v>0.7039042736647072</v>
      </c>
      <c r="L123" s="27">
        <f t="shared" si="17"/>
        <v>0.54578939798052384</v>
      </c>
      <c r="M123" s="27">
        <f t="shared" si="23"/>
        <v>0.54578939798052384</v>
      </c>
      <c r="N123" s="58"/>
      <c r="O123" s="58"/>
      <c r="P123" s="58"/>
      <c r="Q123" s="58"/>
      <c r="R123" s="58"/>
      <c r="S123" s="58"/>
      <c r="T123" s="27">
        <f>TestLeeKesler!AR123</f>
        <v>1.3333663644699647E-3</v>
      </c>
      <c r="U123" s="27">
        <f t="shared" si="19"/>
        <v>0.62524674296263583</v>
      </c>
      <c r="V123" s="27">
        <f t="shared" si="20"/>
        <v>-3.2081133595352442</v>
      </c>
      <c r="W123" s="77">
        <f t="shared" si="18"/>
        <v>-3.4856409012828062</v>
      </c>
      <c r="X123" s="27">
        <f t="shared" si="21"/>
        <v>-4.1457159405082926</v>
      </c>
      <c r="Y123" s="27">
        <f t="shared" si="22"/>
        <v>1.5832097053205593E-2</v>
      </c>
      <c r="AA123" s="65">
        <f t="shared" si="24"/>
        <v>-0.99810575611719454</v>
      </c>
      <c r="AB123" s="65">
        <f t="shared" si="25"/>
        <v>-118.58321905925432</v>
      </c>
      <c r="AD123" s="27">
        <f t="shared" si="26"/>
        <v>-3.2081133595352442</v>
      </c>
      <c r="AE123" s="77">
        <f t="shared" si="27"/>
        <v>-3.4856409012828062</v>
      </c>
      <c r="AF123" s="27">
        <f t="shared" si="28"/>
        <v>-4.1457159405082926</v>
      </c>
      <c r="AG123" s="27">
        <f t="shared" si="30"/>
        <v>1.5832097053205593E-2</v>
      </c>
      <c r="AI123" s="22">
        <f t="shared" si="29"/>
        <v>2.500031391262476E-2</v>
      </c>
      <c r="AJ123" s="65">
        <f t="shared" si="31"/>
        <v>2.500031391262476E-2</v>
      </c>
    </row>
    <row r="124" spans="2:36" x14ac:dyDescent="0.2">
      <c r="B124" t="str">
        <f>DataBase!A121</f>
        <v>1-tr2-MCC5</v>
      </c>
      <c r="D124" s="27">
        <f>DataBase!C121</f>
        <v>98.189002990722656</v>
      </c>
      <c r="E124" s="47">
        <f>DataBase!E121</f>
        <v>91.865014648437523</v>
      </c>
      <c r="F124" s="47">
        <f>DataBase!D121/1000</f>
        <v>0.75475701904296877</v>
      </c>
      <c r="G124" s="47">
        <f>DataBase!R121</f>
        <v>279.99801025390627</v>
      </c>
      <c r="H124" s="47">
        <f>DataBase!S121/100</f>
        <v>34.473601074218749</v>
      </c>
      <c r="I124" s="68">
        <f>DataBase!U121</f>
        <v>0.26899001002311707</v>
      </c>
      <c r="J124" s="27">
        <f>TestLeeKesler!H124</f>
        <v>11.518269901570299</v>
      </c>
      <c r="K124" s="58">
        <f>DataBase!Y122</f>
        <v>0.72103964454694647</v>
      </c>
      <c r="L124" s="27">
        <f t="shared" si="17"/>
        <v>0.69425570107714973</v>
      </c>
      <c r="M124" s="27">
        <f t="shared" si="23"/>
        <v>0.69425570107714973</v>
      </c>
      <c r="N124" s="58"/>
      <c r="O124" s="58"/>
      <c r="P124" s="58"/>
      <c r="Q124" s="58"/>
      <c r="R124" s="58"/>
      <c r="S124" s="58"/>
      <c r="T124" s="27">
        <f>TestLeeKesler!AR124</f>
        <v>1.7423576901148612E-3</v>
      </c>
      <c r="U124" s="27">
        <f t="shared" si="19"/>
        <v>0.63843671757563936</v>
      </c>
      <c r="V124" s="27">
        <f t="shared" si="20"/>
        <v>-3.0322209683965267</v>
      </c>
      <c r="W124" s="77">
        <f t="shared" si="18"/>
        <v>-3.245056637550757</v>
      </c>
      <c r="X124" s="27">
        <f t="shared" si="21"/>
        <v>-3.9051087858568874</v>
      </c>
      <c r="Y124" s="27">
        <f t="shared" si="22"/>
        <v>2.0138763559469051E-2</v>
      </c>
      <c r="AA124" s="65">
        <f t="shared" si="24"/>
        <v>-0.99758354800142834</v>
      </c>
      <c r="AB124" s="65">
        <f t="shared" si="25"/>
        <v>-15.372241659536085</v>
      </c>
      <c r="AD124" s="27">
        <f t="shared" si="26"/>
        <v>-3.0322209683965267</v>
      </c>
      <c r="AE124" s="77">
        <f t="shared" si="27"/>
        <v>-3.245056637550757</v>
      </c>
      <c r="AF124" s="27">
        <f t="shared" si="28"/>
        <v>-3.9051087858568874</v>
      </c>
      <c r="AG124" s="27">
        <f t="shared" si="30"/>
        <v>2.0138763559469051E-2</v>
      </c>
      <c r="AI124" s="22">
        <f t="shared" si="29"/>
        <v>7.1737962779326711E-4</v>
      </c>
      <c r="AJ124" s="65">
        <f t="shared" si="31"/>
        <v>7.1737962779326711E-4</v>
      </c>
    </row>
    <row r="125" spans="2:36" x14ac:dyDescent="0.2">
      <c r="B125" t="str">
        <f>DataBase!A122</f>
        <v>1-ci3-MCC5</v>
      </c>
      <c r="D125" s="27">
        <f>DataBase!C122</f>
        <v>98.189002990722656</v>
      </c>
      <c r="E125" s="47">
        <f>DataBase!E122</f>
        <v>90.770013427734398</v>
      </c>
      <c r="F125" s="47">
        <f>DataBase!D122/1000</f>
        <v>0.74796002197265621</v>
      </c>
      <c r="G125" s="47">
        <f>DataBase!R122</f>
        <v>277.77700195312502</v>
      </c>
      <c r="H125" s="47">
        <f>DataBase!S122/100</f>
        <v>35.438701171875003</v>
      </c>
      <c r="I125" s="68">
        <f>DataBase!U122</f>
        <v>0.28422001004219055</v>
      </c>
      <c r="J125" s="27">
        <f>TestLeeKesler!H125</f>
        <v>11.611306681973861</v>
      </c>
      <c r="K125" s="58">
        <f>DataBase!Y123</f>
        <v>0.70391843905474683</v>
      </c>
      <c r="L125" s="27">
        <f t="shared" si="17"/>
        <v>0.71145131212014712</v>
      </c>
      <c r="M125" s="27">
        <f t="shared" si="23"/>
        <v>0.71145131212014712</v>
      </c>
      <c r="N125" s="58"/>
      <c r="O125" s="58"/>
      <c r="P125" s="58"/>
      <c r="Q125" s="58"/>
      <c r="R125" s="58"/>
      <c r="S125" s="58"/>
      <c r="T125" s="27">
        <f>TestLeeKesler!AR125</f>
        <v>1.6499684795688143E-3</v>
      </c>
      <c r="U125" s="27">
        <f t="shared" si="19"/>
        <v>0.64101051273222465</v>
      </c>
      <c r="V125" s="27">
        <f t="shared" si="20"/>
        <v>-2.9987836784017396</v>
      </c>
      <c r="W125" s="77">
        <f t="shared" si="18"/>
        <v>-3.1998770655927169</v>
      </c>
      <c r="X125" s="27">
        <f t="shared" si="21"/>
        <v>-3.9082527701182768</v>
      </c>
      <c r="Y125" s="27">
        <f t="shared" si="22"/>
        <v>2.0075547031751035E-2</v>
      </c>
      <c r="AA125" s="65">
        <f t="shared" si="24"/>
        <v>-0.99765602321515479</v>
      </c>
      <c r="AB125" s="65">
        <f t="shared" si="25"/>
        <v>4.5654648308001953</v>
      </c>
      <c r="AD125" s="27">
        <f t="shared" si="26"/>
        <v>-2.9987836784017396</v>
      </c>
      <c r="AE125" s="77">
        <f t="shared" si="27"/>
        <v>-3.1998770655927169</v>
      </c>
      <c r="AF125" s="27">
        <f t="shared" si="28"/>
        <v>-3.9082527701182768</v>
      </c>
      <c r="AG125" s="27">
        <f t="shared" si="30"/>
        <v>2.0075547031751035E-2</v>
      </c>
      <c r="AI125" s="22">
        <f t="shared" si="29"/>
        <v>5.6744176619433187E-5</v>
      </c>
      <c r="AJ125" s="65">
        <f t="shared" si="31"/>
        <v>5.6744176619433187E-5</v>
      </c>
    </row>
    <row r="126" spans="2:36" x14ac:dyDescent="0.2">
      <c r="B126" t="str">
        <f>DataBase!A123</f>
        <v>1-tr3-MCC5</v>
      </c>
      <c r="D126" s="27">
        <f>DataBase!C123</f>
        <v>98.189002990722656</v>
      </c>
      <c r="E126" s="47">
        <f>DataBase!E123</f>
        <v>91.722009277343773</v>
      </c>
      <c r="F126" s="47">
        <f>DataBase!D123/1000</f>
        <v>0.75194500732421876</v>
      </c>
      <c r="G126" s="47">
        <f>DataBase!R123</f>
        <v>279.99801025390627</v>
      </c>
      <c r="H126" s="47">
        <f>DataBase!S123/100</f>
        <v>34.473601074218749</v>
      </c>
      <c r="I126" s="68">
        <f>DataBase!U123</f>
        <v>0.26330000162124634</v>
      </c>
      <c r="J126" s="27">
        <f>TestLeeKesler!H126</f>
        <v>11.559834178907982</v>
      </c>
      <c r="K126" s="58">
        <f>DataBase!Y124</f>
        <v>0.53734710682752196</v>
      </c>
      <c r="L126" s="27">
        <f t="shared" si="17"/>
        <v>0.70719379520461645</v>
      </c>
      <c r="M126" s="27">
        <f t="shared" si="23"/>
        <v>0.70719379520461645</v>
      </c>
      <c r="N126" s="58"/>
      <c r="O126" s="58"/>
      <c r="P126" s="58"/>
      <c r="Q126" s="58"/>
      <c r="R126" s="58"/>
      <c r="S126" s="58"/>
      <c r="T126" s="27">
        <f>TestLeeKesler!AR126</f>
        <v>1.7681268707012891E-3</v>
      </c>
      <c r="U126" s="27">
        <f t="shared" si="19"/>
        <v>0.63843671757563936</v>
      </c>
      <c r="V126" s="27">
        <f t="shared" si="20"/>
        <v>-3.0322209683965267</v>
      </c>
      <c r="W126" s="77">
        <f t="shared" si="18"/>
        <v>-3.245056637550757</v>
      </c>
      <c r="X126" s="27">
        <f t="shared" si="21"/>
        <v>-3.8866443863246771</v>
      </c>
      <c r="Y126" s="27">
        <f t="shared" si="22"/>
        <v>2.0514067958322311E-2</v>
      </c>
      <c r="AA126" s="65">
        <f t="shared" si="24"/>
        <v>-0.99670952565253357</v>
      </c>
      <c r="AB126" s="65">
        <f t="shared" si="25"/>
        <v>96.060238205490592</v>
      </c>
      <c r="AD126" s="27">
        <f t="shared" si="26"/>
        <v>-3.0322209683965267</v>
      </c>
      <c r="AE126" s="77">
        <f t="shared" si="27"/>
        <v>-3.245056637550757</v>
      </c>
      <c r="AF126" s="27">
        <f t="shared" si="28"/>
        <v>-3.8866443863246771</v>
      </c>
      <c r="AG126" s="27">
        <f t="shared" si="30"/>
        <v>2.0514067958322311E-2</v>
      </c>
      <c r="AI126" s="22">
        <f t="shared" si="29"/>
        <v>2.8847897552665844E-2</v>
      </c>
      <c r="AJ126" s="65">
        <f t="shared" si="31"/>
        <v>2.8847897552665844E-2</v>
      </c>
    </row>
    <row r="127" spans="2:36" x14ac:dyDescent="0.2">
      <c r="B127" t="str">
        <f>DataBase!A124</f>
        <v>Mcyclohexane</v>
      </c>
      <c r="D127" s="27">
        <f>DataBase!C124</f>
        <v>98.189002990722656</v>
      </c>
      <c r="E127" s="47">
        <f>DataBase!E124</f>
        <v>100.92901000976565</v>
      </c>
      <c r="F127" s="47">
        <f>DataBase!D124/1000</f>
        <v>0.77242700195312497</v>
      </c>
      <c r="G127" s="47">
        <f>DataBase!R124</f>
        <v>298.94802246093752</v>
      </c>
      <c r="H127" s="47">
        <f>DataBase!S124/100</f>
        <v>34.753701171875001</v>
      </c>
      <c r="I127" s="68">
        <f>DataBase!U124</f>
        <v>0.23296000063419342</v>
      </c>
      <c r="J127" s="27">
        <f>TestLeeKesler!H127</f>
        <v>11.347177138929027</v>
      </c>
      <c r="K127" s="58">
        <f>DataBase!Y125</f>
        <v>0.66265982662382905</v>
      </c>
      <c r="L127" s="27">
        <f t="shared" si="17"/>
        <v>0.53935829592936224</v>
      </c>
      <c r="M127" s="27">
        <f t="shared" si="23"/>
        <v>0.53935829592936224</v>
      </c>
      <c r="N127" s="58"/>
      <c r="O127" s="58"/>
      <c r="P127" s="58"/>
      <c r="Q127" s="58"/>
      <c r="R127" s="58"/>
      <c r="S127" s="58"/>
      <c r="T127" s="27">
        <f>TestLeeKesler!AR127</f>
        <v>1.5630517965789903E-3</v>
      </c>
      <c r="U127" s="27">
        <f t="shared" si="19"/>
        <v>0.61728932129653158</v>
      </c>
      <c r="V127" s="27">
        <f t="shared" si="20"/>
        <v>-3.3180495355995596</v>
      </c>
      <c r="W127" s="77">
        <f t="shared" si="18"/>
        <v>-3.6384431829822814</v>
      </c>
      <c r="X127" s="27">
        <f t="shared" si="21"/>
        <v>-4.1656612618145887</v>
      </c>
      <c r="Y127" s="27">
        <f t="shared" si="22"/>
        <v>1.5519449087219717E-2</v>
      </c>
      <c r="AA127" s="65">
        <f t="shared" si="24"/>
        <v>-0.99764124557762535</v>
      </c>
      <c r="AB127" s="65">
        <f t="shared" si="25"/>
        <v>-78.885121378788327</v>
      </c>
      <c r="AD127" s="27">
        <f t="shared" si="26"/>
        <v>-3.3180495355995596</v>
      </c>
      <c r="AE127" s="77">
        <f t="shared" si="27"/>
        <v>-3.6384431829822814</v>
      </c>
      <c r="AF127" s="27">
        <f t="shared" si="28"/>
        <v>-4.1656612618145887</v>
      </c>
      <c r="AG127" s="27">
        <f t="shared" si="30"/>
        <v>1.5519449087219717E-2</v>
      </c>
      <c r="AI127" s="22">
        <f t="shared" si="29"/>
        <v>1.5203267471598541E-2</v>
      </c>
      <c r="AJ127" s="65">
        <f t="shared" si="31"/>
        <v>1.5203267471598541E-2</v>
      </c>
    </row>
    <row r="128" spans="2:36" x14ac:dyDescent="0.2">
      <c r="B128" t="str">
        <f>DataBase!A125</f>
        <v>1-Heptene</v>
      </c>
      <c r="D128" s="27">
        <f>DataBase!C125</f>
        <v>98.189002990722656</v>
      </c>
      <c r="E128" s="47">
        <f>DataBase!E125</f>
        <v>93.649011230468773</v>
      </c>
      <c r="F128" s="47">
        <f>DataBase!D125/1000</f>
        <v>0.69560601806640621</v>
      </c>
      <c r="G128" s="47">
        <f>DataBase!R125</f>
        <v>264.05001220703127</v>
      </c>
      <c r="H128" s="47">
        <f>DataBase!S125/100</f>
        <v>28.371000976562499</v>
      </c>
      <c r="I128" s="68">
        <f>DataBase!U125</f>
        <v>0.3580000102519989</v>
      </c>
      <c r="J128" s="27">
        <f>TestLeeKesler!H128</f>
        <v>12.518055992595288</v>
      </c>
      <c r="K128" s="58">
        <f>DataBase!Y126</f>
        <v>1.2549971546831342</v>
      </c>
      <c r="L128" s="27">
        <f t="shared" si="17"/>
        <v>0.61004654783690604</v>
      </c>
      <c r="M128" s="27">
        <f t="shared" si="23"/>
        <v>0.61004654783690604</v>
      </c>
      <c r="N128" s="58"/>
      <c r="O128" s="58"/>
      <c r="P128" s="58"/>
      <c r="Q128" s="58"/>
      <c r="R128" s="58"/>
      <c r="S128" s="58"/>
      <c r="T128" s="27">
        <f>TestLeeKesler!AR128</f>
        <v>1.1095468700216069E-3</v>
      </c>
      <c r="U128" s="27">
        <f t="shared" si="19"/>
        <v>0.6573901563202118</v>
      </c>
      <c r="V128" s="27">
        <f t="shared" si="20"/>
        <v>-2.7924066441101294</v>
      </c>
      <c r="W128" s="77">
        <f t="shared" si="18"/>
        <v>-2.9250862397241724</v>
      </c>
      <c r="X128" s="27">
        <f t="shared" si="21"/>
        <v>-3.839587547919364</v>
      </c>
      <c r="Y128" s="27">
        <f t="shared" si="22"/>
        <v>2.1502468254146909E-2</v>
      </c>
      <c r="AA128" s="65">
        <f t="shared" si="24"/>
        <v>-0.99911589690392433</v>
      </c>
      <c r="AB128" s="65">
        <f t="shared" si="25"/>
        <v>-581.2738733909174</v>
      </c>
      <c r="AD128" s="27">
        <f t="shared" si="26"/>
        <v>-2.7924066441101294</v>
      </c>
      <c r="AE128" s="77">
        <f t="shared" si="27"/>
        <v>-2.9250862397241724</v>
      </c>
      <c r="AF128" s="27">
        <f t="shared" si="28"/>
        <v>-3.839587547919364</v>
      </c>
      <c r="AG128" s="27">
        <f t="shared" si="30"/>
        <v>2.1502468254146909E-2</v>
      </c>
      <c r="AI128" s="22">
        <f t="shared" si="29"/>
        <v>0.41596128527131798</v>
      </c>
      <c r="AJ128" s="65">
        <f t="shared" si="31"/>
        <v>0.41596128527131798</v>
      </c>
    </row>
    <row r="129" spans="2:36" x14ac:dyDescent="0.2">
      <c r="B129" t="str">
        <f>DataBase!A126</f>
        <v>44M1-pentene</v>
      </c>
      <c r="D129" s="27">
        <f>DataBase!C126</f>
        <v>98.189002990722656</v>
      </c>
      <c r="E129" s="47">
        <f>DataBase!E126</f>
        <v>72.511010742187523</v>
      </c>
      <c r="F129" s="47">
        <f>DataBase!D126/1000</f>
        <v>0.68551000976562504</v>
      </c>
      <c r="G129" s="47">
        <f>DataBase!R126</f>
        <v>253.33101806640627</v>
      </c>
      <c r="H129" s="47">
        <f>DataBase!S126/100</f>
        <v>28.571201171875</v>
      </c>
      <c r="I129" s="68">
        <f>DataBase!U126</f>
        <v>0.18174000084400177</v>
      </c>
      <c r="J129" s="27">
        <f>TestLeeKesler!H129</f>
        <v>12.453569042839264</v>
      </c>
      <c r="K129" s="58">
        <f>DataBase!Y127</f>
        <v>1.0781252975324132</v>
      </c>
      <c r="L129" s="27">
        <f t="shared" si="17"/>
        <v>1.2551126940512738</v>
      </c>
      <c r="M129" s="27">
        <f t="shared" si="23"/>
        <v>1.2551126940512738</v>
      </c>
      <c r="N129" s="58"/>
      <c r="O129" s="58"/>
      <c r="P129" s="58"/>
      <c r="Q129" s="58"/>
      <c r="R129" s="58"/>
      <c r="S129" s="58"/>
      <c r="T129" s="27">
        <f>TestLeeKesler!AR129</f>
        <v>5.7416888575541501E-3</v>
      </c>
      <c r="U129" s="27">
        <f t="shared" si="19"/>
        <v>0.67077442088416639</v>
      </c>
      <c r="V129" s="27">
        <f t="shared" si="20"/>
        <v>-2.6315784573463259</v>
      </c>
      <c r="W129" s="77">
        <f t="shared" si="18"/>
        <v>-2.7159427436391255</v>
      </c>
      <c r="X129" s="27">
        <f t="shared" si="21"/>
        <v>-3.1251738938675611</v>
      </c>
      <c r="Y129" s="27">
        <f t="shared" si="22"/>
        <v>4.3929293924358528E-2</v>
      </c>
      <c r="AA129" s="65">
        <f t="shared" si="24"/>
        <v>-0.9946743770221369</v>
      </c>
      <c r="AB129" s="65">
        <f t="shared" si="25"/>
        <v>30.824971695567267</v>
      </c>
      <c r="AD129" s="27">
        <f t="shared" si="26"/>
        <v>-2.6315784573463259</v>
      </c>
      <c r="AE129" s="77">
        <f t="shared" si="27"/>
        <v>-2.7159427436391255</v>
      </c>
      <c r="AF129" s="27">
        <f t="shared" si="28"/>
        <v>-3.1251738938675611</v>
      </c>
      <c r="AG129" s="27">
        <f t="shared" si="30"/>
        <v>4.3929293924358528E-2</v>
      </c>
      <c r="AI129" s="22">
        <f t="shared" si="29"/>
        <v>3.1324538526524406E-2</v>
      </c>
      <c r="AJ129" s="65">
        <f t="shared" si="31"/>
        <v>3.1324538526524406E-2</v>
      </c>
    </row>
    <row r="130" spans="2:36" x14ac:dyDescent="0.2">
      <c r="B130" t="str">
        <f>DataBase!A127</f>
        <v>233M1-butene</v>
      </c>
      <c r="D130" s="27">
        <f>DataBase!C127</f>
        <v>98.189002990722656</v>
      </c>
      <c r="E130" s="47">
        <f>DataBase!E127</f>
        <v>77.882012939453148</v>
      </c>
      <c r="F130" s="47">
        <f>DataBase!D127/1000</f>
        <v>0.70784600830078126</v>
      </c>
      <c r="G130" s="47">
        <f>DataBase!R127</f>
        <v>259.44301757812502</v>
      </c>
      <c r="H130" s="47">
        <f>DataBase!S127/100</f>
        <v>28.978500976562501</v>
      </c>
      <c r="I130" s="68">
        <f>DataBase!U127</f>
        <v>0.1926800012588501</v>
      </c>
      <c r="J130" s="27">
        <f>TestLeeKesler!H130</f>
        <v>12.12274460707741</v>
      </c>
      <c r="K130" s="58">
        <f>DataBase!Y128</f>
        <v>0.59705585844490328</v>
      </c>
      <c r="L130" s="27">
        <f t="shared" si="17"/>
        <v>1.1020072176816209</v>
      </c>
      <c r="M130" s="27">
        <f t="shared" si="23"/>
        <v>1.1020072176816209</v>
      </c>
      <c r="N130" s="58"/>
      <c r="O130" s="58"/>
      <c r="P130" s="58"/>
      <c r="Q130" s="58"/>
      <c r="R130" s="58"/>
      <c r="S130" s="58"/>
      <c r="T130" s="27">
        <f>TestLeeKesler!AR130</f>
        <v>4.3198853223186074E-3</v>
      </c>
      <c r="U130" s="27">
        <f t="shared" si="19"/>
        <v>0.66307666143632293</v>
      </c>
      <c r="V130" s="27">
        <f t="shared" si="20"/>
        <v>-2.7232492922568863</v>
      </c>
      <c r="W130" s="77">
        <f t="shared" si="18"/>
        <v>-2.8346048020722727</v>
      </c>
      <c r="X130" s="27">
        <f t="shared" si="21"/>
        <v>-3.2694209490885142</v>
      </c>
      <c r="Y130" s="27">
        <f t="shared" si="22"/>
        <v>3.8028441104421253E-2</v>
      </c>
      <c r="AA130" s="65">
        <f t="shared" si="24"/>
        <v>-0.99276468815904384</v>
      </c>
      <c r="AB130" s="65">
        <f t="shared" si="25"/>
        <v>116.88999164581888</v>
      </c>
      <c r="AD130" s="27">
        <f t="shared" si="26"/>
        <v>-2.7232492922568863</v>
      </c>
      <c r="AE130" s="77">
        <f t="shared" si="27"/>
        <v>-2.8346048020722727</v>
      </c>
      <c r="AF130" s="27">
        <f t="shared" si="28"/>
        <v>-3.2694209490885142</v>
      </c>
      <c r="AG130" s="27">
        <f t="shared" si="30"/>
        <v>3.8028441104421253E-2</v>
      </c>
      <c r="AI130" s="22">
        <f t="shared" si="29"/>
        <v>0.25497587519500864</v>
      </c>
      <c r="AJ130" s="65">
        <f t="shared" si="31"/>
        <v>0.25497587519500864</v>
      </c>
    </row>
    <row r="131" spans="2:36" x14ac:dyDescent="0.2">
      <c r="B131" t="str">
        <f>DataBase!A128</f>
        <v>23M2-pentene</v>
      </c>
      <c r="D131" s="27">
        <f>DataBase!C128</f>
        <v>98.189002990722656</v>
      </c>
      <c r="E131" s="47">
        <f>DataBase!E128</f>
        <v>97.399011230468773</v>
      </c>
      <c r="F131" s="47">
        <f>DataBase!D128/1000</f>
        <v>0.73092700195312499</v>
      </c>
      <c r="G131" s="47">
        <f>DataBase!R128</f>
        <v>283.33101806640627</v>
      </c>
      <c r="H131" s="47">
        <f>DataBase!S128/100</f>
        <v>30.295400390625002</v>
      </c>
      <c r="I131" s="68">
        <f>DataBase!U128</f>
        <v>0.2533000111579895</v>
      </c>
      <c r="J131" s="27">
        <f>TestLeeKesler!H131</f>
        <v>11.953599898147917</v>
      </c>
      <c r="K131" s="58">
        <f>DataBase!Y129</f>
        <v>0.5627225000667615</v>
      </c>
      <c r="L131" s="27">
        <f t="shared" si="17"/>
        <v>0.60009448361111783</v>
      </c>
      <c r="M131" s="27">
        <f t="shared" si="23"/>
        <v>0.60009448361111783</v>
      </c>
      <c r="N131" s="58"/>
      <c r="O131" s="58"/>
      <c r="P131" s="58"/>
      <c r="Q131" s="58"/>
      <c r="R131" s="58"/>
      <c r="S131" s="58"/>
      <c r="T131" s="27">
        <f>TestLeeKesler!AR131</f>
        <v>1.5909552863385668E-3</v>
      </c>
      <c r="U131" s="27">
        <f t="shared" si="19"/>
        <v>0.63461284129166418</v>
      </c>
      <c r="V131" s="27">
        <f t="shared" si="20"/>
        <v>-3.0824238510895983</v>
      </c>
      <c r="W131" s="77">
        <f t="shared" si="18"/>
        <v>-3.3132261118135085</v>
      </c>
      <c r="X131" s="27">
        <f t="shared" si="21"/>
        <v>-3.921664062180902</v>
      </c>
      <c r="Y131" s="27">
        <f t="shared" si="22"/>
        <v>1.9808105384763911E-2</v>
      </c>
      <c r="AA131" s="65">
        <f t="shared" si="24"/>
        <v>-0.99717275337995226</v>
      </c>
      <c r="AB131" s="65">
        <f t="shared" si="25"/>
        <v>23.490278994807216</v>
      </c>
      <c r="AD131" s="27">
        <f t="shared" si="26"/>
        <v>-3.0824238510895983</v>
      </c>
      <c r="AE131" s="77">
        <f t="shared" si="27"/>
        <v>-3.3132261118135085</v>
      </c>
      <c r="AF131" s="27">
        <f t="shared" si="28"/>
        <v>-3.921664062180902</v>
      </c>
      <c r="AG131" s="27">
        <f t="shared" si="30"/>
        <v>1.9808105384763911E-2</v>
      </c>
      <c r="AI131" s="22">
        <f t="shared" si="29"/>
        <v>1.3966651540396407E-3</v>
      </c>
      <c r="AJ131" s="65">
        <f t="shared" si="31"/>
        <v>1.3966651540396407E-3</v>
      </c>
    </row>
    <row r="132" spans="2:36" x14ac:dyDescent="0.2">
      <c r="B132" t="str">
        <f>DataBase!A129</f>
        <v>n-Heptane</v>
      </c>
      <c r="D132" s="27">
        <f>DataBase!C129</f>
        <v>100.20500183105469</v>
      </c>
      <c r="E132" s="47">
        <f>DataBase!E129</f>
        <v>98.429010009765648</v>
      </c>
      <c r="F132" s="47">
        <f>DataBase!D129/1000</f>
        <v>0.68681500244140625</v>
      </c>
      <c r="G132" s="47">
        <f>DataBase!R129</f>
        <v>267.00802001953127</v>
      </c>
      <c r="H132" s="47">
        <f>DataBase!S129/100</f>
        <v>27.367800292968749</v>
      </c>
      <c r="I132" s="68">
        <f>DataBase!U129</f>
        <v>0.34979000687599182</v>
      </c>
      <c r="J132" s="27">
        <f>TestLeeKesler!H132</f>
        <v>12.733118662352995</v>
      </c>
      <c r="K132" s="58">
        <f>DataBase!Y130</f>
        <v>0.71524495322003701</v>
      </c>
      <c r="L132" s="27">
        <f t="shared" si="17"/>
        <v>0.56489191405010541</v>
      </c>
      <c r="M132" s="27">
        <f t="shared" si="23"/>
        <v>0.56489191405010541</v>
      </c>
      <c r="N132" s="58"/>
      <c r="O132" s="58"/>
      <c r="P132" s="58"/>
      <c r="Q132" s="58"/>
      <c r="R132" s="58"/>
      <c r="S132" s="58"/>
      <c r="T132" s="27">
        <f>TestLeeKesler!AR132</f>
        <v>8.3279184105356299E-4</v>
      </c>
      <c r="U132" s="27">
        <f t="shared" si="19"/>
        <v>0.65379016308455562</v>
      </c>
      <c r="V132" s="27">
        <f t="shared" si="20"/>
        <v>-2.8368380440624947</v>
      </c>
      <c r="W132" s="77">
        <f t="shared" si="18"/>
        <v>-2.9836472016731719</v>
      </c>
      <c r="X132" s="27">
        <f t="shared" si="21"/>
        <v>-3.8804880192512874</v>
      </c>
      <c r="Y132" s="27">
        <f t="shared" si="22"/>
        <v>2.0640749640197999E-2</v>
      </c>
      <c r="AA132" s="65">
        <f t="shared" si="24"/>
        <v>-0.99883565506152217</v>
      </c>
      <c r="AB132" s="65">
        <f t="shared" si="25"/>
        <v>-180.54096084769552</v>
      </c>
      <c r="AD132" s="27">
        <f t="shared" si="26"/>
        <v>-2.8368380440624947</v>
      </c>
      <c r="AE132" s="77">
        <f t="shared" si="27"/>
        <v>-2.9836472016731719</v>
      </c>
      <c r="AF132" s="27">
        <f t="shared" si="28"/>
        <v>-3.8804880192512874</v>
      </c>
      <c r="AG132" s="27">
        <f t="shared" si="30"/>
        <v>2.0640749640197999E-2</v>
      </c>
      <c r="AI132" s="22">
        <f t="shared" si="29"/>
        <v>2.2606036387634983E-2</v>
      </c>
      <c r="AJ132" s="65">
        <f t="shared" si="31"/>
        <v>2.2606036387634983E-2</v>
      </c>
    </row>
    <row r="133" spans="2:36" x14ac:dyDescent="0.2">
      <c r="B133" t="str">
        <f>DataBase!A130</f>
        <v>2-Mhexane</v>
      </c>
      <c r="D133" s="27">
        <f>DataBase!C130</f>
        <v>100.20500183105469</v>
      </c>
      <c r="E133" s="47">
        <f>DataBase!E130</f>
        <v>90.049005126953148</v>
      </c>
      <c r="F133" s="47">
        <f>DataBase!D130/1000</f>
        <v>0.6815390014648437</v>
      </c>
      <c r="G133" s="47">
        <f>DataBase!R130</f>
        <v>257.21901855468752</v>
      </c>
      <c r="H133" s="47">
        <f>DataBase!S130/100</f>
        <v>27.336201171875</v>
      </c>
      <c r="I133" s="68">
        <f>DataBase!U130</f>
        <v>0.34000000357627869</v>
      </c>
      <c r="J133" s="27">
        <f>TestLeeKesler!H133</f>
        <v>12.734493365196746</v>
      </c>
      <c r="K133" s="58">
        <f>DataBase!Y131</f>
        <v>0.68808611200458403</v>
      </c>
      <c r="L133" s="27">
        <f t="shared" ref="L133:L196" si="32">Y133*H133</f>
        <v>0.71842534388365675</v>
      </c>
      <c r="M133" s="27">
        <f t="shared" si="23"/>
        <v>0.71842534388365675</v>
      </c>
      <c r="N133" s="58"/>
      <c r="O133" s="58"/>
      <c r="P133" s="58"/>
      <c r="Q133" s="58"/>
      <c r="R133" s="58"/>
      <c r="S133" s="58"/>
      <c r="T133" s="27">
        <f>TestLeeKesler!AR133</f>
        <v>1.2908294840115245E-3</v>
      </c>
      <c r="U133" s="27">
        <f t="shared" si="19"/>
        <v>0.66585714407370855</v>
      </c>
      <c r="V133" s="27">
        <f t="shared" si="20"/>
        <v>-2.6898824009792084</v>
      </c>
      <c r="W133" s="77">
        <f t="shared" ref="W133:W196" si="33">15.2518-15.6875/U133-13.4721*LN(U133)+0.43577*U133^6</f>
        <v>-2.7912439630442072</v>
      </c>
      <c r="X133" s="27">
        <f t="shared" si="21"/>
        <v>-3.6389053583965052</v>
      </c>
      <c r="Y133" s="27">
        <f t="shared" si="22"/>
        <v>2.6281096607630054E-2</v>
      </c>
      <c r="AA133" s="65">
        <f t="shared" si="24"/>
        <v>-0.99812402915639298</v>
      </c>
      <c r="AB133" s="65">
        <f t="shared" si="25"/>
        <v>23.503671286456189</v>
      </c>
      <c r="AD133" s="27">
        <f t="shared" si="26"/>
        <v>-2.6898824009792084</v>
      </c>
      <c r="AE133" s="77">
        <f t="shared" si="27"/>
        <v>-2.7912439630442072</v>
      </c>
      <c r="AF133" s="27">
        <f t="shared" si="28"/>
        <v>-3.6389053583965052</v>
      </c>
      <c r="AG133" s="27">
        <f t="shared" si="30"/>
        <v>2.6281096607630054E-2</v>
      </c>
      <c r="AI133" s="22">
        <f t="shared" si="29"/>
        <v>9.2046899101214271E-4</v>
      </c>
      <c r="AJ133" s="65">
        <f t="shared" si="31"/>
        <v>9.2046899101214271E-4</v>
      </c>
    </row>
    <row r="134" spans="2:36" x14ac:dyDescent="0.2">
      <c r="B134" t="str">
        <f>DataBase!A131</f>
        <v>3-Mhexane</v>
      </c>
      <c r="D134" s="27">
        <f>DataBase!C131</f>
        <v>100.20500183105469</v>
      </c>
      <c r="E134" s="47">
        <f>DataBase!E131</f>
        <v>91.847009277343773</v>
      </c>
      <c r="F134" s="47">
        <f>DataBase!D131/1000</f>
        <v>0.6902000122070312</v>
      </c>
      <c r="G134" s="47">
        <f>DataBase!R131</f>
        <v>262.10000000000002</v>
      </c>
      <c r="H134" s="47">
        <f>DataBase!S131/100</f>
        <v>28.137900390624999</v>
      </c>
      <c r="I134" s="68">
        <f>DataBase!U131</f>
        <v>0.32699000835418701</v>
      </c>
      <c r="J134" s="27">
        <f>TestLeeKesler!H134</f>
        <v>12.595409962051754</v>
      </c>
      <c r="K134" s="58">
        <f>DataBase!Y132</f>
        <v>0.65646105663958254</v>
      </c>
      <c r="L134" s="27">
        <f t="shared" si="32"/>
        <v>0.69078549611744322</v>
      </c>
      <c r="M134" s="27">
        <f t="shared" si="23"/>
        <v>0.69078549611744322</v>
      </c>
      <c r="N134" s="58"/>
      <c r="O134" s="58"/>
      <c r="P134" s="58"/>
      <c r="Q134" s="58"/>
      <c r="R134" s="58"/>
      <c r="S134" s="58"/>
      <c r="T134" s="27">
        <f>TestLeeKesler!AR134</f>
        <v>1.2555634377648605E-3</v>
      </c>
      <c r="U134" s="27">
        <f t="shared" ref="U134:U197" si="34">$U$1/(G134+273.15)</f>
        <v>0.65978514712751046</v>
      </c>
      <c r="V134" s="27">
        <f t="shared" ref="V134:V197" si="35">5.92714-6.09648/U134-1.28862*LN(U134)+0.169347*U134^6</f>
        <v>-2.7631279300611111</v>
      </c>
      <c r="W134" s="77">
        <f t="shared" si="33"/>
        <v>-2.8866797469284751</v>
      </c>
      <c r="X134" s="27">
        <f t="shared" ref="X134:X197" si="36">V134+I134*W134</f>
        <v>-3.7070433646251155</v>
      </c>
      <c r="Y134" s="27">
        <f t="shared" ref="Y134:Y197" si="37">EXP(X134)</f>
        <v>2.4550001475859923E-2</v>
      </c>
      <c r="AA134" s="65">
        <f t="shared" si="24"/>
        <v>-0.99808737559514638</v>
      </c>
      <c r="AB134" s="65">
        <f t="shared" si="25"/>
        <v>27.337877518132139</v>
      </c>
      <c r="AD134" s="27">
        <f t="shared" si="26"/>
        <v>-2.7631279300611111</v>
      </c>
      <c r="AE134" s="77">
        <f t="shared" si="27"/>
        <v>-2.8866797469284751</v>
      </c>
      <c r="AF134" s="27">
        <f t="shared" si="28"/>
        <v>-3.7070433646251155</v>
      </c>
      <c r="AG134" s="27">
        <f t="shared" si="30"/>
        <v>2.4550001475859923E-2</v>
      </c>
      <c r="AI134" s="22">
        <f t="shared" si="29"/>
        <v>1.1781671454693208E-3</v>
      </c>
      <c r="AJ134" s="65">
        <f t="shared" si="31"/>
        <v>1.1781671454693208E-3</v>
      </c>
    </row>
    <row r="135" spans="2:36" x14ac:dyDescent="0.2">
      <c r="B135" t="str">
        <f>DataBase!A132</f>
        <v>3-Epentane</v>
      </c>
      <c r="D135" s="27">
        <f>DataBase!C132</f>
        <v>100.20500183105469</v>
      </c>
      <c r="E135" s="47">
        <f>DataBase!E132</f>
        <v>93.472009277343773</v>
      </c>
      <c r="F135" s="47">
        <f>DataBase!D132/1000</f>
        <v>0.70116802978515624</v>
      </c>
      <c r="G135" s="47">
        <f>DataBase!R132</f>
        <v>267.49001464843752</v>
      </c>
      <c r="H135" s="47">
        <f>DataBase!S132/100</f>
        <v>28.90800048828125</v>
      </c>
      <c r="I135" s="68">
        <f>DataBase!U132</f>
        <v>0.31400001049041748</v>
      </c>
      <c r="J135" s="27">
        <f>TestLeeKesler!H135</f>
        <v>12.416758665813449</v>
      </c>
      <c r="K135" s="58">
        <f>DataBase!Y133</f>
        <v>0.9959350467891207</v>
      </c>
      <c r="L135" s="27">
        <f t="shared" si="32"/>
        <v>0.65715595079990574</v>
      </c>
      <c r="M135" s="27">
        <f t="shared" si="23"/>
        <v>0.65715595079990574</v>
      </c>
      <c r="N135" s="58"/>
      <c r="O135" s="58"/>
      <c r="P135" s="58"/>
      <c r="Q135" s="58"/>
      <c r="R135" s="58"/>
      <c r="S135" s="58"/>
      <c r="T135" s="27">
        <f>TestLeeKesler!AR135</f>
        <v>1.2812999564757936E-3</v>
      </c>
      <c r="U135" s="27">
        <f t="shared" si="34"/>
        <v>0.65320729215658069</v>
      </c>
      <c r="V135" s="27">
        <f t="shared" si="35"/>
        <v>-2.8440800241253452</v>
      </c>
      <c r="W135" s="77">
        <f t="shared" si="33"/>
        <v>-2.9932237433584943</v>
      </c>
      <c r="X135" s="27">
        <f t="shared" si="36"/>
        <v>-3.7839523109400792</v>
      </c>
      <c r="Y135" s="27">
        <f t="shared" si="37"/>
        <v>2.2732667071397906E-2</v>
      </c>
      <c r="AA135" s="65">
        <f t="shared" si="24"/>
        <v>-0.99871347036073621</v>
      </c>
      <c r="AB135" s="65">
        <f t="shared" si="25"/>
        <v>-264.4026437970266</v>
      </c>
      <c r="AD135" s="27">
        <f t="shared" si="26"/>
        <v>-2.8440800241253452</v>
      </c>
      <c r="AE135" s="77">
        <f t="shared" si="27"/>
        <v>-2.9932237433584943</v>
      </c>
      <c r="AF135" s="27">
        <f t="shared" si="28"/>
        <v>-3.7839523109400792</v>
      </c>
      <c r="AG135" s="27">
        <f t="shared" si="30"/>
        <v>2.2732667071397906E-2</v>
      </c>
      <c r="AI135" s="22">
        <f t="shared" si="29"/>
        <v>0.11477127587926972</v>
      </c>
      <c r="AJ135" s="65">
        <f t="shared" si="31"/>
        <v>0.11477127587926972</v>
      </c>
    </row>
    <row r="136" spans="2:36" x14ac:dyDescent="0.2">
      <c r="B136" t="str">
        <f>DataBase!A133</f>
        <v>22-Mpentane</v>
      </c>
      <c r="D136" s="27">
        <f>DataBase!C133</f>
        <v>100.20500183105469</v>
      </c>
      <c r="E136" s="47">
        <f>DataBase!E133</f>
        <v>79.191003417968773</v>
      </c>
      <c r="F136" s="47">
        <f>DataBase!D133/1000</f>
        <v>0.67696600341796875</v>
      </c>
      <c r="G136" s="47">
        <f>DataBase!R133</f>
        <v>247.35</v>
      </c>
      <c r="H136" s="47">
        <f>DataBase!S133/100</f>
        <v>27.732600097656249</v>
      </c>
      <c r="I136" s="68">
        <f>DataBase!U133</f>
        <v>0.30000001192092896</v>
      </c>
      <c r="J136" s="27">
        <f>TestLeeKesler!H136</f>
        <v>12.691463485157151</v>
      </c>
      <c r="K136" s="58">
        <f>DataBase!Y134</f>
        <v>0.72460349589524886</v>
      </c>
      <c r="L136" s="27">
        <f t="shared" si="32"/>
        <v>1.0002438053750251</v>
      </c>
      <c r="M136" s="27">
        <f t="shared" ref="M136:M199" si="38">AG136*H136</f>
        <v>1.0002438053750251</v>
      </c>
      <c r="N136" s="58"/>
      <c r="O136" s="58"/>
      <c r="P136" s="58"/>
      <c r="Q136" s="58"/>
      <c r="R136" s="58"/>
      <c r="S136" s="58"/>
      <c r="T136" s="27">
        <f>TestLeeKesler!AR136</f>
        <v>2.4707486113857051E-3</v>
      </c>
      <c r="U136" s="27">
        <f t="shared" si="34"/>
        <v>0.67848222862632079</v>
      </c>
      <c r="V136" s="27">
        <f t="shared" si="35"/>
        <v>-2.5419557200368854</v>
      </c>
      <c r="W136" s="77">
        <f t="shared" si="33"/>
        <v>-2.6013636443874257</v>
      </c>
      <c r="X136" s="27">
        <f t="shared" si="36"/>
        <v>-3.3223648443637845</v>
      </c>
      <c r="Y136" s="27">
        <f t="shared" si="37"/>
        <v>3.6067436946150541E-2</v>
      </c>
      <c r="AA136" s="65">
        <f t="shared" ref="AA136:AA199" si="39">(T136-K136)/K136</f>
        <v>-0.99659020605699244</v>
      </c>
      <c r="AB136" s="65">
        <f t="shared" ref="AB136:AB199" si="40">(L136-K136)/T136</f>
        <v>111.56145477915901</v>
      </c>
      <c r="AD136" s="27">
        <f t="shared" ref="AD136:AD199" si="41">$AL$9-$AL$10/U136-$AL$11*LN(U136)+$AL$12*U136^6</f>
        <v>-2.5419557200368854</v>
      </c>
      <c r="AE136" s="77">
        <f t="shared" ref="AE136:AE199" si="42">$AM$9-$AM$10/U136-$AM$11*LN(U136)+$AM$12*U136^6</f>
        <v>-2.6013636443874257</v>
      </c>
      <c r="AF136" s="27">
        <f t="shared" ref="AF136:AF199" si="43">AD136+I136*AE136</f>
        <v>-3.3223648443637845</v>
      </c>
      <c r="AG136" s="27">
        <f t="shared" si="30"/>
        <v>3.6067436946150541E-2</v>
      </c>
      <c r="AI136" s="22">
        <f t="shared" ref="AI136:AI199" si="44">ABS(M136-K136)^2</f>
        <v>7.5977580210106824E-2</v>
      </c>
      <c r="AJ136" s="65">
        <f t="shared" si="31"/>
        <v>7.5977580210106824E-2</v>
      </c>
    </row>
    <row r="137" spans="2:36" x14ac:dyDescent="0.2">
      <c r="B137" t="str">
        <f>DataBase!A134</f>
        <v>23-Mpentane</v>
      </c>
      <c r="D137" s="27">
        <f>DataBase!C134</f>
        <v>100.20500183105469</v>
      </c>
      <c r="E137" s="47">
        <f>DataBase!E134</f>
        <v>89.778009033203148</v>
      </c>
      <c r="F137" s="47">
        <f>DataBase!D134/1000</f>
        <v>0.6980460205078125</v>
      </c>
      <c r="G137" s="47">
        <f>DataBase!R134</f>
        <v>264.19802246093752</v>
      </c>
      <c r="H137" s="47">
        <f>DataBase!S134/100</f>
        <v>29.0802001953125</v>
      </c>
      <c r="I137" s="68">
        <f>DataBase!U134</f>
        <v>0.30500000715255737</v>
      </c>
      <c r="J137" s="27">
        <f>TestLeeKesler!H137</f>
        <v>12.430261778592845</v>
      </c>
      <c r="K137" s="58">
        <f>DataBase!Y135</f>
        <v>0.9790957847652233</v>
      </c>
      <c r="L137" s="27">
        <f t="shared" si="32"/>
        <v>0.7278835357093395</v>
      </c>
      <c r="M137" s="27">
        <f t="shared" si="38"/>
        <v>0.7278835357093395</v>
      </c>
      <c r="N137" s="58"/>
      <c r="O137" s="58"/>
      <c r="P137" s="58"/>
      <c r="Q137" s="58"/>
      <c r="R137" s="58"/>
      <c r="S137" s="58"/>
      <c r="T137" s="27">
        <f>TestLeeKesler!AR137</f>
        <v>1.6006465675805538E-3</v>
      </c>
      <c r="U137" s="27">
        <f t="shared" si="34"/>
        <v>0.65720908096516206</v>
      </c>
      <c r="V137" s="27">
        <f t="shared" si="35"/>
        <v>-2.7946293466923571</v>
      </c>
      <c r="W137" s="77">
        <f t="shared" si="33"/>
        <v>-2.9280078403495065</v>
      </c>
      <c r="X137" s="27">
        <f t="shared" si="36"/>
        <v>-3.6876717589417005</v>
      </c>
      <c r="Y137" s="27">
        <f t="shared" si="37"/>
        <v>2.5030210618242878E-2</v>
      </c>
      <c r="AA137" s="65">
        <f t="shared" si="39"/>
        <v>-0.99836517877771858</v>
      </c>
      <c r="AB137" s="65">
        <f t="shared" si="40"/>
        <v>-156.94423375149077</v>
      </c>
      <c r="AD137" s="27">
        <f t="shared" si="41"/>
        <v>-2.7946293466923571</v>
      </c>
      <c r="AE137" s="77">
        <f t="shared" si="42"/>
        <v>-2.9280078403495065</v>
      </c>
      <c r="AF137" s="27">
        <f t="shared" si="43"/>
        <v>-3.6876717589417005</v>
      </c>
      <c r="AG137" s="27">
        <f t="shared" ref="AG137:AG200" si="45">EXP(AF137)</f>
        <v>2.5030210618242878E-2</v>
      </c>
      <c r="AI137" s="22">
        <f t="shared" si="44"/>
        <v>6.3107594075715395E-2</v>
      </c>
      <c r="AJ137" s="65">
        <f t="shared" ref="AJ137:AJ200" si="46">IF(ISERROR(AI137),0,AI137)</f>
        <v>6.3107594075715395E-2</v>
      </c>
    </row>
    <row r="138" spans="2:36" x14ac:dyDescent="0.2">
      <c r="B138" t="str">
        <f>DataBase!A135</f>
        <v>24-Mpentane</v>
      </c>
      <c r="D138" s="27">
        <f>DataBase!C135</f>
        <v>100.20500183105469</v>
      </c>
      <c r="E138" s="47">
        <f>DataBase!E135</f>
        <v>80.493005371093773</v>
      </c>
      <c r="F138" s="47">
        <f>DataBase!D135/1000</f>
        <v>0.67599401855468755</v>
      </c>
      <c r="G138" s="47">
        <f>DataBase!R135</f>
        <v>246.63900146484377</v>
      </c>
      <c r="H138" s="47">
        <f>DataBase!S135/100</f>
        <v>27.367800292968749</v>
      </c>
      <c r="I138" s="68">
        <f>DataBase!U135</f>
        <v>0.30700001120567322</v>
      </c>
      <c r="J138" s="27">
        <f>TestLeeKesler!H138</f>
        <v>12.725348145050152</v>
      </c>
      <c r="K138" s="58">
        <f>DataBase!Y136</f>
        <v>0.84536862096735343</v>
      </c>
      <c r="L138" s="27">
        <f t="shared" si="32"/>
        <v>0.98372547962170409</v>
      </c>
      <c r="M138" s="27">
        <f t="shared" si="38"/>
        <v>0.98372547962170409</v>
      </c>
      <c r="N138" s="58"/>
      <c r="O138" s="58"/>
      <c r="P138" s="58"/>
      <c r="Q138" s="58"/>
      <c r="R138" s="58"/>
      <c r="S138" s="58"/>
      <c r="T138" s="27">
        <f>TestLeeKesler!AR138</f>
        <v>2.1498777228148988E-3</v>
      </c>
      <c r="U138" s="27">
        <f t="shared" si="34"/>
        <v>0.67941029726440927</v>
      </c>
      <c r="V138" s="27">
        <f t="shared" si="35"/>
        <v>-2.5313070495002221</v>
      </c>
      <c r="W138" s="77">
        <f t="shared" si="33"/>
        <v>-2.5878452020437943</v>
      </c>
      <c r="X138" s="27">
        <f t="shared" si="36"/>
        <v>-3.3257755555262145</v>
      </c>
      <c r="Y138" s="27">
        <f t="shared" si="37"/>
        <v>3.5944630883412279E-2</v>
      </c>
      <c r="AA138" s="65">
        <f t="shared" si="39"/>
        <v>-0.9974568754156562</v>
      </c>
      <c r="AB138" s="65">
        <f t="shared" si="40"/>
        <v>64.355687389139462</v>
      </c>
      <c r="AD138" s="27">
        <f t="shared" si="41"/>
        <v>-2.5313070495002221</v>
      </c>
      <c r="AE138" s="77">
        <f t="shared" si="42"/>
        <v>-2.5878452020437943</v>
      </c>
      <c r="AF138" s="27">
        <f t="shared" si="43"/>
        <v>-3.3257755555262145</v>
      </c>
      <c r="AG138" s="27">
        <f t="shared" si="45"/>
        <v>3.5944630883412279E-2</v>
      </c>
      <c r="AI138" s="22">
        <f t="shared" si="44"/>
        <v>1.9142620336699966E-2</v>
      </c>
      <c r="AJ138" s="65">
        <f t="shared" si="46"/>
        <v>1.9142620336699966E-2</v>
      </c>
    </row>
    <row r="139" spans="2:36" x14ac:dyDescent="0.2">
      <c r="B139" t="str">
        <f>DataBase!A136</f>
        <v>33-Mpentane</v>
      </c>
      <c r="D139" s="27">
        <f>DataBase!C136</f>
        <v>100.20500183105469</v>
      </c>
      <c r="E139" s="47">
        <f>DataBase!E136</f>
        <v>86.059014892578148</v>
      </c>
      <c r="F139" s="47">
        <f>DataBase!D136/1000</f>
        <v>0.69632702636718746</v>
      </c>
      <c r="G139" s="47">
        <f>DataBase!R136</f>
        <v>263.24801025390627</v>
      </c>
      <c r="H139" s="47">
        <f>DataBase!S136/100</f>
        <v>29.455100097656249</v>
      </c>
      <c r="I139" s="68">
        <f>DataBase!U136</f>
        <v>0.28700000047683716</v>
      </c>
      <c r="J139" s="27">
        <f>TestLeeKesler!H139</f>
        <v>12.418238386148428</v>
      </c>
      <c r="K139" s="58">
        <f>DataBase!Y137</f>
        <v>0.95267000474573793</v>
      </c>
      <c r="L139" s="27">
        <f t="shared" si="32"/>
        <v>0.79258342110548707</v>
      </c>
      <c r="M139" s="27">
        <f t="shared" si="38"/>
        <v>0.79258342110548707</v>
      </c>
      <c r="N139" s="58"/>
      <c r="O139" s="58"/>
      <c r="P139" s="58"/>
      <c r="Q139" s="58"/>
      <c r="R139" s="58"/>
      <c r="S139" s="58"/>
      <c r="T139" s="27">
        <f>TestLeeKesler!AR139</f>
        <v>2.1898329221836385E-3</v>
      </c>
      <c r="U139" s="27">
        <f t="shared" si="34"/>
        <v>0.65837306113949778</v>
      </c>
      <c r="V139" s="27">
        <f t="shared" si="35"/>
        <v>-2.7803637463184478</v>
      </c>
      <c r="W139" s="77">
        <f t="shared" si="33"/>
        <v>-2.9092712234594118</v>
      </c>
      <c r="X139" s="27">
        <f t="shared" si="36"/>
        <v>-3.6153245888385479</v>
      </c>
      <c r="Y139" s="27">
        <f t="shared" si="37"/>
        <v>2.6908189701536717E-2</v>
      </c>
      <c r="AA139" s="65">
        <f t="shared" si="39"/>
        <v>-0.99770137307643258</v>
      </c>
      <c r="AB139" s="65">
        <f t="shared" si="40"/>
        <v>-73.104473870370484</v>
      </c>
      <c r="AD139" s="27">
        <f t="shared" si="41"/>
        <v>-2.7803637463184478</v>
      </c>
      <c r="AE139" s="77">
        <f t="shared" si="42"/>
        <v>-2.9092712234594118</v>
      </c>
      <c r="AF139" s="27">
        <f t="shared" si="43"/>
        <v>-3.6153245888385479</v>
      </c>
      <c r="AG139" s="27">
        <f t="shared" si="45"/>
        <v>2.6908189701536717E-2</v>
      </c>
      <c r="AI139" s="22">
        <f t="shared" si="44"/>
        <v>2.5627714261607034E-2</v>
      </c>
      <c r="AJ139" s="65">
        <f t="shared" si="46"/>
        <v>2.5627714261607034E-2</v>
      </c>
    </row>
    <row r="140" spans="2:36" x14ac:dyDescent="0.2">
      <c r="B140" t="str">
        <f>DataBase!A137</f>
        <v>223-Mbutane</v>
      </c>
      <c r="D140" s="27">
        <f>DataBase!C137</f>
        <v>100.20500183105469</v>
      </c>
      <c r="E140" s="47">
        <f>DataBase!E137</f>
        <v>80.876000976562523</v>
      </c>
      <c r="F140" s="47">
        <f>DataBase!D137/1000</f>
        <v>0.69325000000000003</v>
      </c>
      <c r="G140" s="47">
        <f>DataBase!R137</f>
        <v>258.01900634765627</v>
      </c>
      <c r="H140" s="47">
        <f>DataBase!S137/100</f>
        <v>29.536201171875</v>
      </c>
      <c r="I140" s="68">
        <f>DataBase!U137</f>
        <v>0.25999000668525696</v>
      </c>
      <c r="J140" s="27">
        <f>TestLeeKesler!H140</f>
        <v>12.413073966317739</v>
      </c>
      <c r="K140" s="58">
        <f>DataBase!Y138</f>
        <v>3.8205501534805284E-3</v>
      </c>
      <c r="L140" s="27">
        <f t="shared" si="32"/>
        <v>0.95503137863394116</v>
      </c>
      <c r="M140" s="27">
        <f t="shared" si="38"/>
        <v>0.95503137863394116</v>
      </c>
      <c r="N140" s="58"/>
      <c r="O140" s="58"/>
      <c r="P140" s="58"/>
      <c r="Q140" s="58"/>
      <c r="R140" s="58"/>
      <c r="S140" s="58"/>
      <c r="T140" s="27">
        <f>TestLeeKesler!AR140</f>
        <v>2.9093994357086007E-3</v>
      </c>
      <c r="U140" s="27">
        <f t="shared" si="34"/>
        <v>0.66485430395925482</v>
      </c>
      <c r="V140" s="27">
        <f t="shared" si="35"/>
        <v>-2.7018833388407852</v>
      </c>
      <c r="W140" s="77">
        <f t="shared" si="33"/>
        <v>-2.8068171606554837</v>
      </c>
      <c r="X140" s="27">
        <f t="shared" si="36"/>
        <v>-3.4316277512038984</v>
      </c>
      <c r="Y140" s="27">
        <f t="shared" si="37"/>
        <v>3.233426577360065E-2</v>
      </c>
      <c r="AA140" s="65">
        <f t="shared" si="39"/>
        <v>-0.23848678362247586</v>
      </c>
      <c r="AB140" s="65">
        <f t="shared" si="40"/>
        <v>326.94404790409533</v>
      </c>
      <c r="AD140" s="27">
        <f t="shared" si="41"/>
        <v>-2.7018833388407852</v>
      </c>
      <c r="AE140" s="77">
        <f t="shared" si="42"/>
        <v>-2.8068171606554837</v>
      </c>
      <c r="AF140" s="27">
        <f t="shared" si="43"/>
        <v>-3.4316277512038984</v>
      </c>
      <c r="AG140" s="27">
        <f t="shared" si="45"/>
        <v>3.233426577360065E-2</v>
      </c>
      <c r="AI140" s="22">
        <f t="shared" si="44"/>
        <v>0.90480204021848443</v>
      </c>
      <c r="AJ140" s="65">
        <f t="shared" si="46"/>
        <v>0.90480204021848443</v>
      </c>
    </row>
    <row r="141" spans="2:36" x14ac:dyDescent="0.2">
      <c r="B141" t="str">
        <f>DataBase!A138</f>
        <v>C3=Carbonate</v>
      </c>
      <c r="D141" s="27">
        <f>DataBase!C138</f>
        <v>102.08300018310547</v>
      </c>
      <c r="E141" s="47">
        <f>DataBase!E138</f>
        <v>241.89901123046877</v>
      </c>
      <c r="F141" s="47">
        <f>DataBase!D138/1000</f>
        <v>1.2046800537109374</v>
      </c>
      <c r="G141" s="47">
        <f>DataBase!R138</f>
        <v>505.1</v>
      </c>
      <c r="H141" s="47">
        <f>DataBase!S138/100</f>
        <v>54.036601562500003</v>
      </c>
      <c r="I141" s="68">
        <f>DataBase!U138</f>
        <v>0.44976401329040527</v>
      </c>
      <c r="J141" s="27">
        <f>TestLeeKesler!H141</f>
        <v>8.0941012857955332</v>
      </c>
      <c r="K141" s="58">
        <f>DataBase!Y139</f>
        <v>0.1226169108964647</v>
      </c>
      <c r="L141" s="27">
        <f t="shared" si="32"/>
        <v>1.6645067985012515E-3</v>
      </c>
      <c r="M141" s="27">
        <f t="shared" si="38"/>
        <v>1.6645067985012515E-3</v>
      </c>
      <c r="N141" s="58"/>
      <c r="O141" s="58"/>
      <c r="P141" s="58"/>
      <c r="Q141" s="58"/>
      <c r="R141" s="58"/>
      <c r="S141" s="58"/>
      <c r="T141" s="27">
        <f>TestLeeKesler!AR141</f>
        <v>7.576897402253436E-7</v>
      </c>
      <c r="U141" s="27">
        <f t="shared" si="34"/>
        <v>0.45377449405717957</v>
      </c>
      <c r="V141" s="27">
        <f t="shared" si="35"/>
        <v>-6.4882154394415252</v>
      </c>
      <c r="W141" s="77">
        <f t="shared" si="33"/>
        <v>-8.6704860449953021</v>
      </c>
      <c r="X141" s="27">
        <f t="shared" si="36"/>
        <v>-10.387888040217065</v>
      </c>
      <c r="Y141" s="27">
        <f t="shared" si="37"/>
        <v>3.080332127430412E-5</v>
      </c>
      <c r="AA141" s="65">
        <f t="shared" si="39"/>
        <v>-0.99999382067502196</v>
      </c>
      <c r="AB141" s="65">
        <f t="shared" si="40"/>
        <v>-159633.1554680827</v>
      </c>
      <c r="AD141" s="27">
        <f t="shared" si="41"/>
        <v>-6.4882154394415252</v>
      </c>
      <c r="AE141" s="77">
        <f t="shared" si="42"/>
        <v>-8.6704860449953021</v>
      </c>
      <c r="AF141" s="27">
        <f t="shared" si="43"/>
        <v>-10.387888040217065</v>
      </c>
      <c r="AG141" s="27">
        <f t="shared" si="45"/>
        <v>3.080332127430412E-5</v>
      </c>
      <c r="AI141" s="22">
        <f t="shared" si="44"/>
        <v>1.4629484057077048E-2</v>
      </c>
      <c r="AJ141" s="65">
        <f t="shared" si="46"/>
        <v>1.4629484057077048E-2</v>
      </c>
    </row>
    <row r="142" spans="2:36" x14ac:dyDescent="0.2">
      <c r="B142" t="str">
        <f>DataBase!A139</f>
        <v>Ethynyl-BZ</v>
      </c>
      <c r="D142" s="27">
        <f>DataBase!C139</f>
        <v>102.12599945068359</v>
      </c>
      <c r="E142" s="47">
        <f>DataBase!E139</f>
        <v>145.24801025390627</v>
      </c>
      <c r="F142" s="47">
        <f>DataBase!D139/1000</f>
        <v>0.93378302001953128</v>
      </c>
      <c r="G142" s="47">
        <f>DataBase!R139</f>
        <v>382.25002441406252</v>
      </c>
      <c r="H142" s="47">
        <f>DataBase!S139/100</f>
        <v>44</v>
      </c>
      <c r="I142" s="68">
        <f>DataBase!U139</f>
        <v>0.2389959990978241</v>
      </c>
      <c r="J142" s="27">
        <f>TestLeeKesler!H142</f>
        <v>9.7433446737160345</v>
      </c>
      <c r="K142" s="58">
        <f>DataBase!Y140</f>
        <v>0.12213282892911385</v>
      </c>
      <c r="L142" s="27">
        <f t="shared" si="32"/>
        <v>0.11985673994467808</v>
      </c>
      <c r="M142" s="27">
        <f t="shared" si="38"/>
        <v>0.11985673994467808</v>
      </c>
      <c r="N142" s="58"/>
      <c r="O142" s="58"/>
      <c r="P142" s="58"/>
      <c r="Q142" s="58"/>
      <c r="R142" s="58"/>
      <c r="S142" s="58"/>
      <c r="T142" s="27">
        <f>TestLeeKesler!AR142</f>
        <v>3.2827024221030327E-4</v>
      </c>
      <c r="U142" s="27">
        <f t="shared" si="34"/>
        <v>0.53883122802096539</v>
      </c>
      <c r="V142" s="27">
        <f t="shared" si="35"/>
        <v>-4.5861596972079779</v>
      </c>
      <c r="W142" s="77">
        <f t="shared" si="33"/>
        <v>-5.5209627980085125</v>
      </c>
      <c r="X142" s="27">
        <f t="shared" si="36"/>
        <v>-5.9056477170999404</v>
      </c>
      <c r="Y142" s="27">
        <f t="shared" si="37"/>
        <v>2.7240168169245017E-3</v>
      </c>
      <c r="AA142" s="65">
        <f t="shared" si="39"/>
        <v>-0.99731218669796939</v>
      </c>
      <c r="AB142" s="65">
        <f t="shared" si="40"/>
        <v>-6.9335830415527679</v>
      </c>
      <c r="AD142" s="27">
        <f t="shared" si="41"/>
        <v>-4.5861596972079779</v>
      </c>
      <c r="AE142" s="77">
        <f t="shared" si="42"/>
        <v>-5.5209627980085125</v>
      </c>
      <c r="AF142" s="27">
        <f t="shared" si="43"/>
        <v>-5.9056477170999404</v>
      </c>
      <c r="AG142" s="27">
        <f t="shared" si="45"/>
        <v>2.7240168169245017E-3</v>
      </c>
      <c r="AI142" s="22">
        <f t="shared" si="44"/>
        <v>5.1805810650698932E-6</v>
      </c>
      <c r="AJ142" s="65">
        <f t="shared" si="46"/>
        <v>5.1805810650698932E-6</v>
      </c>
    </row>
    <row r="143" spans="2:36" x14ac:dyDescent="0.2">
      <c r="B143" t="str">
        <f>DataBase!A140</f>
        <v>Styrene</v>
      </c>
      <c r="D143" s="27">
        <f>DataBase!C140</f>
        <v>104.15200042724609</v>
      </c>
      <c r="E143" s="47">
        <f>DataBase!E140</f>
        <v>145.15801391601565</v>
      </c>
      <c r="F143" s="47">
        <f>DataBase!D140/1000</f>
        <v>0.90883001708984379</v>
      </c>
      <c r="G143" s="47">
        <f>DataBase!R140</f>
        <v>362.85</v>
      </c>
      <c r="H143" s="47">
        <f>DataBase!S140/100</f>
        <v>38.4</v>
      </c>
      <c r="I143" s="68">
        <f>DataBase!U140</f>
        <v>0.29709601402282715</v>
      </c>
      <c r="J143" s="27">
        <f>TestLeeKesler!H143</f>
        <v>10.010141902968414</v>
      </c>
      <c r="K143" s="58">
        <f>DataBase!Y141</f>
        <v>0.14286108618927795</v>
      </c>
      <c r="L143" s="27">
        <f t="shared" si="32"/>
        <v>0.11707271931829047</v>
      </c>
      <c r="M143" s="27">
        <f t="shared" si="38"/>
        <v>0.11707271931829047</v>
      </c>
      <c r="N143" s="58"/>
      <c r="O143" s="58"/>
      <c r="P143" s="58"/>
      <c r="Q143" s="58"/>
      <c r="R143" s="58"/>
      <c r="S143" s="58"/>
      <c r="T143" s="27">
        <f>TestLeeKesler!AR143</f>
        <v>2.048107330000227E-4</v>
      </c>
      <c r="U143" s="27">
        <f t="shared" si="34"/>
        <v>0.55526729559748422</v>
      </c>
      <c r="V143" s="27">
        <f t="shared" si="35"/>
        <v>-4.2891548654965117</v>
      </c>
      <c r="W143" s="77">
        <f t="shared" si="33"/>
        <v>-5.0618740330944094</v>
      </c>
      <c r="X143" s="27">
        <f t="shared" si="36"/>
        <v>-5.7930174642145129</v>
      </c>
      <c r="Y143" s="27">
        <f t="shared" si="37"/>
        <v>3.0487687322471478E-3</v>
      </c>
      <c r="AA143" s="65">
        <f t="shared" si="39"/>
        <v>-0.998566364442108</v>
      </c>
      <c r="AB143" s="65">
        <f t="shared" si="40"/>
        <v>-125.91316135265541</v>
      </c>
      <c r="AD143" s="27">
        <f t="shared" si="41"/>
        <v>-4.2891548654965117</v>
      </c>
      <c r="AE143" s="77">
        <f t="shared" si="42"/>
        <v>-5.0618740330944094</v>
      </c>
      <c r="AF143" s="27">
        <f t="shared" si="43"/>
        <v>-5.7930174642145129</v>
      </c>
      <c r="AG143" s="27">
        <f t="shared" si="45"/>
        <v>3.0487687322471478E-3</v>
      </c>
      <c r="AI143" s="22">
        <f t="shared" si="44"/>
        <v>6.6503986587264482E-4</v>
      </c>
      <c r="AJ143" s="65">
        <f t="shared" si="46"/>
        <v>6.6503986587264482E-4</v>
      </c>
    </row>
    <row r="144" spans="2:36" x14ac:dyDescent="0.2">
      <c r="B144" t="str">
        <f>DataBase!A141</f>
        <v>1357CyOcttrn</v>
      </c>
      <c r="D144" s="27">
        <f>DataBase!C141</f>
        <v>104.16000366210938</v>
      </c>
      <c r="E144" s="47">
        <f>DataBase!E141</f>
        <v>140.05001220703127</v>
      </c>
      <c r="F144" s="47">
        <f>DataBase!D141/1000</f>
        <v>0.92448101806640626</v>
      </c>
      <c r="G144" s="47">
        <f>DataBase!R141</f>
        <v>369.44802246093752</v>
      </c>
      <c r="H144" s="47">
        <f>DataBase!S141/100</f>
        <v>41.39990234375</v>
      </c>
      <c r="I144" s="68">
        <f>DataBase!U141</f>
        <v>0.24400000274181366</v>
      </c>
      <c r="J144" s="27">
        <f>TestLeeKesler!H144</f>
        <v>9.8004558938019919</v>
      </c>
      <c r="K144" s="58">
        <f>DataBase!Y142</f>
        <v>0.12625774258915526</v>
      </c>
      <c r="L144" s="27">
        <f t="shared" si="32"/>
        <v>0.14375418114294375</v>
      </c>
      <c r="M144" s="27">
        <f t="shared" si="38"/>
        <v>0.14375418114294375</v>
      </c>
      <c r="N144" s="58"/>
      <c r="O144" s="58"/>
      <c r="P144" s="58"/>
      <c r="Q144" s="58"/>
      <c r="R144" s="58"/>
      <c r="S144" s="58"/>
      <c r="T144" s="27">
        <f>TestLeeKesler!AR144</f>
        <v>3.8513113672223746E-4</v>
      </c>
      <c r="U144" s="27">
        <f t="shared" si="34"/>
        <v>0.54956596138835367</v>
      </c>
      <c r="V144" s="27">
        <f t="shared" si="35"/>
        <v>-4.3900559354588511</v>
      </c>
      <c r="W144" s="77">
        <f t="shared" si="33"/>
        <v>-5.216692974326671</v>
      </c>
      <c r="X144" s="27">
        <f t="shared" si="36"/>
        <v>-5.6629290354977586</v>
      </c>
      <c r="Y144" s="27">
        <f t="shared" si="37"/>
        <v>3.4723314067103303E-3</v>
      </c>
      <c r="AA144" s="65">
        <f t="shared" si="39"/>
        <v>-0.99694964341335124</v>
      </c>
      <c r="AB144" s="65">
        <f t="shared" si="40"/>
        <v>45.42982087269457</v>
      </c>
      <c r="AD144" s="27">
        <f t="shared" si="41"/>
        <v>-4.3900559354588511</v>
      </c>
      <c r="AE144" s="77">
        <f t="shared" si="42"/>
        <v>-5.216692974326671</v>
      </c>
      <c r="AF144" s="27">
        <f t="shared" si="43"/>
        <v>-5.6629290354977586</v>
      </c>
      <c r="AG144" s="27">
        <f t="shared" si="45"/>
        <v>3.4723314067103303E-3</v>
      </c>
      <c r="AI144" s="22">
        <f t="shared" si="44"/>
        <v>3.0612536206649628E-4</v>
      </c>
      <c r="AJ144" s="65">
        <f t="shared" si="46"/>
        <v>3.0612536206649628E-4</v>
      </c>
    </row>
    <row r="145" spans="2:36" x14ac:dyDescent="0.2">
      <c r="B145" t="str">
        <f>DataBase!A142</f>
        <v>o-Xylene</v>
      </c>
      <c r="D145" s="27">
        <f>DataBase!C142</f>
        <v>106.16600036621094</v>
      </c>
      <c r="E145" s="47">
        <f>DataBase!E142</f>
        <v>144.42501220703127</v>
      </c>
      <c r="F145" s="47">
        <f>DataBase!D142/1000</f>
        <v>0.88314501953125002</v>
      </c>
      <c r="G145" s="47">
        <f>DataBase!R142</f>
        <v>357.22200927734377</v>
      </c>
      <c r="H145" s="47">
        <f>DataBase!S142/100</f>
        <v>37.328100585937499</v>
      </c>
      <c r="I145" s="68">
        <f>DataBase!U142</f>
        <v>0.30230000615119934</v>
      </c>
      <c r="J145" s="27">
        <f>TestLeeKesler!H145</f>
        <v>10.295251928845078</v>
      </c>
      <c r="K145" s="58">
        <f>DataBase!Y143</f>
        <v>0.15143126812703681</v>
      </c>
      <c r="L145" s="27">
        <f t="shared" si="32"/>
        <v>0.12567584242629998</v>
      </c>
      <c r="M145" s="27">
        <f t="shared" si="38"/>
        <v>0.12567584242629998</v>
      </c>
      <c r="N145" s="58"/>
      <c r="O145" s="58"/>
      <c r="P145" s="58"/>
      <c r="Q145" s="58"/>
      <c r="R145" s="58"/>
      <c r="S145" s="58"/>
      <c r="T145" s="27">
        <f>TestLeeKesler!AR145</f>
        <v>1.8367290676443382E-4</v>
      </c>
      <c r="U145" s="27">
        <f t="shared" si="34"/>
        <v>0.5602247479307495</v>
      </c>
      <c r="V145" s="27">
        <f t="shared" si="35"/>
        <v>-4.2031799521488731</v>
      </c>
      <c r="W145" s="77">
        <f t="shared" si="33"/>
        <v>-4.9309156257346132</v>
      </c>
      <c r="X145" s="27">
        <f t="shared" si="36"/>
        <v>-5.6937957761394919</v>
      </c>
      <c r="Y145" s="27">
        <f t="shared" si="37"/>
        <v>3.3667891066936702E-3</v>
      </c>
      <c r="AA145" s="65">
        <f t="shared" si="39"/>
        <v>-0.9987870873100636</v>
      </c>
      <c r="AB145" s="65">
        <f t="shared" si="40"/>
        <v>-140.22441390209477</v>
      </c>
      <c r="AD145" s="27">
        <f t="shared" si="41"/>
        <v>-4.2031799521488731</v>
      </c>
      <c r="AE145" s="77">
        <f t="shared" si="42"/>
        <v>-4.9309156257346132</v>
      </c>
      <c r="AF145" s="27">
        <f t="shared" si="43"/>
        <v>-5.6937957761394919</v>
      </c>
      <c r="AG145" s="27">
        <f t="shared" si="45"/>
        <v>3.3667891066936702E-3</v>
      </c>
      <c r="AI145" s="22">
        <f t="shared" si="44"/>
        <v>6.6334195302617514E-4</v>
      </c>
      <c r="AJ145" s="65">
        <f t="shared" si="46"/>
        <v>6.6334195302617514E-4</v>
      </c>
    </row>
    <row r="146" spans="2:36" x14ac:dyDescent="0.2">
      <c r="B146" t="str">
        <f>DataBase!A143</f>
        <v>m-Xylene</v>
      </c>
      <c r="D146" s="27">
        <f>DataBase!C143</f>
        <v>106.16600036621094</v>
      </c>
      <c r="E146" s="47">
        <f>DataBase!E143</f>
        <v>139.11501464843752</v>
      </c>
      <c r="F146" s="47">
        <f>DataBase!D143/1000</f>
        <v>0.8668820190429688</v>
      </c>
      <c r="G146" s="47">
        <f>DataBase!R143</f>
        <v>343.89901123046877</v>
      </c>
      <c r="H146" s="47">
        <f>DataBase!S143/100</f>
        <v>35.411201171875</v>
      </c>
      <c r="I146" s="68">
        <f>DataBase!U143</f>
        <v>0.32600000500679016</v>
      </c>
      <c r="J146" s="27">
        <f>TestLeeKesler!H146</f>
        <v>10.443746796569892</v>
      </c>
      <c r="K146" s="58">
        <f>DataBase!Y144</f>
        <v>0.15781238251089599</v>
      </c>
      <c r="L146" s="27">
        <f t="shared" si="32"/>
        <v>0.1435996422770244</v>
      </c>
      <c r="M146" s="27">
        <f t="shared" si="38"/>
        <v>0.1435996422770244</v>
      </c>
      <c r="N146" s="58"/>
      <c r="O146" s="58"/>
      <c r="P146" s="58"/>
      <c r="Q146" s="58"/>
      <c r="R146" s="58"/>
      <c r="S146" s="58"/>
      <c r="T146" s="27">
        <f>TestLeeKesler!AR146</f>
        <v>2.0204975945413634E-4</v>
      </c>
      <c r="U146" s="27">
        <f t="shared" si="34"/>
        <v>0.5723208263404832</v>
      </c>
      <c r="V146" s="27">
        <f t="shared" si="35"/>
        <v>-3.9999942568715268</v>
      </c>
      <c r="W146" s="77">
        <f t="shared" si="33"/>
        <v>-4.6250307387271317</v>
      </c>
      <c r="X146" s="27">
        <f t="shared" si="36"/>
        <v>-5.5077543008531302</v>
      </c>
      <c r="Y146" s="27">
        <f t="shared" si="37"/>
        <v>4.0552039333553308E-3</v>
      </c>
      <c r="AA146" s="65">
        <f t="shared" si="39"/>
        <v>-0.99871968373939102</v>
      </c>
      <c r="AB146" s="65">
        <f t="shared" si="40"/>
        <v>-70.34277235602336</v>
      </c>
      <c r="AD146" s="27">
        <f t="shared" si="41"/>
        <v>-3.9999942568715268</v>
      </c>
      <c r="AE146" s="77">
        <f t="shared" si="42"/>
        <v>-4.6250307387271317</v>
      </c>
      <c r="AF146" s="27">
        <f t="shared" si="43"/>
        <v>-5.5077543008531302</v>
      </c>
      <c r="AG146" s="27">
        <f t="shared" si="45"/>
        <v>4.0552039333553308E-3</v>
      </c>
      <c r="AI146" s="22">
        <f t="shared" si="44"/>
        <v>2.0200198495551227E-4</v>
      </c>
      <c r="AJ146" s="65">
        <f t="shared" si="46"/>
        <v>2.0200198495551227E-4</v>
      </c>
    </row>
    <row r="147" spans="2:36" x14ac:dyDescent="0.2">
      <c r="B147" t="str">
        <f>DataBase!A144</f>
        <v>p-Xylene</v>
      </c>
      <c r="D147" s="27">
        <f>DataBase!C144</f>
        <v>106.16600036621094</v>
      </c>
      <c r="E147" s="47">
        <f>DataBase!E144</f>
        <v>138.36000976562502</v>
      </c>
      <c r="F147" s="47">
        <f>DataBase!D144/1000</f>
        <v>0.86422900390625002</v>
      </c>
      <c r="G147" s="47">
        <f>DataBase!R144</f>
        <v>343.11000976562502</v>
      </c>
      <c r="H147" s="47">
        <f>DataBase!S144/100</f>
        <v>35.107900390624998</v>
      </c>
      <c r="I147" s="68">
        <f>DataBase!U144</f>
        <v>0.32589000463485718</v>
      </c>
      <c r="J147" s="27">
        <f>TestLeeKesler!H147</f>
        <v>10.469408177591188</v>
      </c>
      <c r="K147" s="58">
        <f>DataBase!Y145</f>
        <v>0.16798173415496781</v>
      </c>
      <c r="L147" s="27">
        <f t="shared" si="32"/>
        <v>0.14500912370089569</v>
      </c>
      <c r="M147" s="27">
        <f t="shared" si="38"/>
        <v>0.14500912370089569</v>
      </c>
      <c r="N147" s="58"/>
      <c r="O147" s="58"/>
      <c r="P147" s="58"/>
      <c r="Q147" s="58"/>
      <c r="R147" s="58"/>
      <c r="S147" s="58"/>
      <c r="T147" s="27">
        <f>TestLeeKesler!AR147</f>
        <v>2.1773139178445856E-4</v>
      </c>
      <c r="U147" s="27">
        <f t="shared" si="34"/>
        <v>0.57305357219967823</v>
      </c>
      <c r="V147" s="27">
        <f t="shared" si="35"/>
        <v>-3.9879765184410645</v>
      </c>
      <c r="W147" s="77">
        <f t="shared" si="33"/>
        <v>-4.6071013660136426</v>
      </c>
      <c r="X147" s="27">
        <f t="shared" si="36"/>
        <v>-5.4893848039645068</v>
      </c>
      <c r="Y147" s="27">
        <f t="shared" si="37"/>
        <v>4.1303843889114499E-3</v>
      </c>
      <c r="AA147" s="65">
        <f t="shared" si="39"/>
        <v>-0.99870383888534209</v>
      </c>
      <c r="AB147" s="65">
        <f t="shared" si="40"/>
        <v>-105.50894965487416</v>
      </c>
      <c r="AD147" s="27">
        <f t="shared" si="41"/>
        <v>-3.9879765184410645</v>
      </c>
      <c r="AE147" s="77">
        <f t="shared" si="42"/>
        <v>-4.6071013660136426</v>
      </c>
      <c r="AF147" s="27">
        <f t="shared" si="43"/>
        <v>-5.4893848039645068</v>
      </c>
      <c r="AG147" s="27">
        <f t="shared" si="45"/>
        <v>4.1303843889114499E-3</v>
      </c>
      <c r="AI147" s="22">
        <f t="shared" si="44"/>
        <v>5.2774083107454356E-4</v>
      </c>
      <c r="AJ147" s="65">
        <f t="shared" si="46"/>
        <v>5.2774083107454356E-4</v>
      </c>
    </row>
    <row r="148" spans="2:36" x14ac:dyDescent="0.2">
      <c r="B148" t="str">
        <f>DataBase!A145</f>
        <v>E-Benzene</v>
      </c>
      <c r="D148" s="27">
        <f>DataBase!C145</f>
        <v>106.16600036621094</v>
      </c>
      <c r="E148" s="47">
        <f>DataBase!E145</f>
        <v>136.20000610351565</v>
      </c>
      <c r="F148" s="47">
        <f>DataBase!D145/1000</f>
        <v>0.8700330200195312</v>
      </c>
      <c r="G148" s="47">
        <f>DataBase!R145</f>
        <v>343.94802246093752</v>
      </c>
      <c r="H148" s="47">
        <f>DataBase!S145/100</f>
        <v>36.071201171875003</v>
      </c>
      <c r="I148" s="68">
        <f>DataBase!U145</f>
        <v>0.30098000168800354</v>
      </c>
      <c r="J148" s="27">
        <f>TestLeeKesler!H148</f>
        <v>10.381338844921769</v>
      </c>
      <c r="K148" s="58">
        <f>DataBase!Y146</f>
        <v>0.10109767256161792</v>
      </c>
      <c r="L148" s="27">
        <f t="shared" si="32"/>
        <v>0.16404356986066965</v>
      </c>
      <c r="M148" s="27">
        <f t="shared" si="38"/>
        <v>0.16404356986066965</v>
      </c>
      <c r="N148" s="58"/>
      <c r="O148" s="58"/>
      <c r="P148" s="58"/>
      <c r="Q148" s="58"/>
      <c r="R148" s="58"/>
      <c r="S148" s="58"/>
      <c r="T148" s="27">
        <f>TestLeeKesler!AR148</f>
        <v>2.6703660510528295E-4</v>
      </c>
      <c r="U148" s="27">
        <f t="shared" si="34"/>
        <v>0.57227537140966045</v>
      </c>
      <c r="V148" s="27">
        <f t="shared" si="35"/>
        <v>-4.0007408313516706</v>
      </c>
      <c r="W148" s="77">
        <f t="shared" si="33"/>
        <v>-4.6261451687599555</v>
      </c>
      <c r="X148" s="27">
        <f t="shared" si="36"/>
        <v>-5.393118012053991</v>
      </c>
      <c r="Y148" s="27">
        <f t="shared" si="37"/>
        <v>4.5477712006046448E-3</v>
      </c>
      <c r="AA148" s="65">
        <f t="shared" si="39"/>
        <v>-0.99735862756936833</v>
      </c>
      <c r="AB148" s="65">
        <f t="shared" si="40"/>
        <v>235.72010763930444</v>
      </c>
      <c r="AD148" s="27">
        <f t="shared" si="41"/>
        <v>-4.0007408313516706</v>
      </c>
      <c r="AE148" s="77">
        <f t="shared" si="42"/>
        <v>-4.6261451687599555</v>
      </c>
      <c r="AF148" s="27">
        <f t="shared" si="43"/>
        <v>-5.393118012053991</v>
      </c>
      <c r="AG148" s="27">
        <f t="shared" si="45"/>
        <v>4.5477712006046448E-3</v>
      </c>
      <c r="AI148" s="22">
        <f t="shared" si="44"/>
        <v>3.9621859867827675E-3</v>
      </c>
      <c r="AJ148" s="65">
        <f t="shared" si="46"/>
        <v>3.9621859867827675E-3</v>
      </c>
    </row>
    <row r="149" spans="2:36" x14ac:dyDescent="0.2">
      <c r="B149" t="str">
        <f>DataBase!A146</f>
        <v>15CC8==</v>
      </c>
      <c r="D149" s="27">
        <f>DataBase!C146</f>
        <v>108.18000030517578</v>
      </c>
      <c r="E149" s="47">
        <f>DataBase!E146</f>
        <v>150.1190124511719</v>
      </c>
      <c r="F149" s="47">
        <f>DataBase!D146/1000</f>
        <v>0.88679901123046878</v>
      </c>
      <c r="G149" s="47">
        <f>DataBase!R146</f>
        <v>371.85</v>
      </c>
      <c r="H149" s="47">
        <f>DataBase!S146/100</f>
        <v>39</v>
      </c>
      <c r="I149" s="68">
        <f>DataBase!U146</f>
        <v>0.28581300377845764</v>
      </c>
      <c r="J149" s="27">
        <f>TestLeeKesler!H149</f>
        <v>10.29922295619396</v>
      </c>
      <c r="K149" s="58" t="e">
        <f>DataBase!Y147</f>
        <v>#NUM!</v>
      </c>
      <c r="L149" s="27">
        <f t="shared" si="32"/>
        <v>0.10326463705310568</v>
      </c>
      <c r="M149" s="27">
        <f t="shared" si="38"/>
        <v>0.10326463705310568</v>
      </c>
      <c r="N149" s="58"/>
      <c r="O149" s="58"/>
      <c r="P149" s="58"/>
      <c r="Q149" s="58"/>
      <c r="R149" s="58"/>
      <c r="S149" s="58"/>
      <c r="T149" s="27">
        <f>TestLeeKesler!AR149</f>
        <v>1.7402769118683852E-4</v>
      </c>
      <c r="U149" s="27">
        <f t="shared" si="34"/>
        <v>0.54751937984496124</v>
      </c>
      <c r="V149" s="27">
        <f t="shared" si="35"/>
        <v>-4.4268171304332489</v>
      </c>
      <c r="W149" s="77">
        <f t="shared" si="33"/>
        <v>-5.2733948061611784</v>
      </c>
      <c r="X149" s="27">
        <f t="shared" si="36"/>
        <v>-5.9340219400918928</v>
      </c>
      <c r="Y149" s="27">
        <f t="shared" si="37"/>
        <v>2.6478112064898893E-3</v>
      </c>
      <c r="AA149" s="65" t="e">
        <f t="shared" si="39"/>
        <v>#NUM!</v>
      </c>
      <c r="AB149" s="65" t="e">
        <f t="shared" si="40"/>
        <v>#NUM!</v>
      </c>
      <c r="AD149" s="27">
        <f t="shared" si="41"/>
        <v>-4.4268171304332489</v>
      </c>
      <c r="AE149" s="77">
        <f t="shared" si="42"/>
        <v>-5.2733948061611784</v>
      </c>
      <c r="AF149" s="27">
        <f t="shared" si="43"/>
        <v>-5.9340219400918928</v>
      </c>
      <c r="AG149" s="27">
        <f t="shared" si="45"/>
        <v>2.6478112064898893E-3</v>
      </c>
      <c r="AI149" s="22" t="e">
        <f t="shared" si="44"/>
        <v>#NUM!</v>
      </c>
      <c r="AJ149" s="65">
        <f t="shared" si="46"/>
        <v>0</v>
      </c>
    </row>
    <row r="150" spans="2:36" x14ac:dyDescent="0.2">
      <c r="B150" t="str">
        <f>DataBase!A147</f>
        <v>VinylCC6=</v>
      </c>
      <c r="D150" s="27">
        <f>DataBase!C147</f>
        <v>108.18000030517578</v>
      </c>
      <c r="E150" s="47">
        <f>DataBase!E147</f>
        <v>127.85</v>
      </c>
      <c r="F150" s="47">
        <f>DataBase!D147/1000</f>
        <v>0.83426300048828128</v>
      </c>
      <c r="G150" s="47">
        <f>DataBase!R147</f>
        <v>325.85000000000002</v>
      </c>
      <c r="H150" s="47">
        <f>DataBase!S147/100</f>
        <v>34.299999999999997</v>
      </c>
      <c r="I150" s="68">
        <f>DataBase!U147</f>
        <v>0.32936000823974609</v>
      </c>
      <c r="J150" s="27">
        <f>TestLeeKesler!H150</f>
        <v>10.752331435329316</v>
      </c>
      <c r="K150" s="58">
        <f>DataBase!Y148</f>
        <v>0.33108603302752321</v>
      </c>
      <c r="L150" s="27">
        <f t="shared" si="32"/>
        <v>0.2059064159653918</v>
      </c>
      <c r="M150" s="27">
        <f t="shared" si="38"/>
        <v>0.2059064159653918</v>
      </c>
      <c r="N150" s="58"/>
      <c r="O150" s="58"/>
      <c r="P150" s="58"/>
      <c r="Q150" s="58"/>
      <c r="R150" s="58"/>
      <c r="S150" s="58"/>
      <c r="T150" s="27">
        <f>TestLeeKesler!AR150</f>
        <v>3.2111569342748369E-4</v>
      </c>
      <c r="U150" s="27">
        <f t="shared" si="34"/>
        <v>0.58956594323873113</v>
      </c>
      <c r="V150" s="27">
        <f t="shared" si="35"/>
        <v>-3.7255062861606971</v>
      </c>
      <c r="W150" s="77">
        <f t="shared" si="33"/>
        <v>-4.2202226684537916</v>
      </c>
      <c r="X150" s="27">
        <f t="shared" si="36"/>
        <v>-5.1154788590162017</v>
      </c>
      <c r="Y150" s="27">
        <f t="shared" si="37"/>
        <v>6.0031025062796447E-3</v>
      </c>
      <c r="AA150" s="65">
        <f t="shared" si="39"/>
        <v>-0.99903011404470576</v>
      </c>
      <c r="AB150" s="65">
        <f t="shared" si="40"/>
        <v>-389.82715458719935</v>
      </c>
      <c r="AD150" s="27">
        <f t="shared" si="41"/>
        <v>-3.7255062861606971</v>
      </c>
      <c r="AE150" s="77">
        <f t="shared" si="42"/>
        <v>-4.2202226684537916</v>
      </c>
      <c r="AF150" s="27">
        <f t="shared" si="43"/>
        <v>-5.1154788590162017</v>
      </c>
      <c r="AG150" s="27">
        <f t="shared" si="45"/>
        <v>6.0031025062796447E-3</v>
      </c>
      <c r="AI150" s="22">
        <f t="shared" si="44"/>
        <v>1.5669936527821858E-2</v>
      </c>
      <c r="AJ150" s="65">
        <f t="shared" si="46"/>
        <v>1.5669936527821858E-2</v>
      </c>
    </row>
    <row r="151" spans="2:36" x14ac:dyDescent="0.2">
      <c r="B151" t="str">
        <f>DataBase!A148</f>
        <v>M-Norbornene</v>
      </c>
      <c r="D151" s="27">
        <f>DataBase!C148</f>
        <v>108.18299865722656</v>
      </c>
      <c r="E151" s="47">
        <f>DataBase!E148</f>
        <v>116.9999938964844</v>
      </c>
      <c r="F151" s="47">
        <f>DataBase!D148/1000</f>
        <v>0.87661901855468749</v>
      </c>
      <c r="G151" s="47">
        <f>DataBase!R148</f>
        <v>326.85000000000002</v>
      </c>
      <c r="H151" s="47">
        <f>DataBase!S148/100</f>
        <v>34.4</v>
      </c>
      <c r="I151" s="68">
        <f>DataBase!U148</f>
        <v>0.21076400578022003</v>
      </c>
      <c r="J151" s="27">
        <f>TestLeeKesler!H151</f>
        <v>10.139669852294663</v>
      </c>
      <c r="K151" s="58">
        <f>DataBase!Y149</f>
        <v>0.29188996440176868</v>
      </c>
      <c r="L151" s="27">
        <f t="shared" si="32"/>
        <v>0.33394806726089055</v>
      </c>
      <c r="M151" s="27">
        <f t="shared" si="38"/>
        <v>0.33394806726089055</v>
      </c>
      <c r="N151" s="58"/>
      <c r="O151" s="58"/>
      <c r="P151" s="58"/>
      <c r="Q151" s="58"/>
      <c r="R151" s="58"/>
      <c r="S151" s="58"/>
      <c r="T151" s="27">
        <f>TestLeeKesler!AR151</f>
        <v>1.0696025381998261E-3</v>
      </c>
      <c r="U151" s="27">
        <f t="shared" si="34"/>
        <v>0.58858333333333335</v>
      </c>
      <c r="V151" s="27">
        <f t="shared" si="35"/>
        <v>-3.740690761468882</v>
      </c>
      <c r="W151" s="77">
        <f t="shared" si="33"/>
        <v>-4.2423543096847789</v>
      </c>
      <c r="X151" s="27">
        <f t="shared" si="36"/>
        <v>-4.6348263497170263</v>
      </c>
      <c r="Y151" s="27">
        <f t="shared" si="37"/>
        <v>9.7077926529328656E-3</v>
      </c>
      <c r="AA151" s="65">
        <f t="shared" si="39"/>
        <v>-0.99633559673628391</v>
      </c>
      <c r="AB151" s="65">
        <f t="shared" si="40"/>
        <v>39.321244440862067</v>
      </c>
      <c r="AD151" s="27">
        <f t="shared" si="41"/>
        <v>-3.740690761468882</v>
      </c>
      <c r="AE151" s="77">
        <f t="shared" si="42"/>
        <v>-4.2423543096847789</v>
      </c>
      <c r="AF151" s="27">
        <f t="shared" si="43"/>
        <v>-4.6348263497170263</v>
      </c>
      <c r="AG151" s="27">
        <f t="shared" si="45"/>
        <v>9.7077926529328656E-3</v>
      </c>
      <c r="AI151" s="22">
        <f t="shared" si="44"/>
        <v>1.7688840161084753E-3</v>
      </c>
      <c r="AJ151" s="65">
        <f t="shared" si="46"/>
        <v>1.7688840161084753E-3</v>
      </c>
    </row>
    <row r="152" spans="2:36" x14ac:dyDescent="0.2">
      <c r="B152" t="str">
        <f>DataBase!A149</f>
        <v>26-Octadiene</v>
      </c>
      <c r="D152" s="27">
        <f>DataBase!C149</f>
        <v>110.19400024414063</v>
      </c>
      <c r="E152" s="47">
        <f>DataBase!E149</f>
        <v>124.49801025390627</v>
      </c>
      <c r="F152" s="47">
        <f>DataBase!D149/1000</f>
        <v>0.74677502441406252</v>
      </c>
      <c r="G152" s="47">
        <f>DataBase!R149</f>
        <v>343.85</v>
      </c>
      <c r="H152" s="47">
        <f>DataBase!S149/100</f>
        <v>28.675100097656252</v>
      </c>
      <c r="I152" s="68">
        <f>DataBase!U149</f>
        <v>0.1234700009226799</v>
      </c>
      <c r="J152" s="27">
        <f>TestLeeKesler!H152</f>
        <v>11.978450840621722</v>
      </c>
      <c r="K152" s="58">
        <f>DataBase!Y150</f>
        <v>0.3660519122664011</v>
      </c>
      <c r="L152" s="27">
        <f t="shared" si="32"/>
        <v>0.29696722611043747</v>
      </c>
      <c r="M152" s="27">
        <f t="shared" si="38"/>
        <v>0.29696722611043747</v>
      </c>
      <c r="N152" s="58"/>
      <c r="O152" s="58"/>
      <c r="P152" s="58"/>
      <c r="Q152" s="58"/>
      <c r="R152" s="58"/>
      <c r="S152" s="58"/>
      <c r="T152" s="27">
        <f>TestLeeKesler!AR152</f>
        <v>1.7346183208141882E-3</v>
      </c>
      <c r="U152" s="27">
        <f t="shared" si="34"/>
        <v>0.57236628849270665</v>
      </c>
      <c r="V152" s="27">
        <f t="shared" si="35"/>
        <v>-3.9992476889441804</v>
      </c>
      <c r="W152" s="77">
        <f t="shared" si="33"/>
        <v>-4.6239163896302475</v>
      </c>
      <c r="X152" s="27">
        <f t="shared" si="36"/>
        <v>-4.5701626498382222</v>
      </c>
      <c r="Y152" s="27">
        <f t="shared" si="37"/>
        <v>1.0356275134143646E-2</v>
      </c>
      <c r="AA152" s="65">
        <f t="shared" si="39"/>
        <v>-0.9952612778059966</v>
      </c>
      <c r="AB152" s="65">
        <f t="shared" si="40"/>
        <v>-39.827024381673162</v>
      </c>
      <c r="AD152" s="27">
        <f t="shared" si="41"/>
        <v>-3.9992476889441804</v>
      </c>
      <c r="AE152" s="77">
        <f t="shared" si="42"/>
        <v>-4.6239163896302475</v>
      </c>
      <c r="AF152" s="27">
        <f t="shared" si="43"/>
        <v>-4.5701626498382222</v>
      </c>
      <c r="AG152" s="27">
        <f t="shared" si="45"/>
        <v>1.0356275134143646E-2</v>
      </c>
      <c r="AI152" s="22">
        <f t="shared" si="44"/>
        <v>4.7726938612679942E-3</v>
      </c>
      <c r="AJ152" s="65">
        <f t="shared" si="46"/>
        <v>4.7726938612679942E-3</v>
      </c>
    </row>
    <row r="153" spans="2:36" x14ac:dyDescent="0.2">
      <c r="B153" t="str">
        <f>DataBase!A150</f>
        <v>25-M-15-C6==</v>
      </c>
      <c r="D153" s="27">
        <f>DataBase!C150</f>
        <v>110.19400024414063</v>
      </c>
      <c r="E153" s="47">
        <f>DataBase!E150</f>
        <v>114.3330017089844</v>
      </c>
      <c r="F153" s="47">
        <f>DataBase!D150/1000</f>
        <v>0.74402001953124997</v>
      </c>
      <c r="G153" s="47">
        <f>DataBase!R150</f>
        <v>310.55501708984377</v>
      </c>
      <c r="H153" s="47">
        <f>DataBase!S150/100</f>
        <v>27.963701171875002</v>
      </c>
      <c r="I153" s="68">
        <f>DataBase!U150</f>
        <v>0.21340000629425049</v>
      </c>
      <c r="J153" s="27">
        <f>TestLeeKesler!H153</f>
        <v>11.919474223897016</v>
      </c>
      <c r="K153" s="58">
        <f>DataBase!Y151</f>
        <v>0.17570159985478617</v>
      </c>
      <c r="L153" s="27">
        <f t="shared" si="32"/>
        <v>0.37083069848231065</v>
      </c>
      <c r="M153" s="27">
        <f t="shared" si="38"/>
        <v>0.37083069848231065</v>
      </c>
      <c r="N153" s="58"/>
      <c r="O153" s="58"/>
      <c r="P153" s="58"/>
      <c r="Q153" s="58"/>
      <c r="R153" s="58"/>
      <c r="S153" s="58"/>
      <c r="T153" s="27">
        <f>TestLeeKesler!AR153</f>
        <v>1.2127891448491383E-3</v>
      </c>
      <c r="U153" s="27">
        <f t="shared" si="34"/>
        <v>0.60501450160679915</v>
      </c>
      <c r="V153" s="27">
        <f t="shared" si="35"/>
        <v>-3.4936040669170856</v>
      </c>
      <c r="W153" s="77">
        <f t="shared" si="33"/>
        <v>-3.8861895496431087</v>
      </c>
      <c r="X153" s="27">
        <f t="shared" si="36"/>
        <v>-4.3229169412715756</v>
      </c>
      <c r="Y153" s="27">
        <f t="shared" si="37"/>
        <v>1.3261145089594948E-2</v>
      </c>
      <c r="AA153" s="65">
        <f t="shared" si="39"/>
        <v>-0.99309744961997237</v>
      </c>
      <c r="AB153" s="65">
        <f t="shared" si="40"/>
        <v>160.89284724905502</v>
      </c>
      <c r="AD153" s="27">
        <f t="shared" si="41"/>
        <v>-3.4936040669170856</v>
      </c>
      <c r="AE153" s="77">
        <f t="shared" si="42"/>
        <v>-3.8861895496431087</v>
      </c>
      <c r="AF153" s="27">
        <f t="shared" si="43"/>
        <v>-4.3229169412715756</v>
      </c>
      <c r="AG153" s="27">
        <f t="shared" si="45"/>
        <v>1.3261145089594948E-2</v>
      </c>
      <c r="AI153" s="22">
        <f t="shared" si="44"/>
        <v>3.8075365131190177E-2</v>
      </c>
      <c r="AJ153" s="65">
        <f t="shared" si="46"/>
        <v>3.8075365131190177E-2</v>
      </c>
    </row>
    <row r="154" spans="2:36" x14ac:dyDescent="0.2">
      <c r="B154" t="str">
        <f>DataBase!A151</f>
        <v>25-M-24-C6==</v>
      </c>
      <c r="D154" s="27">
        <f>DataBase!C151</f>
        <v>110.19400024414063</v>
      </c>
      <c r="E154" s="47">
        <f>DataBase!E151</f>
        <v>134.49801025390627</v>
      </c>
      <c r="F154" s="47">
        <f>DataBase!D151/1000</f>
        <v>0.76415100097656252</v>
      </c>
      <c r="G154" s="47">
        <f>DataBase!R151</f>
        <v>328.88900146484377</v>
      </c>
      <c r="H154" s="47">
        <f>DataBase!S151/100</f>
        <v>29.1785009765625</v>
      </c>
      <c r="I154" s="68">
        <f>DataBase!U151</f>
        <v>0.30649000406265259</v>
      </c>
      <c r="J154" s="27">
        <f>TestLeeKesler!H154</f>
        <v>11.803390016534363</v>
      </c>
      <c r="K154" s="58">
        <f>DataBase!Y152</f>
        <v>0.13264848182265662</v>
      </c>
      <c r="L154" s="27">
        <f t="shared" si="32"/>
        <v>0.18044454200507093</v>
      </c>
      <c r="M154" s="27">
        <f t="shared" si="38"/>
        <v>0.18044454200507093</v>
      </c>
      <c r="N154" s="58"/>
      <c r="O154" s="58"/>
      <c r="P154" s="58"/>
      <c r="Q154" s="58"/>
      <c r="R154" s="58"/>
      <c r="S154" s="58"/>
      <c r="T154" s="27">
        <f>TestLeeKesler!AR154</f>
        <v>2.954832909859591E-4</v>
      </c>
      <c r="U154" s="27">
        <f t="shared" si="34"/>
        <v>0.58658990387788401</v>
      </c>
      <c r="V154" s="27">
        <f t="shared" si="35"/>
        <v>-3.7716604729516314</v>
      </c>
      <c r="W154" s="77">
        <f t="shared" si="33"/>
        <v>-4.2875900509893068</v>
      </c>
      <c r="X154" s="27">
        <f t="shared" si="36"/>
        <v>-5.0857639650983328</v>
      </c>
      <c r="Y154" s="27">
        <f t="shared" si="37"/>
        <v>6.1841608021608856E-3</v>
      </c>
      <c r="AA154" s="65">
        <f t="shared" si="39"/>
        <v>-0.99777243367639135</v>
      </c>
      <c r="AB154" s="65">
        <f t="shared" si="40"/>
        <v>161.75554300525744</v>
      </c>
      <c r="AD154" s="27">
        <f t="shared" si="41"/>
        <v>-3.7716604729516314</v>
      </c>
      <c r="AE154" s="77">
        <f t="shared" si="42"/>
        <v>-4.2875900509893068</v>
      </c>
      <c r="AF154" s="27">
        <f t="shared" si="43"/>
        <v>-5.0857639650983328</v>
      </c>
      <c r="AG154" s="27">
        <f t="shared" si="45"/>
        <v>6.1841608021608856E-3</v>
      </c>
      <c r="AI154" s="22">
        <f t="shared" si="44"/>
        <v>2.2844633689609703E-3</v>
      </c>
      <c r="AJ154" s="65">
        <f t="shared" si="46"/>
        <v>2.2844633689609703E-3</v>
      </c>
    </row>
    <row r="155" spans="2:36" x14ac:dyDescent="0.2">
      <c r="B155" t="str">
        <f>DataBase!A152</f>
        <v>CC8=</v>
      </c>
      <c r="D155" s="27">
        <f>DataBase!C152</f>
        <v>110.19499969482422</v>
      </c>
      <c r="E155" s="47">
        <f>DataBase!E152</f>
        <v>142.99801025390627</v>
      </c>
      <c r="F155" s="47">
        <f>DataBase!D152/1000</f>
        <v>0.85064801025390624</v>
      </c>
      <c r="G155" s="47">
        <f>DataBase!R152</f>
        <v>358.85</v>
      </c>
      <c r="H155" s="47">
        <f>DataBase!S152/100</f>
        <v>36.799999999999997</v>
      </c>
      <c r="I155" s="68">
        <f>DataBase!U152</f>
        <v>0.28042501211166382</v>
      </c>
      <c r="J155" s="27">
        <f>TestLeeKesler!H155</f>
        <v>10.676368420788922</v>
      </c>
      <c r="K155" s="58">
        <f>DataBase!Y153</f>
        <v>0.22757621218959984</v>
      </c>
      <c r="L155" s="27">
        <f t="shared" si="32"/>
        <v>0.13320197226238412</v>
      </c>
      <c r="M155" s="27">
        <f t="shared" si="38"/>
        <v>0.13320197226238412</v>
      </c>
      <c r="N155" s="58"/>
      <c r="O155" s="58"/>
      <c r="P155" s="58"/>
      <c r="Q155" s="58"/>
      <c r="R155" s="58"/>
      <c r="S155" s="58"/>
      <c r="T155" s="27">
        <f>TestLeeKesler!AR155</f>
        <v>2.456009408145149E-4</v>
      </c>
      <c r="U155" s="27">
        <f t="shared" si="34"/>
        <v>0.55878164556962018</v>
      </c>
      <c r="V155" s="27">
        <f t="shared" si="35"/>
        <v>-4.2280409072860827</v>
      </c>
      <c r="W155" s="77">
        <f t="shared" si="33"/>
        <v>-4.9686924914700237</v>
      </c>
      <c r="X155" s="27">
        <f t="shared" si="36"/>
        <v>-5.6213865593856971</v>
      </c>
      <c r="Y155" s="27">
        <f t="shared" si="37"/>
        <v>3.6196188114778296E-3</v>
      </c>
      <c r="AA155" s="65">
        <f t="shared" si="39"/>
        <v>-0.99892079695653824</v>
      </c>
      <c r="AB155" s="65">
        <f t="shared" si="40"/>
        <v>-384.25846258663131</v>
      </c>
      <c r="AD155" s="27">
        <f t="shared" si="41"/>
        <v>-4.2280409072860827</v>
      </c>
      <c r="AE155" s="77">
        <f t="shared" si="42"/>
        <v>-4.9686924914700237</v>
      </c>
      <c r="AF155" s="27">
        <f t="shared" si="43"/>
        <v>-5.6213865593856971</v>
      </c>
      <c r="AG155" s="27">
        <f t="shared" si="45"/>
        <v>3.6196188114778296E-3</v>
      </c>
      <c r="AI155" s="22">
        <f t="shared" si="44"/>
        <v>8.9064971618396781E-3</v>
      </c>
      <c r="AJ155" s="65">
        <f t="shared" si="46"/>
        <v>8.9064971618396781E-3</v>
      </c>
    </row>
    <row r="156" spans="2:36" x14ac:dyDescent="0.2">
      <c r="B156" t="str">
        <f>DataBase!A153</f>
        <v>1-Octyne</v>
      </c>
      <c r="D156" s="27">
        <f>DataBase!C153</f>
        <v>110.19599914550781</v>
      </c>
      <c r="E156" s="47">
        <f>DataBase!E153</f>
        <v>126.24801025390627</v>
      </c>
      <c r="F156" s="47">
        <f>DataBase!D153/1000</f>
        <v>0.7498400268554688</v>
      </c>
      <c r="G156" s="47">
        <f>DataBase!R153</f>
        <v>313.75002441406252</v>
      </c>
      <c r="H156" s="47">
        <f>DataBase!S153/100</f>
        <v>29.6</v>
      </c>
      <c r="I156" s="68">
        <f>DataBase!U153</f>
        <v>0.33799800276756287</v>
      </c>
      <c r="J156" s="27">
        <f>TestLeeKesler!H156</f>
        <v>11.946962883576409</v>
      </c>
      <c r="K156" s="58">
        <f>DataBase!Y154</f>
        <v>0.411935695523927</v>
      </c>
      <c r="L156" s="27">
        <f t="shared" si="32"/>
        <v>0.22512699531249608</v>
      </c>
      <c r="M156" s="27">
        <f t="shared" si="38"/>
        <v>0.22512699531249608</v>
      </c>
      <c r="N156" s="58"/>
      <c r="O156" s="58"/>
      <c r="P156" s="58"/>
      <c r="Q156" s="58"/>
      <c r="R156" s="58"/>
      <c r="S156" s="58"/>
      <c r="T156" s="27">
        <f>TestLeeKesler!AR156</f>
        <v>3.2478734847579205E-4</v>
      </c>
      <c r="U156" s="27">
        <f t="shared" si="34"/>
        <v>0.60172088142707236</v>
      </c>
      <c r="V156" s="27">
        <f t="shared" si="35"/>
        <v>-3.5419933239747015</v>
      </c>
      <c r="W156" s="77">
        <f t="shared" si="33"/>
        <v>-3.9552649388534462</v>
      </c>
      <c r="X156" s="27">
        <f t="shared" si="36"/>
        <v>-4.8788649737237328</v>
      </c>
      <c r="Y156" s="27">
        <f t="shared" si="37"/>
        <v>7.6056417335302728E-3</v>
      </c>
      <c r="AA156" s="65">
        <f t="shared" si="39"/>
        <v>-0.99921155813393958</v>
      </c>
      <c r="AB156" s="65">
        <f t="shared" si="40"/>
        <v>-575.17234303649195</v>
      </c>
      <c r="AD156" s="27">
        <f t="shared" si="41"/>
        <v>-3.5419933239747015</v>
      </c>
      <c r="AE156" s="77">
        <f t="shared" si="42"/>
        <v>-3.9552649388534462</v>
      </c>
      <c r="AF156" s="27">
        <f t="shared" si="43"/>
        <v>-4.8788649737237328</v>
      </c>
      <c r="AG156" s="27">
        <f t="shared" si="45"/>
        <v>7.6056417335302728E-3</v>
      </c>
      <c r="AI156" s="22">
        <f t="shared" si="44"/>
        <v>3.4897490474684274E-2</v>
      </c>
      <c r="AJ156" s="65">
        <f t="shared" si="46"/>
        <v>3.4897490474684274E-2</v>
      </c>
    </row>
    <row r="157" spans="2:36" x14ac:dyDescent="0.2">
      <c r="B157" t="str">
        <f>DataBase!A154</f>
        <v>3-M-15-C7==</v>
      </c>
      <c r="D157" s="27">
        <f>DataBase!C154</f>
        <v>110.19999694824219</v>
      </c>
      <c r="E157" s="47">
        <f>DataBase!E154</f>
        <v>110.99801025390627</v>
      </c>
      <c r="F157" s="47">
        <f>DataBase!D154/1000</f>
        <v>0.73206402587890629</v>
      </c>
      <c r="G157" s="47">
        <f>DataBase!R154</f>
        <v>310.00002441406252</v>
      </c>
      <c r="H157" s="47">
        <f>DataBase!S154/100</f>
        <v>27.963701171875002</v>
      </c>
      <c r="I157" s="68">
        <f>DataBase!U154</f>
        <v>0.18614000082015991</v>
      </c>
      <c r="J157" s="27">
        <f>TestLeeKesler!H157</f>
        <v>12.079286956642937</v>
      </c>
      <c r="K157" s="58">
        <f>DataBase!Y155</f>
        <v>0.10676667947550525</v>
      </c>
      <c r="L157" s="27">
        <f t="shared" si="32"/>
        <v>0.41667733373622073</v>
      </c>
      <c r="M157" s="27">
        <f t="shared" si="38"/>
        <v>0.41667733373622073</v>
      </c>
      <c r="N157" s="58"/>
      <c r="O157" s="58"/>
      <c r="P157" s="58"/>
      <c r="Q157" s="58"/>
      <c r="R157" s="58"/>
      <c r="S157" s="58"/>
      <c r="T157" s="27">
        <f>TestLeeKesler!AR157</f>
        <v>1.6485989494817365E-3</v>
      </c>
      <c r="U157" s="27">
        <f t="shared" si="34"/>
        <v>0.60559030303537764</v>
      </c>
      <c r="V157" s="27">
        <f t="shared" si="35"/>
        <v>-3.4852014227076644</v>
      </c>
      <c r="W157" s="77">
        <f t="shared" si="33"/>
        <v>-3.8742290386255456</v>
      </c>
      <c r="X157" s="27">
        <f t="shared" si="36"/>
        <v>-4.2063504191349104</v>
      </c>
      <c r="Y157" s="27">
        <f t="shared" si="37"/>
        <v>1.4900650352940458E-2</v>
      </c>
      <c r="AA157" s="65">
        <f t="shared" si="39"/>
        <v>-0.98455886276897886</v>
      </c>
      <c r="AB157" s="65">
        <f t="shared" si="40"/>
        <v>187.98426042800821</v>
      </c>
      <c r="AD157" s="27">
        <f t="shared" si="41"/>
        <v>-3.4852014227076644</v>
      </c>
      <c r="AE157" s="77">
        <f t="shared" si="42"/>
        <v>-3.8742290386255456</v>
      </c>
      <c r="AF157" s="27">
        <f t="shared" si="43"/>
        <v>-4.2063504191349104</v>
      </c>
      <c r="AG157" s="27">
        <f t="shared" si="45"/>
        <v>1.4900650352940458E-2</v>
      </c>
      <c r="AI157" s="22">
        <f t="shared" si="44"/>
        <v>9.6044613624304748E-2</v>
      </c>
      <c r="AJ157" s="65">
        <f t="shared" si="46"/>
        <v>9.6044613624304748E-2</v>
      </c>
    </row>
    <row r="158" spans="2:36" x14ac:dyDescent="0.2">
      <c r="B158" t="str">
        <f>DataBase!A155</f>
        <v>Cyclooctane</v>
      </c>
      <c r="D158" s="27">
        <f>DataBase!C155</f>
        <v>112.20800018310547</v>
      </c>
      <c r="E158" s="47">
        <f>DataBase!E155</f>
        <v>151.1610046386719</v>
      </c>
      <c r="F158" s="47">
        <f>DataBase!D155/1000</f>
        <v>0.83857000732421871</v>
      </c>
      <c r="G158" s="47">
        <f>DataBase!R155</f>
        <v>374.05001220703127</v>
      </c>
      <c r="H158" s="47">
        <f>DataBase!S155/100</f>
        <v>35.6</v>
      </c>
      <c r="I158" s="68">
        <f>DataBase!U155</f>
        <v>0.23600000143051147</v>
      </c>
      <c r="J158" s="27">
        <f>TestLeeKesler!H158</f>
        <v>10.900496379987857</v>
      </c>
      <c r="K158" s="58">
        <f>DataBase!Y156</f>
        <v>0.30864413298896554</v>
      </c>
      <c r="L158" s="27">
        <f t="shared" si="32"/>
        <v>0.11707155223346752</v>
      </c>
      <c r="M158" s="27">
        <f t="shared" si="38"/>
        <v>0.11707155223346752</v>
      </c>
      <c r="N158" s="58"/>
      <c r="O158" s="58"/>
      <c r="P158" s="58"/>
      <c r="Q158" s="58"/>
      <c r="R158" s="58"/>
      <c r="S158" s="58"/>
      <c r="T158" s="27">
        <f>TestLeeKesler!AR158</f>
        <v>2.3338941252945862E-4</v>
      </c>
      <c r="U158" s="27">
        <f t="shared" si="34"/>
        <v>0.54565820973290047</v>
      </c>
      <c r="V158" s="27">
        <f t="shared" si="35"/>
        <v>-4.4605006857756315</v>
      </c>
      <c r="W158" s="77">
        <f t="shared" si="33"/>
        <v>-5.3254869407740362</v>
      </c>
      <c r="X158" s="27">
        <f t="shared" si="36"/>
        <v>-5.717315611416474</v>
      </c>
      <c r="Y158" s="27">
        <f t="shared" si="37"/>
        <v>3.28852674813111E-3</v>
      </c>
      <c r="AA158" s="65">
        <f t="shared" si="39"/>
        <v>-0.99924382358974628</v>
      </c>
      <c r="AB158" s="65">
        <f t="shared" si="40"/>
        <v>-820.82806875962103</v>
      </c>
      <c r="AD158" s="27">
        <f t="shared" si="41"/>
        <v>-4.4605006857756315</v>
      </c>
      <c r="AE158" s="77">
        <f t="shared" si="42"/>
        <v>-5.3254869407740362</v>
      </c>
      <c r="AF158" s="27">
        <f t="shared" si="43"/>
        <v>-5.717315611416474</v>
      </c>
      <c r="AG158" s="27">
        <f t="shared" si="45"/>
        <v>3.28852674813111E-3</v>
      </c>
      <c r="AI158" s="22">
        <f t="shared" si="44"/>
        <v>3.6700053697321808E-2</v>
      </c>
      <c r="AJ158" s="65">
        <f t="shared" si="46"/>
        <v>3.6700053697321808E-2</v>
      </c>
    </row>
    <row r="159" spans="2:36" x14ac:dyDescent="0.2">
      <c r="B159" t="str">
        <f>DataBase!A156</f>
        <v>11-Mcychexan</v>
      </c>
      <c r="D159" s="27">
        <f>DataBase!C156</f>
        <v>112.20800018310547</v>
      </c>
      <c r="E159" s="47">
        <f>DataBase!E156</f>
        <v>119.55001220703127</v>
      </c>
      <c r="F159" s="47">
        <f>DataBase!D156/1000</f>
        <v>0.78365802001953122</v>
      </c>
      <c r="G159" s="47">
        <f>DataBase!R156</f>
        <v>317.77700195312502</v>
      </c>
      <c r="H159" s="47">
        <f>DataBase!S156/100</f>
        <v>29.646201171874999</v>
      </c>
      <c r="I159" s="68">
        <f>DataBase!U156</f>
        <v>0.23800000548362732</v>
      </c>
      <c r="J159" s="27">
        <f>TestLeeKesler!H159</f>
        <v>11.36714039735066</v>
      </c>
      <c r="K159" s="58">
        <f>DataBase!Y157</f>
        <v>0.28159550402137784</v>
      </c>
      <c r="L159" s="27">
        <f t="shared" si="32"/>
        <v>0.30854437057145456</v>
      </c>
      <c r="M159" s="27">
        <f t="shared" si="38"/>
        <v>0.30854437057145456</v>
      </c>
      <c r="N159" s="58"/>
      <c r="O159" s="58"/>
      <c r="P159" s="58"/>
      <c r="Q159" s="58"/>
      <c r="R159" s="58"/>
      <c r="S159" s="58"/>
      <c r="T159" s="27">
        <f>TestLeeKesler!AR159</f>
        <v>8.3492283685611846E-4</v>
      </c>
      <c r="U159" s="27">
        <f t="shared" si="34"/>
        <v>0.59762034706955802</v>
      </c>
      <c r="V159" s="27">
        <f t="shared" si="35"/>
        <v>-3.6030231454315453</v>
      </c>
      <c r="W159" s="77">
        <f t="shared" si="33"/>
        <v>-4.0428590186391826</v>
      </c>
      <c r="X159" s="27">
        <f t="shared" si="36"/>
        <v>-4.5652236140372029</v>
      </c>
      <c r="Y159" s="27">
        <f t="shared" si="37"/>
        <v>1.040755167188729E-2</v>
      </c>
      <c r="AA159" s="65">
        <f t="shared" si="39"/>
        <v>-0.99703502781495856</v>
      </c>
      <c r="AB159" s="65">
        <f t="shared" si="40"/>
        <v>32.277074431874475</v>
      </c>
      <c r="AD159" s="27">
        <f t="shared" si="41"/>
        <v>-3.6030231454315453</v>
      </c>
      <c r="AE159" s="77">
        <f t="shared" si="42"/>
        <v>-4.0428590186391826</v>
      </c>
      <c r="AF159" s="27">
        <f t="shared" si="43"/>
        <v>-4.5652236140372029</v>
      </c>
      <c r="AG159" s="27">
        <f t="shared" si="45"/>
        <v>1.040755167188729E-2</v>
      </c>
      <c r="AI159" s="22">
        <f t="shared" si="44"/>
        <v>7.2624140833384403E-4</v>
      </c>
      <c r="AJ159" s="65">
        <f t="shared" si="46"/>
        <v>7.2624140833384403E-4</v>
      </c>
    </row>
    <row r="160" spans="2:36" x14ac:dyDescent="0.2">
      <c r="B160" t="str">
        <f>DataBase!A157</f>
        <v>1-M-1-ECC5</v>
      </c>
      <c r="D160" s="27">
        <f>DataBase!C157</f>
        <v>112.20800018310547</v>
      </c>
      <c r="E160" s="47">
        <f>DataBase!E157</f>
        <v>121.52800903320315</v>
      </c>
      <c r="F160" s="47">
        <f>DataBase!D157/1000</f>
        <v>0.784093017578125</v>
      </c>
      <c r="G160" s="47">
        <f>DataBase!R157</f>
        <v>318.88900146484377</v>
      </c>
      <c r="H160" s="47">
        <f>DataBase!S157/100</f>
        <v>29.888601074218752</v>
      </c>
      <c r="I160" s="68">
        <f>DataBase!U157</f>
        <v>0.25</v>
      </c>
      <c r="J160" s="27">
        <f>TestLeeKesler!H160</f>
        <v>11.379876742647465</v>
      </c>
      <c r="K160" s="58">
        <f>DataBase!Y158</f>
        <v>0.21964868821077702</v>
      </c>
      <c r="L160" s="27">
        <f t="shared" si="32"/>
        <v>0.28961750761488558</v>
      </c>
      <c r="M160" s="27">
        <f t="shared" si="38"/>
        <v>0.28961750761488558</v>
      </c>
      <c r="N160" s="58"/>
      <c r="O160" s="58"/>
      <c r="P160" s="58"/>
      <c r="Q160" s="58"/>
      <c r="R160" s="58"/>
      <c r="S160" s="58"/>
      <c r="T160" s="27">
        <f>TestLeeKesler!AR160</f>
        <v>6.9698708760044734E-4</v>
      </c>
      <c r="U160" s="27">
        <f t="shared" si="34"/>
        <v>0.59649786437417773</v>
      </c>
      <c r="V160" s="27">
        <f t="shared" si="35"/>
        <v>-3.6198836599254234</v>
      </c>
      <c r="W160" s="77">
        <f t="shared" si="33"/>
        <v>-4.0671507145332457</v>
      </c>
      <c r="X160" s="27">
        <f t="shared" si="36"/>
        <v>-4.6366713385587346</v>
      </c>
      <c r="Y160" s="27">
        <f t="shared" si="37"/>
        <v>9.6898983962385339E-3</v>
      </c>
      <c r="AA160" s="65">
        <f t="shared" si="39"/>
        <v>-0.99682680969652959</v>
      </c>
      <c r="AB160" s="65">
        <f t="shared" si="40"/>
        <v>100.38754038470606</v>
      </c>
      <c r="AD160" s="27">
        <f t="shared" si="41"/>
        <v>-3.6198836599254234</v>
      </c>
      <c r="AE160" s="77">
        <f t="shared" si="42"/>
        <v>-4.0671507145332457</v>
      </c>
      <c r="AF160" s="27">
        <f t="shared" si="43"/>
        <v>-4.6366713385587346</v>
      </c>
      <c r="AG160" s="27">
        <f t="shared" si="45"/>
        <v>9.6898983962385339E-3</v>
      </c>
      <c r="AI160" s="22">
        <f t="shared" si="44"/>
        <v>4.8956356888047595E-3</v>
      </c>
      <c r="AJ160" s="65">
        <f t="shared" si="46"/>
        <v>4.8956356888047595E-3</v>
      </c>
    </row>
    <row r="161" spans="2:36" x14ac:dyDescent="0.2">
      <c r="B161" t="str">
        <f>DataBase!A158</f>
        <v>1M-ci2-ECC5</v>
      </c>
      <c r="D161" s="27">
        <f>DataBase!C158</f>
        <v>112.20800018310547</v>
      </c>
      <c r="E161" s="47">
        <f>DataBase!E158</f>
        <v>128.05901489257815</v>
      </c>
      <c r="F161" s="47">
        <f>DataBase!D158/1000</f>
        <v>0.78803100585937502</v>
      </c>
      <c r="G161" s="47">
        <f>DataBase!R158</f>
        <v>322.77700195312502</v>
      </c>
      <c r="H161" s="47">
        <f>DataBase!S158/100</f>
        <v>29.888601074218752</v>
      </c>
      <c r="I161" s="68">
        <f>DataBase!U158</f>
        <v>0.29229000210762024</v>
      </c>
      <c r="J161" s="27">
        <f>TestLeeKesler!H161</f>
        <v>11.385123790140593</v>
      </c>
      <c r="K161" s="58">
        <f>DataBase!Y159</f>
        <v>0.2806879203274889</v>
      </c>
      <c r="L161" s="27">
        <f t="shared" si="32"/>
        <v>0.22422629033527119</v>
      </c>
      <c r="M161" s="27">
        <f t="shared" si="38"/>
        <v>0.22422629033527119</v>
      </c>
      <c r="N161" s="58"/>
      <c r="O161" s="58"/>
      <c r="P161" s="58"/>
      <c r="Q161" s="58"/>
      <c r="R161" s="58"/>
      <c r="S161" s="58"/>
      <c r="T161" s="27">
        <f>TestLeeKesler!AR161</f>
        <v>4.1313459774452256E-4</v>
      </c>
      <c r="U161" s="27">
        <f t="shared" si="34"/>
        <v>0.59260613941399887</v>
      </c>
      <c r="V161" s="27">
        <f t="shared" si="35"/>
        <v>-3.6788616927732343</v>
      </c>
      <c r="W161" s="77">
        <f t="shared" si="33"/>
        <v>-4.1524341700256864</v>
      </c>
      <c r="X161" s="27">
        <f t="shared" si="36"/>
        <v>-4.8925766850817967</v>
      </c>
      <c r="Y161" s="27">
        <f t="shared" si="37"/>
        <v>7.5020670849892616E-3</v>
      </c>
      <c r="AA161" s="65">
        <f t="shared" si="39"/>
        <v>-0.99852813545640839</v>
      </c>
      <c r="AB161" s="65">
        <f t="shared" si="40"/>
        <v>-136.66642856944384</v>
      </c>
      <c r="AD161" s="27">
        <f t="shared" si="41"/>
        <v>-3.6788616927732343</v>
      </c>
      <c r="AE161" s="77">
        <f t="shared" si="42"/>
        <v>-4.1524341700256864</v>
      </c>
      <c r="AF161" s="27">
        <f t="shared" si="43"/>
        <v>-4.8925766850817967</v>
      </c>
      <c r="AG161" s="27">
        <f t="shared" si="45"/>
        <v>7.5020670849892616E-3</v>
      </c>
      <c r="AI161" s="22">
        <f t="shared" si="44"/>
        <v>3.1879156613780985E-3</v>
      </c>
      <c r="AJ161" s="65">
        <f t="shared" si="46"/>
        <v>3.1879156613780985E-3</v>
      </c>
    </row>
    <row r="162" spans="2:36" x14ac:dyDescent="0.2">
      <c r="B162" t="str">
        <f>DataBase!A159</f>
        <v>1M-tr2-ECC5</v>
      </c>
      <c r="D162" s="27">
        <f>DataBase!C159</f>
        <v>112.20800018310547</v>
      </c>
      <c r="E162" s="47">
        <f>DataBase!E159</f>
        <v>121.22200927734377</v>
      </c>
      <c r="F162" s="47">
        <f>DataBase!D159/1000</f>
        <v>0.77166802978515625</v>
      </c>
      <c r="G162" s="47">
        <f>DataBase!R159</f>
        <v>314.99801025390627</v>
      </c>
      <c r="H162" s="47">
        <f>DataBase!S159/100</f>
        <v>29.385300292968751</v>
      </c>
      <c r="I162" s="68">
        <f>DataBase!U159</f>
        <v>0.26949000358581543</v>
      </c>
      <c r="J162" s="27">
        <f>TestLeeKesler!H162</f>
        <v>11.560120336376608</v>
      </c>
      <c r="K162" s="58">
        <f>DataBase!Y160</f>
        <v>0.2806848527096657</v>
      </c>
      <c r="L162" s="27">
        <f t="shared" si="32"/>
        <v>0.28547226118714353</v>
      </c>
      <c r="M162" s="27">
        <f t="shared" si="38"/>
        <v>0.28547226118714353</v>
      </c>
      <c r="N162" s="58"/>
      <c r="O162" s="58"/>
      <c r="P162" s="58"/>
      <c r="Q162" s="58"/>
      <c r="R162" s="58"/>
      <c r="S162" s="58"/>
      <c r="T162" s="27">
        <f>TestLeeKesler!AR162</f>
        <v>6.2703647866160425E-4</v>
      </c>
      <c r="U162" s="27">
        <f t="shared" si="34"/>
        <v>0.60044409543703714</v>
      </c>
      <c r="V162" s="27">
        <f t="shared" si="35"/>
        <v>-3.5609020629639776</v>
      </c>
      <c r="W162" s="77">
        <f t="shared" si="33"/>
        <v>-3.9823477507485956</v>
      </c>
      <c r="X162" s="27">
        <f t="shared" si="36"/>
        <v>-4.6341049725931809</v>
      </c>
      <c r="Y162" s="27">
        <f t="shared" si="37"/>
        <v>9.7147981589778311E-3</v>
      </c>
      <c r="AA162" s="65">
        <f t="shared" si="39"/>
        <v>-0.99776604803355684</v>
      </c>
      <c r="AB162" s="65">
        <f t="shared" si="40"/>
        <v>7.6349760187739752</v>
      </c>
      <c r="AD162" s="27">
        <f t="shared" si="41"/>
        <v>-3.5609020629639776</v>
      </c>
      <c r="AE162" s="77">
        <f t="shared" si="42"/>
        <v>-3.9823477507485956</v>
      </c>
      <c r="AF162" s="27">
        <f t="shared" si="43"/>
        <v>-4.6341049725931809</v>
      </c>
      <c r="AG162" s="27">
        <f t="shared" si="45"/>
        <v>9.7147981589778311E-3</v>
      </c>
      <c r="AI162" s="22">
        <f t="shared" si="44"/>
        <v>2.2919279930226577E-5</v>
      </c>
      <c r="AJ162" s="65">
        <f t="shared" si="46"/>
        <v>2.2919279930226577E-5</v>
      </c>
    </row>
    <row r="163" spans="2:36" x14ac:dyDescent="0.2">
      <c r="B163" t="str">
        <f>DataBase!A160</f>
        <v>1M-ci3-ECC5</v>
      </c>
      <c r="D163" s="27">
        <f>DataBase!C160</f>
        <v>112.20800018310547</v>
      </c>
      <c r="E163" s="47">
        <f>DataBase!E160</f>
        <v>121.11000976562502</v>
      </c>
      <c r="F163" s="47">
        <f>DataBase!D160/1000</f>
        <v>0.76956500244140624</v>
      </c>
      <c r="G163" s="47">
        <f>DataBase!R160</f>
        <v>313.88900146484377</v>
      </c>
      <c r="H163" s="47">
        <f>DataBase!S160/100</f>
        <v>29.385300292968751</v>
      </c>
      <c r="I163" s="68">
        <f>DataBase!U160</f>
        <v>0.27559000253677368</v>
      </c>
      <c r="J163" s="27">
        <f>TestLeeKesler!H163</f>
        <v>11.590613802343144</v>
      </c>
      <c r="K163" s="58">
        <f>DataBase!Y161</f>
        <v>0.2834885525229206</v>
      </c>
      <c r="L163" s="27">
        <f t="shared" si="32"/>
        <v>0.2852280853174004</v>
      </c>
      <c r="M163" s="27">
        <f t="shared" si="38"/>
        <v>0.2852280853174004</v>
      </c>
      <c r="N163" s="58"/>
      <c r="O163" s="58"/>
      <c r="P163" s="58"/>
      <c r="Q163" s="58"/>
      <c r="R163" s="58"/>
      <c r="S163" s="58"/>
      <c r="T163" s="27">
        <f>TestLeeKesler!AR163</f>
        <v>6.006590187565688E-4</v>
      </c>
      <c r="U163" s="27">
        <f t="shared" si="34"/>
        <v>0.601578428552075</v>
      </c>
      <c r="V163" s="27">
        <f t="shared" si="35"/>
        <v>-3.5440988087767793</v>
      </c>
      <c r="W163" s="77">
        <f t="shared" si="33"/>
        <v>-3.9582780938270261</v>
      </c>
      <c r="X163" s="27">
        <f t="shared" si="36"/>
        <v>-4.6349606786958253</v>
      </c>
      <c r="Y163" s="27">
        <f t="shared" si="37"/>
        <v>9.7064887026405214E-3</v>
      </c>
      <c r="AA163" s="65">
        <f t="shared" si="39"/>
        <v>-0.99788118774669754</v>
      </c>
      <c r="AB163" s="65">
        <f t="shared" si="40"/>
        <v>2.8960404158765991</v>
      </c>
      <c r="AD163" s="27">
        <f t="shared" si="41"/>
        <v>-3.5440988087767793</v>
      </c>
      <c r="AE163" s="77">
        <f t="shared" si="42"/>
        <v>-3.9582780938270261</v>
      </c>
      <c r="AF163" s="27">
        <f t="shared" si="43"/>
        <v>-4.6349606786958253</v>
      </c>
      <c r="AG163" s="27">
        <f t="shared" si="45"/>
        <v>9.7064887026405214E-3</v>
      </c>
      <c r="AI163" s="22">
        <f t="shared" si="44"/>
        <v>3.0259743430707138E-6</v>
      </c>
      <c r="AJ163" s="65">
        <f t="shared" si="46"/>
        <v>3.0259743430707138E-6</v>
      </c>
    </row>
    <row r="164" spans="2:36" x14ac:dyDescent="0.2">
      <c r="B164" t="str">
        <f>DataBase!A161</f>
        <v>1M-tr3-ECC5</v>
      </c>
      <c r="D164" s="27">
        <f>DataBase!C161</f>
        <v>112.20800018310547</v>
      </c>
      <c r="E164" s="47">
        <f>DataBase!E161</f>
        <v>121.11000976562502</v>
      </c>
      <c r="F164" s="47">
        <f>DataBase!D161/1000</f>
        <v>0.76956500244140624</v>
      </c>
      <c r="G164" s="47">
        <f>DataBase!R161</f>
        <v>314.44301757812502</v>
      </c>
      <c r="H164" s="47">
        <f>DataBase!S161/100</f>
        <v>28.978500976562501</v>
      </c>
      <c r="I164" s="68">
        <f>DataBase!U161</f>
        <v>0.26660001277923584</v>
      </c>
      <c r="J164" s="27">
        <f>TestLeeKesler!H164</f>
        <v>11.590613802343144</v>
      </c>
      <c r="K164" s="58">
        <f>DataBase!Y162</f>
        <v>0.36569635722739618</v>
      </c>
      <c r="L164" s="27">
        <f t="shared" si="32"/>
        <v>0.28810808983522429</v>
      </c>
      <c r="M164" s="27">
        <f t="shared" si="38"/>
        <v>0.28810808983522429</v>
      </c>
      <c r="N164" s="58"/>
      <c r="O164" s="58"/>
      <c r="P164" s="58"/>
      <c r="Q164" s="58"/>
      <c r="R164" s="58"/>
      <c r="S164" s="58"/>
      <c r="T164" s="27">
        <f>TestLeeKesler!AR164</f>
        <v>6.442895485436926E-4</v>
      </c>
      <c r="U164" s="27">
        <f t="shared" si="34"/>
        <v>0.60101122619797975</v>
      </c>
      <c r="V164" s="27">
        <f t="shared" si="35"/>
        <v>-3.5524926131042616</v>
      </c>
      <c r="W164" s="77">
        <f t="shared" si="33"/>
        <v>-3.970296710077823</v>
      </c>
      <c r="X164" s="27">
        <f t="shared" si="36"/>
        <v>-4.6109737667483675</v>
      </c>
      <c r="Y164" s="27">
        <f t="shared" si="37"/>
        <v>9.9421322748282602E-3</v>
      </c>
      <c r="AA164" s="65">
        <f t="shared" si="39"/>
        <v>-0.99823818439585099</v>
      </c>
      <c r="AB164" s="65">
        <f t="shared" si="40"/>
        <v>-120.42453205635111</v>
      </c>
      <c r="AD164" s="27">
        <f t="shared" si="41"/>
        <v>-3.5524926131042616</v>
      </c>
      <c r="AE164" s="77">
        <f t="shared" si="42"/>
        <v>-3.970296710077823</v>
      </c>
      <c r="AF164" s="27">
        <f t="shared" si="43"/>
        <v>-4.6109737667483675</v>
      </c>
      <c r="AG164" s="27">
        <f t="shared" si="45"/>
        <v>9.9421322748282602E-3</v>
      </c>
      <c r="AI164" s="22">
        <f t="shared" si="44"/>
        <v>6.0199392369191642E-3</v>
      </c>
      <c r="AJ164" s="65">
        <f t="shared" si="46"/>
        <v>6.0199392369191642E-3</v>
      </c>
    </row>
    <row r="165" spans="2:36" x14ac:dyDescent="0.2">
      <c r="B165" t="str">
        <f>DataBase!A162</f>
        <v>112-MCC5</v>
      </c>
      <c r="D165" s="27">
        <f>DataBase!C162</f>
        <v>112.20800018310547</v>
      </c>
      <c r="E165" s="47">
        <f>DataBase!E162</f>
        <v>113.73101196289065</v>
      </c>
      <c r="F165" s="47">
        <f>DataBase!D162/1000</f>
        <v>0.77548101806640624</v>
      </c>
      <c r="G165" s="47">
        <f>DataBase!R162</f>
        <v>306.38900146484377</v>
      </c>
      <c r="H165" s="47">
        <f>DataBase!S162/100</f>
        <v>29.385300292968751</v>
      </c>
      <c r="I165" s="68">
        <f>DataBase!U162</f>
        <v>0.25200000405311584</v>
      </c>
      <c r="J165" s="27">
        <f>TestLeeKesler!H165</f>
        <v>11.429979942959516</v>
      </c>
      <c r="K165" s="58">
        <f>DataBase!Y163</f>
        <v>0.48924182503513258</v>
      </c>
      <c r="L165" s="27">
        <f t="shared" si="32"/>
        <v>0.36537844458074403</v>
      </c>
      <c r="M165" s="27">
        <f t="shared" si="38"/>
        <v>0.36537844458074403</v>
      </c>
      <c r="N165" s="58"/>
      <c r="O165" s="58"/>
      <c r="P165" s="58"/>
      <c r="Q165" s="58"/>
      <c r="R165" s="58"/>
      <c r="S165" s="58"/>
      <c r="T165" s="27">
        <f>TestLeeKesler!AR165</f>
        <v>9.2251925858468015E-4</v>
      </c>
      <c r="U165" s="27">
        <f t="shared" si="34"/>
        <v>0.60936364784316055</v>
      </c>
      <c r="V165" s="27">
        <f t="shared" si="35"/>
        <v>-3.4305509094829634</v>
      </c>
      <c r="W165" s="77">
        <f t="shared" si="33"/>
        <v>-3.7966875495037371</v>
      </c>
      <c r="X165" s="27">
        <f t="shared" si="36"/>
        <v>-4.38731618734632</v>
      </c>
      <c r="Y165" s="27">
        <f t="shared" si="37"/>
        <v>1.2434055154718666E-2</v>
      </c>
      <c r="AA165" s="65">
        <f t="shared" si="39"/>
        <v>-0.99811439003908053</v>
      </c>
      <c r="AB165" s="65">
        <f t="shared" si="40"/>
        <v>-134.2664440896535</v>
      </c>
      <c r="AD165" s="27">
        <f t="shared" si="41"/>
        <v>-3.4305509094829634</v>
      </c>
      <c r="AE165" s="77">
        <f t="shared" si="42"/>
        <v>-3.7966875495037371</v>
      </c>
      <c r="AF165" s="27">
        <f t="shared" si="43"/>
        <v>-4.38731618734632</v>
      </c>
      <c r="AG165" s="27">
        <f t="shared" si="45"/>
        <v>1.2434055154718666E-2</v>
      </c>
      <c r="AI165" s="22">
        <f t="shared" si="44"/>
        <v>1.5342137017588603E-2</v>
      </c>
      <c r="AJ165" s="65">
        <f t="shared" si="46"/>
        <v>1.5342137017588603E-2</v>
      </c>
    </row>
    <row r="166" spans="2:36" x14ac:dyDescent="0.2">
      <c r="B166" t="str">
        <f>DataBase!A163</f>
        <v>113-MCC5</v>
      </c>
      <c r="D166" s="27">
        <f>DataBase!C163</f>
        <v>112.20800018310547</v>
      </c>
      <c r="E166" s="47">
        <f>DataBase!E163</f>
        <v>104.89400634765627</v>
      </c>
      <c r="F166" s="47">
        <f>DataBase!D163/1000</f>
        <v>0.75114501953125001</v>
      </c>
      <c r="G166" s="47">
        <f>DataBase!R163</f>
        <v>296.38900146484377</v>
      </c>
      <c r="H166" s="47">
        <f>DataBase!S163/100</f>
        <v>28.268300781250002</v>
      </c>
      <c r="I166" s="68">
        <f>DataBase!U163</f>
        <v>0.21096000075340271</v>
      </c>
      <c r="J166" s="27">
        <f>TestLeeKesler!H166</f>
        <v>11.709755543372905</v>
      </c>
      <c r="K166" s="58">
        <f>DataBase!Y164</f>
        <v>0.25864567180846298</v>
      </c>
      <c r="L166" s="27">
        <f t="shared" si="32"/>
        <v>0.49965333279062218</v>
      </c>
      <c r="M166" s="27">
        <f t="shared" si="38"/>
        <v>0.49965333279062218</v>
      </c>
      <c r="N166" s="58"/>
      <c r="O166" s="58"/>
      <c r="P166" s="58"/>
      <c r="Q166" s="58"/>
      <c r="R166" s="58"/>
      <c r="S166" s="58"/>
      <c r="T166" s="27">
        <f>TestLeeKesler!AR166</f>
        <v>1.6110175923354671E-3</v>
      </c>
      <c r="U166" s="27">
        <f t="shared" si="34"/>
        <v>0.62006289137654269</v>
      </c>
      <c r="V166" s="27">
        <f t="shared" si="35"/>
        <v>-3.2793943279043414</v>
      </c>
      <c r="W166" s="77">
        <f t="shared" si="33"/>
        <v>-3.5845064844399506</v>
      </c>
      <c r="X166" s="27">
        <f t="shared" si="36"/>
        <v>-4.0355818185623704</v>
      </c>
      <c r="Y166" s="27">
        <f t="shared" si="37"/>
        <v>1.7675393249035887E-2</v>
      </c>
      <c r="AA166" s="65">
        <f t="shared" si="39"/>
        <v>-0.99377133365089332</v>
      </c>
      <c r="AB166" s="65">
        <f t="shared" si="40"/>
        <v>149.59964567039529</v>
      </c>
      <c r="AD166" s="27">
        <f t="shared" si="41"/>
        <v>-3.2793943279043414</v>
      </c>
      <c r="AE166" s="77">
        <f t="shared" si="42"/>
        <v>-3.5845064844399506</v>
      </c>
      <c r="AF166" s="27">
        <f t="shared" si="43"/>
        <v>-4.0355818185623704</v>
      </c>
      <c r="AG166" s="27">
        <f t="shared" si="45"/>
        <v>1.7675393249035887E-2</v>
      </c>
      <c r="AI166" s="22">
        <f t="shared" si="44"/>
        <v>5.8084692652091381E-2</v>
      </c>
      <c r="AJ166" s="65">
        <f t="shared" si="46"/>
        <v>5.8084692652091381E-2</v>
      </c>
    </row>
    <row r="167" spans="2:36" x14ac:dyDescent="0.2">
      <c r="B167" t="str">
        <f>DataBase!A164</f>
        <v>1ci2ci3-MCC5</v>
      </c>
      <c r="D167" s="27">
        <f>DataBase!C164</f>
        <v>112.20800018310547</v>
      </c>
      <c r="E167" s="47">
        <f>DataBase!E164</f>
        <v>122.99801025390627</v>
      </c>
      <c r="F167" s="47">
        <f>DataBase!D164/1000</f>
        <v>0.78192102050781254</v>
      </c>
      <c r="G167" s="47">
        <f>DataBase!R164</f>
        <v>313.33101806640627</v>
      </c>
      <c r="H167" s="47">
        <f>DataBase!S164/100</f>
        <v>29.385300292968751</v>
      </c>
      <c r="I167" s="68">
        <f>DataBase!U164</f>
        <v>0.29859000444412231</v>
      </c>
      <c r="J167" s="27">
        <f>TestLeeKesler!H167</f>
        <v>11.425637457539334</v>
      </c>
      <c r="K167" s="58">
        <f>DataBase!Y165</f>
        <v>0.31410408608117957</v>
      </c>
      <c r="L167" s="27">
        <f t="shared" si="32"/>
        <v>0.26356835861638372</v>
      </c>
      <c r="M167" s="27">
        <f t="shared" si="38"/>
        <v>0.26356835861638372</v>
      </c>
      <c r="N167" s="58"/>
      <c r="O167" s="58"/>
      <c r="P167" s="58"/>
      <c r="Q167" s="58"/>
      <c r="R167" s="58"/>
      <c r="S167" s="58"/>
      <c r="T167" s="27">
        <f>TestLeeKesler!AR167</f>
        <v>4.7306163380397847E-4</v>
      </c>
      <c r="U167" s="27">
        <f t="shared" si="34"/>
        <v>0.60215077576477227</v>
      </c>
      <c r="V167" s="27">
        <f t="shared" si="35"/>
        <v>-3.5356457533707801</v>
      </c>
      <c r="W167" s="77">
        <f t="shared" si="33"/>
        <v>-3.9461847601102695</v>
      </c>
      <c r="X167" s="27">
        <f t="shared" si="36"/>
        <v>-4.7139370784294332</v>
      </c>
      <c r="Y167" s="27">
        <f t="shared" si="37"/>
        <v>8.9693947650230331E-3</v>
      </c>
      <c r="AA167" s="65">
        <f t="shared" si="39"/>
        <v>-0.9984939335246924</v>
      </c>
      <c r="AB167" s="65">
        <f t="shared" si="40"/>
        <v>-106.82694146728505</v>
      </c>
      <c r="AD167" s="27">
        <f t="shared" si="41"/>
        <v>-3.5356457533707801</v>
      </c>
      <c r="AE167" s="77">
        <f t="shared" si="42"/>
        <v>-3.9461847601102695</v>
      </c>
      <c r="AF167" s="27">
        <f t="shared" si="43"/>
        <v>-4.7139370784294332</v>
      </c>
      <c r="AG167" s="27">
        <f t="shared" si="45"/>
        <v>8.9693947650230331E-3</v>
      </c>
      <c r="AI167" s="22">
        <f t="shared" si="44"/>
        <v>2.553859750396121E-3</v>
      </c>
      <c r="AJ167" s="65">
        <f t="shared" si="46"/>
        <v>2.553859750396121E-3</v>
      </c>
    </row>
    <row r="168" spans="2:36" x14ac:dyDescent="0.2">
      <c r="B168" t="str">
        <f>DataBase!A165</f>
        <v>1ci2tr3-MCC5</v>
      </c>
      <c r="D168" s="27">
        <f>DataBase!C165</f>
        <v>112.20800018310547</v>
      </c>
      <c r="E168" s="47">
        <f>DataBase!E165</f>
        <v>117.49801025390627</v>
      </c>
      <c r="F168" s="47">
        <f>DataBase!D165/1000</f>
        <v>0.7733560180664063</v>
      </c>
      <c r="G168" s="47">
        <f>DataBase!R165</f>
        <v>306.66701660156252</v>
      </c>
      <c r="H168" s="47">
        <f>DataBase!S165/100</f>
        <v>28.978500976562501</v>
      </c>
      <c r="I168" s="68">
        <f>DataBase!U165</f>
        <v>0.28290000557899475</v>
      </c>
      <c r="J168" s="27">
        <f>TestLeeKesler!H168</f>
        <v>11.498465975263775</v>
      </c>
      <c r="K168" s="58">
        <f>DataBase!Y166</f>
        <v>0.40370860302377798</v>
      </c>
      <c r="L168" s="27">
        <f t="shared" si="32"/>
        <v>0.31855186883343478</v>
      </c>
      <c r="M168" s="27">
        <f t="shared" si="38"/>
        <v>0.31855186883343478</v>
      </c>
      <c r="N168" s="58"/>
      <c r="O168" s="58"/>
      <c r="P168" s="58"/>
      <c r="Q168" s="58"/>
      <c r="R168" s="58"/>
      <c r="S168" s="58"/>
      <c r="T168" s="27">
        <f>TestLeeKesler!AR168</f>
        <v>6.4876933251595617E-4</v>
      </c>
      <c r="U168" s="27">
        <f t="shared" si="34"/>
        <v>0.60907146545972601</v>
      </c>
      <c r="V168" s="27">
        <f t="shared" si="35"/>
        <v>-3.434757213814676</v>
      </c>
      <c r="W168" s="77">
        <f t="shared" si="33"/>
        <v>-3.8026402903410506</v>
      </c>
      <c r="X168" s="27">
        <f t="shared" si="36"/>
        <v>-4.5105241731670693</v>
      </c>
      <c r="Y168" s="27">
        <f t="shared" si="37"/>
        <v>1.0992696588794435E-2</v>
      </c>
      <c r="AA168" s="65">
        <f t="shared" si="39"/>
        <v>-0.99839297620200151</v>
      </c>
      <c r="AB168" s="65">
        <f t="shared" si="40"/>
        <v>-131.25887726551687</v>
      </c>
      <c r="AD168" s="27">
        <f t="shared" si="41"/>
        <v>-3.434757213814676</v>
      </c>
      <c r="AE168" s="77">
        <f t="shared" si="42"/>
        <v>-3.8026402903410506</v>
      </c>
      <c r="AF168" s="27">
        <f t="shared" si="43"/>
        <v>-4.5105241731670693</v>
      </c>
      <c r="AG168" s="27">
        <f t="shared" si="45"/>
        <v>1.0992696588794435E-2</v>
      </c>
      <c r="AI168" s="22">
        <f t="shared" si="44"/>
        <v>7.2516693779647659E-3</v>
      </c>
      <c r="AJ168" s="65">
        <f t="shared" si="46"/>
        <v>7.2516693779647659E-3</v>
      </c>
    </row>
    <row r="169" spans="2:36" x14ac:dyDescent="0.2">
      <c r="B169" t="str">
        <f>DataBase!A166</f>
        <v>1tr2ci3-MCC5</v>
      </c>
      <c r="D169" s="27">
        <f>DataBase!C166</f>
        <v>112.20800018310547</v>
      </c>
      <c r="E169" s="47">
        <f>DataBase!E166</f>
        <v>110.4110046386719</v>
      </c>
      <c r="F169" s="47">
        <f>DataBase!D166/1000</f>
        <v>0.75637500000000002</v>
      </c>
      <c r="G169" s="47">
        <f>DataBase!R166</f>
        <v>298.88900146484377</v>
      </c>
      <c r="H169" s="47">
        <f>DataBase!S166/100</f>
        <v>28.268300781250002</v>
      </c>
      <c r="I169" s="68">
        <f>DataBase!U166</f>
        <v>0.25459000468254089</v>
      </c>
      <c r="J169" s="27">
        <f>TestLeeKesler!H169</f>
        <v>11.68508344903093</v>
      </c>
      <c r="K169" s="58">
        <f>DataBase!Y167</f>
        <v>0.32362684395350227</v>
      </c>
      <c r="L169" s="27">
        <f t="shared" si="32"/>
        <v>0.40599656744297613</v>
      </c>
      <c r="M169" s="27">
        <f t="shared" si="38"/>
        <v>0.40599656744297613</v>
      </c>
      <c r="N169" s="58"/>
      <c r="O169" s="58"/>
      <c r="P169" s="58"/>
      <c r="Q169" s="58"/>
      <c r="R169" s="58"/>
      <c r="S169" s="58"/>
      <c r="T169" s="27">
        <f>TestLeeKesler!AR169</f>
        <v>1.024102876732441E-3</v>
      </c>
      <c r="U169" s="27">
        <f t="shared" si="34"/>
        <v>0.6173530110633616</v>
      </c>
      <c r="V169" s="27">
        <f t="shared" si="35"/>
        <v>-3.3171577943166839</v>
      </c>
      <c r="W169" s="77">
        <f t="shared" si="33"/>
        <v>-3.6371963775415188</v>
      </c>
      <c r="X169" s="27">
        <f t="shared" si="36"/>
        <v>-4.2431516371063003</v>
      </c>
      <c r="Y169" s="27">
        <f t="shared" si="37"/>
        <v>1.4362255820918263E-2</v>
      </c>
      <c r="AA169" s="65">
        <f t="shared" si="39"/>
        <v>-0.99683554409695518</v>
      </c>
      <c r="AB169" s="65">
        <f t="shared" si="40"/>
        <v>80.431102539509723</v>
      </c>
      <c r="AD169" s="27">
        <f t="shared" si="41"/>
        <v>-3.3171577943166839</v>
      </c>
      <c r="AE169" s="77">
        <f t="shared" si="42"/>
        <v>-3.6371963775415188</v>
      </c>
      <c r="AF169" s="27">
        <f t="shared" si="43"/>
        <v>-4.2431516371063003</v>
      </c>
      <c r="AG169" s="27">
        <f t="shared" si="45"/>
        <v>1.4362255820918263E-2</v>
      </c>
      <c r="AI169" s="22">
        <f t="shared" si="44"/>
        <v>6.7847713477323813E-3</v>
      </c>
      <c r="AJ169" s="65">
        <f t="shared" si="46"/>
        <v>6.7847713477323813E-3</v>
      </c>
    </row>
    <row r="170" spans="2:36" x14ac:dyDescent="0.2">
      <c r="B170" t="str">
        <f>DataBase!A167</f>
        <v>1ci2ci4-MCC5</v>
      </c>
      <c r="D170" s="27">
        <f>DataBase!C167</f>
        <v>112.20800018310547</v>
      </c>
      <c r="E170" s="47">
        <f>DataBase!E167</f>
        <v>116.76101074218752</v>
      </c>
      <c r="F170" s="47">
        <f>DataBase!D167/1000</f>
        <v>0.77463000488281253</v>
      </c>
      <c r="G170" s="47">
        <f>DataBase!R167</f>
        <v>306.66701660156252</v>
      </c>
      <c r="H170" s="47">
        <f>DataBase!S167/100</f>
        <v>28.875100097656251</v>
      </c>
      <c r="I170" s="68">
        <f>DataBase!U167</f>
        <v>0.27700001001358032</v>
      </c>
      <c r="J170" s="27">
        <f>TestLeeKesler!H170</f>
        <v>11.472331464813292</v>
      </c>
      <c r="K170" s="58">
        <f>DataBase!Y168</f>
        <v>0.31709340469396868</v>
      </c>
      <c r="L170" s="27">
        <f t="shared" si="32"/>
        <v>0.32461708966797176</v>
      </c>
      <c r="M170" s="27">
        <f t="shared" si="38"/>
        <v>0.32461708966797176</v>
      </c>
      <c r="N170" s="58"/>
      <c r="O170" s="58"/>
      <c r="P170" s="58"/>
      <c r="Q170" s="58"/>
      <c r="R170" s="58"/>
      <c r="S170" s="58"/>
      <c r="T170" s="27">
        <f>TestLeeKesler!AR170</f>
        <v>7.110250187716753E-4</v>
      </c>
      <c r="U170" s="27">
        <f t="shared" si="34"/>
        <v>0.60907146545972601</v>
      </c>
      <c r="V170" s="27">
        <f t="shared" si="35"/>
        <v>-3.434757213814676</v>
      </c>
      <c r="W170" s="77">
        <f t="shared" si="33"/>
        <v>-3.8026402903410506</v>
      </c>
      <c r="X170" s="27">
        <f t="shared" si="36"/>
        <v>-4.488088612317191</v>
      </c>
      <c r="Y170" s="27">
        <f t="shared" si="37"/>
        <v>1.1242111319791423E-2</v>
      </c>
      <c r="AA170" s="65">
        <f t="shared" si="39"/>
        <v>-0.99775767957249728</v>
      </c>
      <c r="AB170" s="65">
        <f t="shared" si="40"/>
        <v>10.581463064408828</v>
      </c>
      <c r="AD170" s="27">
        <f t="shared" si="41"/>
        <v>-3.434757213814676</v>
      </c>
      <c r="AE170" s="77">
        <f t="shared" si="42"/>
        <v>-3.8026402903410506</v>
      </c>
      <c r="AF170" s="27">
        <f t="shared" si="43"/>
        <v>-4.488088612317191</v>
      </c>
      <c r="AG170" s="27">
        <f t="shared" si="45"/>
        <v>1.1242111319791423E-2</v>
      </c>
      <c r="AI170" s="22">
        <f t="shared" si="44"/>
        <v>5.6605835588039656E-5</v>
      </c>
      <c r="AJ170" s="65">
        <f t="shared" si="46"/>
        <v>5.6605835588039656E-5</v>
      </c>
    </row>
    <row r="171" spans="2:36" x14ac:dyDescent="0.2">
      <c r="B171" t="str">
        <f>DataBase!A168</f>
        <v>1ci2tr4-MCC5</v>
      </c>
      <c r="D171" s="27">
        <f>DataBase!C168</f>
        <v>112.20800018310547</v>
      </c>
      <c r="E171" s="47">
        <f>DataBase!E168</f>
        <v>116.7390075683594</v>
      </c>
      <c r="F171" s="47">
        <f>DataBase!D168/1000</f>
        <v>0.76664001464843745</v>
      </c>
      <c r="G171" s="47">
        <f>DataBase!R168</f>
        <v>306.11000976562502</v>
      </c>
      <c r="H171" s="47">
        <f>DataBase!S168/100</f>
        <v>28.778601074218749</v>
      </c>
      <c r="I171" s="68">
        <f>DataBase!U168</f>
        <v>0.2460000067949295</v>
      </c>
      <c r="J171" s="27">
        <f>TestLeeKesler!H171</f>
        <v>11.591679068349634</v>
      </c>
      <c r="K171" s="58">
        <f>DataBase!Y169</f>
        <v>0.41490255136268117</v>
      </c>
      <c r="L171" s="27">
        <f t="shared" si="32"/>
        <v>0.36816859416241943</v>
      </c>
      <c r="M171" s="27">
        <f t="shared" si="38"/>
        <v>0.36816859416241943</v>
      </c>
      <c r="N171" s="58"/>
      <c r="O171" s="58"/>
      <c r="P171" s="58"/>
      <c r="Q171" s="58"/>
      <c r="R171" s="58"/>
      <c r="S171" s="58"/>
      <c r="T171" s="27">
        <f>TestLeeKesler!AR171</f>
        <v>7.0021146190669861E-4</v>
      </c>
      <c r="U171" s="27">
        <f t="shared" si="34"/>
        <v>0.60965713849794045</v>
      </c>
      <c r="V171" s="27">
        <f t="shared" si="35"/>
        <v>-3.4263300438563236</v>
      </c>
      <c r="W171" s="77">
        <f t="shared" si="33"/>
        <v>-3.7907167988269772</v>
      </c>
      <c r="X171" s="27">
        <f t="shared" si="36"/>
        <v>-4.3588464021254136</v>
      </c>
      <c r="Y171" s="27">
        <f t="shared" si="37"/>
        <v>1.2793137276302236E-2</v>
      </c>
      <c r="AA171" s="65">
        <f t="shared" si="39"/>
        <v>-0.9983123471774108</v>
      </c>
      <c r="AB171" s="65">
        <f t="shared" si="40"/>
        <v>-66.742633822365107</v>
      </c>
      <c r="AD171" s="27">
        <f t="shared" si="41"/>
        <v>-3.4263300438563236</v>
      </c>
      <c r="AE171" s="77">
        <f t="shared" si="42"/>
        <v>-3.7907167988269772</v>
      </c>
      <c r="AF171" s="27">
        <f t="shared" si="43"/>
        <v>-4.3588464021254136</v>
      </c>
      <c r="AG171" s="27">
        <f t="shared" si="45"/>
        <v>1.2793137276302236E-2</v>
      </c>
      <c r="AI171" s="22">
        <f t="shared" si="44"/>
        <v>2.1840627555958967E-3</v>
      </c>
      <c r="AJ171" s="65">
        <f t="shared" si="46"/>
        <v>2.1840627555958967E-3</v>
      </c>
    </row>
    <row r="172" spans="2:36" x14ac:dyDescent="0.2">
      <c r="B172" t="str">
        <f>DataBase!A169</f>
        <v>1tr2ci4-MCC5</v>
      </c>
      <c r="D172" s="27">
        <f>DataBase!C169</f>
        <v>112.20800018310547</v>
      </c>
      <c r="E172" s="47">
        <f>DataBase!E169</f>
        <v>109.29400024414065</v>
      </c>
      <c r="F172" s="47">
        <f>DataBase!D169/1000</f>
        <v>0.75034600830078124</v>
      </c>
      <c r="G172" s="47">
        <f>DataBase!R169</f>
        <v>297.77700195312502</v>
      </c>
      <c r="H172" s="47">
        <f>DataBase!S169/100</f>
        <v>28.116201171875002</v>
      </c>
      <c r="I172" s="68">
        <f>DataBase!U169</f>
        <v>0.24616000056266785</v>
      </c>
      <c r="J172" s="27">
        <f>TestLeeKesler!H172</f>
        <v>11.767527156646528</v>
      </c>
      <c r="K172" s="58">
        <f>DataBase!Y170</f>
        <v>0.20214941999317826</v>
      </c>
      <c r="L172" s="27">
        <f t="shared" si="32"/>
        <v>0.42589245019213934</v>
      </c>
      <c r="M172" s="27">
        <f t="shared" si="38"/>
        <v>0.42589245019213934</v>
      </c>
      <c r="N172" s="58"/>
      <c r="O172" s="58"/>
      <c r="P172" s="58"/>
      <c r="Q172" s="58"/>
      <c r="R172" s="58"/>
      <c r="S172" s="58"/>
      <c r="T172" s="27">
        <f>TestLeeKesler!AR172</f>
        <v>1.1095583271753104E-3</v>
      </c>
      <c r="U172" s="27">
        <f t="shared" si="34"/>
        <v>0.61855543491879683</v>
      </c>
      <c r="V172" s="27">
        <f t="shared" si="35"/>
        <v>-3.3003585043810268</v>
      </c>
      <c r="W172" s="77">
        <f t="shared" si="33"/>
        <v>-3.6137304471321796</v>
      </c>
      <c r="X172" s="27">
        <f t="shared" si="36"/>
        <v>-4.1899143932804144</v>
      </c>
      <c r="Y172" s="27">
        <f t="shared" si="37"/>
        <v>1.5147581552310312E-2</v>
      </c>
      <c r="AA172" s="65">
        <f t="shared" si="39"/>
        <v>-0.99451119707782121</v>
      </c>
      <c r="AB172" s="65">
        <f t="shared" si="40"/>
        <v>201.65053491920634</v>
      </c>
      <c r="AD172" s="27">
        <f t="shared" si="41"/>
        <v>-3.3003585043810268</v>
      </c>
      <c r="AE172" s="77">
        <f t="shared" si="42"/>
        <v>-3.6137304471321796</v>
      </c>
      <c r="AF172" s="27">
        <f t="shared" si="43"/>
        <v>-4.1899143932804144</v>
      </c>
      <c r="AG172" s="27">
        <f t="shared" si="45"/>
        <v>1.5147581552310312E-2</v>
      </c>
      <c r="AI172" s="22">
        <f t="shared" si="44"/>
        <v>5.006094356261321E-2</v>
      </c>
      <c r="AJ172" s="65">
        <f t="shared" si="46"/>
        <v>5.006094356261321E-2</v>
      </c>
    </row>
    <row r="173" spans="2:36" x14ac:dyDescent="0.2">
      <c r="B173" t="str">
        <f>DataBase!A170</f>
        <v>Ecyclohexane</v>
      </c>
      <c r="D173" s="27">
        <f>DataBase!C170</f>
        <v>112.20800018310547</v>
      </c>
      <c r="E173" s="47">
        <f>DataBase!E170</f>
        <v>131.79400024414065</v>
      </c>
      <c r="F173" s="47">
        <f>DataBase!D170/1000</f>
        <v>0.79067901611328129</v>
      </c>
      <c r="G173" s="47">
        <f>DataBase!R170</f>
        <v>336.11000976562502</v>
      </c>
      <c r="H173" s="47">
        <f>DataBase!S170/100</f>
        <v>30.336201171875</v>
      </c>
      <c r="I173" s="68">
        <f>DataBase!U170</f>
        <v>0.24300000071525574</v>
      </c>
      <c r="J173" s="27">
        <f>TestLeeKesler!H173</f>
        <v>11.382096886941939</v>
      </c>
      <c r="K173" s="58">
        <f>DataBase!Y171</f>
        <v>0.2250744982044873</v>
      </c>
      <c r="L173" s="27">
        <f t="shared" si="32"/>
        <v>0.21220868733242318</v>
      </c>
      <c r="M173" s="27">
        <f t="shared" si="38"/>
        <v>0.21220868733242318</v>
      </c>
      <c r="N173" s="58"/>
      <c r="O173" s="58"/>
      <c r="P173" s="58"/>
      <c r="Q173" s="58"/>
      <c r="R173" s="58"/>
      <c r="S173" s="58"/>
      <c r="T173" s="27">
        <f>TestLeeKesler!AR173</f>
        <v>5.0900934495661432E-4</v>
      </c>
      <c r="U173" s="27">
        <f t="shared" si="34"/>
        <v>0.57963758385496622</v>
      </c>
      <c r="V173" s="27">
        <f t="shared" si="35"/>
        <v>-3.8814300111583404</v>
      </c>
      <c r="W173" s="77">
        <f t="shared" si="33"/>
        <v>-4.4489582610952576</v>
      </c>
      <c r="X173" s="27">
        <f t="shared" si="36"/>
        <v>-4.9625268717866309</v>
      </c>
      <c r="Y173" s="27">
        <f t="shared" si="37"/>
        <v>6.9952294333136215E-3</v>
      </c>
      <c r="AA173" s="65">
        <f t="shared" si="39"/>
        <v>-0.99773848503932161</v>
      </c>
      <c r="AB173" s="65">
        <f t="shared" si="40"/>
        <v>-25.276178128243885</v>
      </c>
      <c r="AD173" s="27">
        <f t="shared" si="41"/>
        <v>-3.8814300111583404</v>
      </c>
      <c r="AE173" s="77">
        <f t="shared" si="42"/>
        <v>-4.4489582610952576</v>
      </c>
      <c r="AF173" s="27">
        <f t="shared" si="43"/>
        <v>-4.9625268717866309</v>
      </c>
      <c r="AG173" s="27">
        <f t="shared" si="45"/>
        <v>6.9952294333136215E-3</v>
      </c>
      <c r="AI173" s="22">
        <f t="shared" si="44"/>
        <v>1.6552908939572333E-4</v>
      </c>
      <c r="AJ173" s="65">
        <f t="shared" si="46"/>
        <v>1.6552908939572333E-4</v>
      </c>
    </row>
    <row r="174" spans="2:36" x14ac:dyDescent="0.2">
      <c r="B174" t="str">
        <f>DataBase!A171</f>
        <v>1-ci2-MCC6</v>
      </c>
      <c r="D174" s="27">
        <f>DataBase!C171</f>
        <v>112.20800018310547</v>
      </c>
      <c r="E174" s="47">
        <f>DataBase!E171</f>
        <v>129.7390075683594</v>
      </c>
      <c r="F174" s="47">
        <f>DataBase!D171/1000</f>
        <v>0.79918103027343745</v>
      </c>
      <c r="G174" s="47">
        <f>DataBase!R171</f>
        <v>332.77700195312502</v>
      </c>
      <c r="H174" s="47">
        <f>DataBase!S171/100</f>
        <v>29.646201171874999</v>
      </c>
      <c r="I174" s="68">
        <f>DataBase!U171</f>
        <v>0.23600000143051147</v>
      </c>
      <c r="J174" s="27">
        <f>TestLeeKesler!H174</f>
        <v>11.241928213250274</v>
      </c>
      <c r="K174" s="58">
        <f>DataBase!Y172</f>
        <v>0.26746927624813516</v>
      </c>
      <c r="L174" s="27">
        <f t="shared" si="32"/>
        <v>0.22906835932898997</v>
      </c>
      <c r="M174" s="27">
        <f t="shared" si="38"/>
        <v>0.22906835932898997</v>
      </c>
      <c r="N174" s="58"/>
      <c r="O174" s="58"/>
      <c r="P174" s="58"/>
      <c r="Q174" s="58"/>
      <c r="R174" s="58"/>
      <c r="S174" s="58"/>
      <c r="T174" s="27">
        <f>TestLeeKesler!AR174</f>
        <v>5.8018284857233116E-4</v>
      </c>
      <c r="U174" s="27">
        <f t="shared" si="34"/>
        <v>0.5828259821095082</v>
      </c>
      <c r="V174" s="27">
        <f t="shared" si="35"/>
        <v>-3.8307457560889349</v>
      </c>
      <c r="W174" s="77">
        <f t="shared" si="33"/>
        <v>-4.3742501701021084</v>
      </c>
      <c r="X174" s="27">
        <f t="shared" si="36"/>
        <v>-4.8630688024904476</v>
      </c>
      <c r="Y174" s="27">
        <f t="shared" si="37"/>
        <v>7.7267356448456007E-3</v>
      </c>
      <c r="AA174" s="65">
        <f t="shared" si="39"/>
        <v>-0.99783084301602532</v>
      </c>
      <c r="AB174" s="65">
        <f t="shared" si="40"/>
        <v>-66.187611394647689</v>
      </c>
      <c r="AD174" s="27">
        <f t="shared" si="41"/>
        <v>-3.8307457560889349</v>
      </c>
      <c r="AE174" s="77">
        <f t="shared" si="42"/>
        <v>-4.3742501701021084</v>
      </c>
      <c r="AF174" s="27">
        <f t="shared" si="43"/>
        <v>-4.8630688024904476</v>
      </c>
      <c r="AG174" s="27">
        <f t="shared" si="45"/>
        <v>7.7267356448456007E-3</v>
      </c>
      <c r="AI174" s="22">
        <f t="shared" si="44"/>
        <v>1.4746304202310908E-3</v>
      </c>
      <c r="AJ174" s="65">
        <f t="shared" si="46"/>
        <v>1.4746304202310908E-3</v>
      </c>
    </row>
    <row r="175" spans="2:36" x14ac:dyDescent="0.2">
      <c r="B175" t="str">
        <f>DataBase!A172</f>
        <v>1-tr2-MCC6</v>
      </c>
      <c r="D175" s="27">
        <f>DataBase!C172</f>
        <v>112.20800018310547</v>
      </c>
      <c r="E175" s="47">
        <f>DataBase!E172</f>
        <v>123.42800292968752</v>
      </c>
      <c r="F175" s="47">
        <f>DataBase!D172/1000</f>
        <v>0.77847302246093752</v>
      </c>
      <c r="G175" s="47">
        <f>DataBase!R172</f>
        <v>322.77700195312502</v>
      </c>
      <c r="H175" s="47">
        <f>DataBase!S172/100</f>
        <v>29.646201171874999</v>
      </c>
      <c r="I175" s="68">
        <f>DataBase!U172</f>
        <v>0.33041000366210938</v>
      </c>
      <c r="J175" s="27">
        <f>TestLeeKesler!H175</f>
        <v>11.480394410854817</v>
      </c>
      <c r="K175" s="58">
        <f>DataBase!Y173</f>
        <v>0.29747990020244158</v>
      </c>
      <c r="L175" s="27">
        <f t="shared" si="32"/>
        <v>0.18984762785359466</v>
      </c>
      <c r="M175" s="27">
        <f t="shared" si="38"/>
        <v>0.18984762785359466</v>
      </c>
      <c r="N175" s="58"/>
      <c r="O175" s="58"/>
      <c r="P175" s="58"/>
      <c r="Q175" s="58"/>
      <c r="R175" s="58"/>
      <c r="S175" s="58"/>
      <c r="T175" s="27">
        <f>TestLeeKesler!AR175</f>
        <v>7.0298693198243725E-4</v>
      </c>
      <c r="U175" s="27">
        <f t="shared" si="34"/>
        <v>0.59260613941399887</v>
      </c>
      <c r="V175" s="27">
        <f t="shared" si="35"/>
        <v>-3.6788616927732343</v>
      </c>
      <c r="W175" s="77">
        <f t="shared" si="33"/>
        <v>-4.1524341700256864</v>
      </c>
      <c r="X175" s="27">
        <f t="shared" si="36"/>
        <v>-5.0508674820980897</v>
      </c>
      <c r="Y175" s="27">
        <f t="shared" si="37"/>
        <v>6.4037758751263165E-3</v>
      </c>
      <c r="AA175" s="65">
        <f t="shared" si="39"/>
        <v>-0.99763685905668231</v>
      </c>
      <c r="AB175" s="65">
        <f t="shared" si="40"/>
        <v>-153.10707418887824</v>
      </c>
      <c r="AD175" s="27">
        <f t="shared" si="41"/>
        <v>-3.6788616927732343</v>
      </c>
      <c r="AE175" s="77">
        <f t="shared" si="42"/>
        <v>-4.1524341700256864</v>
      </c>
      <c r="AF175" s="27">
        <f t="shared" si="43"/>
        <v>-5.0508674820980897</v>
      </c>
      <c r="AG175" s="27">
        <f t="shared" si="45"/>
        <v>6.4037758751263165E-3</v>
      </c>
      <c r="AI175" s="22">
        <f t="shared" si="44"/>
        <v>1.1584706050976359E-2</v>
      </c>
      <c r="AJ175" s="65">
        <f t="shared" si="46"/>
        <v>1.1584706050976359E-2</v>
      </c>
    </row>
    <row r="176" spans="2:36" x14ac:dyDescent="0.2">
      <c r="B176" t="str">
        <f>DataBase!A173</f>
        <v>1-ci3-MCC6</v>
      </c>
      <c r="D176" s="27">
        <f>DataBase!C173</f>
        <v>112.20800018310547</v>
      </c>
      <c r="E176" s="47">
        <f>DataBase!E173</f>
        <v>120.0930114746094</v>
      </c>
      <c r="F176" s="47">
        <f>DataBase!D173/1000</f>
        <v>0.76872601318359379</v>
      </c>
      <c r="G176" s="47">
        <f>DataBase!R173</f>
        <v>317.77700195312502</v>
      </c>
      <c r="H176" s="47">
        <f>DataBase!S173/100</f>
        <v>29.646201171874999</v>
      </c>
      <c r="I176" s="68">
        <f>DataBase!U173</f>
        <v>0.22400000691413879</v>
      </c>
      <c r="J176" s="27">
        <f>TestLeeKesler!H176</f>
        <v>11.593278314746346</v>
      </c>
      <c r="K176" s="58">
        <f>DataBase!Y174</f>
        <v>0.26519282672326161</v>
      </c>
      <c r="L176" s="27">
        <f t="shared" si="32"/>
        <v>0.32651166656809677</v>
      </c>
      <c r="M176" s="27">
        <f t="shared" si="38"/>
        <v>0.32651166656809677</v>
      </c>
      <c r="N176" s="58"/>
      <c r="O176" s="58"/>
      <c r="P176" s="58"/>
      <c r="Q176" s="58"/>
      <c r="R176" s="58"/>
      <c r="S176" s="58"/>
      <c r="T176" s="27">
        <f>TestLeeKesler!AR176</f>
        <v>7.8859653356455541E-4</v>
      </c>
      <c r="U176" s="27">
        <f t="shared" si="34"/>
        <v>0.59762034706955802</v>
      </c>
      <c r="V176" s="27">
        <f t="shared" si="35"/>
        <v>-3.6030231454315453</v>
      </c>
      <c r="W176" s="77">
        <f t="shared" si="33"/>
        <v>-4.0428590186391826</v>
      </c>
      <c r="X176" s="27">
        <f t="shared" si="36"/>
        <v>-4.5086235935596104</v>
      </c>
      <c r="Y176" s="27">
        <f t="shared" si="37"/>
        <v>1.101360895027099E-2</v>
      </c>
      <c r="AA176" s="65">
        <f t="shared" si="39"/>
        <v>-0.99702632781094236</v>
      </c>
      <c r="AB176" s="65">
        <f t="shared" si="40"/>
        <v>77.756922881294315</v>
      </c>
      <c r="AD176" s="27">
        <f t="shared" si="41"/>
        <v>-3.6030231454315453</v>
      </c>
      <c r="AE176" s="77">
        <f t="shared" si="42"/>
        <v>-4.0428590186391826</v>
      </c>
      <c r="AF176" s="27">
        <f t="shared" si="43"/>
        <v>-4.5086235935596104</v>
      </c>
      <c r="AG176" s="27">
        <f t="shared" si="45"/>
        <v>1.101360895027099E-2</v>
      </c>
      <c r="AI176" s="22">
        <f t="shared" si="44"/>
        <v>3.760000119916544E-3</v>
      </c>
      <c r="AJ176" s="65">
        <f t="shared" si="46"/>
        <v>3.760000119916544E-3</v>
      </c>
    </row>
    <row r="177" spans="2:36" x14ac:dyDescent="0.2">
      <c r="B177" t="str">
        <f>DataBase!A174</f>
        <v>1-tr3-MCC6</v>
      </c>
      <c r="D177" s="27">
        <f>DataBase!C174</f>
        <v>112.20800018310547</v>
      </c>
      <c r="E177" s="47">
        <f>DataBase!E174</f>
        <v>124.45900878906252</v>
      </c>
      <c r="F177" s="47">
        <f>DataBase!D174/1000</f>
        <v>0.78759100341796873</v>
      </c>
      <c r="G177" s="47">
        <f>DataBase!R174</f>
        <v>325.00002441406252</v>
      </c>
      <c r="H177" s="47">
        <f>DataBase!S174/100</f>
        <v>29.646201171874999</v>
      </c>
      <c r="I177" s="68">
        <f>DataBase!U174</f>
        <v>0.188960000872612</v>
      </c>
      <c r="J177" s="27">
        <f>TestLeeKesler!H177</f>
        <v>11.357310356255093</v>
      </c>
      <c r="K177" s="58">
        <f>DataBase!Y175</f>
        <v>0.26154495478475359</v>
      </c>
      <c r="L177" s="27">
        <f t="shared" si="32"/>
        <v>0.32720382904299367</v>
      </c>
      <c r="M177" s="27">
        <f t="shared" si="38"/>
        <v>0.32720382904299367</v>
      </c>
      <c r="N177" s="58"/>
      <c r="O177" s="58"/>
      <c r="P177" s="58"/>
      <c r="Q177" s="58"/>
      <c r="R177" s="58"/>
      <c r="S177" s="58"/>
      <c r="T177" s="27">
        <f>TestLeeKesler!AR177</f>
        <v>7.0066788974128345E-4</v>
      </c>
      <c r="U177" s="27">
        <f t="shared" si="34"/>
        <v>0.59040372078215608</v>
      </c>
      <c r="V177" s="27">
        <f t="shared" si="35"/>
        <v>-3.7126020219908709</v>
      </c>
      <c r="W177" s="77">
        <f t="shared" si="33"/>
        <v>-4.2014391462799248</v>
      </c>
      <c r="X177" s="27">
        <f t="shared" si="36"/>
        <v>-4.5065059667381515</v>
      </c>
      <c r="Y177" s="27">
        <f t="shared" si="37"/>
        <v>1.1036956375827607E-2</v>
      </c>
      <c r="AA177" s="65">
        <f t="shared" si="39"/>
        <v>-0.99732104222649642</v>
      </c>
      <c r="AB177" s="65">
        <f t="shared" si="40"/>
        <v>93.708981415552145</v>
      </c>
      <c r="AD177" s="27">
        <f t="shared" si="41"/>
        <v>-3.7126020219908709</v>
      </c>
      <c r="AE177" s="77">
        <f t="shared" si="42"/>
        <v>-4.2014391462799248</v>
      </c>
      <c r="AF177" s="27">
        <f t="shared" si="43"/>
        <v>-4.5065059667381515</v>
      </c>
      <c r="AG177" s="27">
        <f t="shared" si="45"/>
        <v>1.1036956375827607E-2</v>
      </c>
      <c r="AI177" s="22">
        <f t="shared" si="44"/>
        <v>4.3110877688593814E-3</v>
      </c>
      <c r="AJ177" s="65">
        <f t="shared" si="46"/>
        <v>4.3110877688593814E-3</v>
      </c>
    </row>
    <row r="178" spans="2:36" x14ac:dyDescent="0.2">
      <c r="B178" t="str">
        <f>DataBase!A175</f>
        <v>1-ci4-MCC6</v>
      </c>
      <c r="D178" s="27">
        <f>DataBase!C175</f>
        <v>112.20800018310547</v>
      </c>
      <c r="E178" s="47">
        <f>DataBase!E175</f>
        <v>124.32601318359377</v>
      </c>
      <c r="F178" s="47">
        <f>DataBase!D175/1000</f>
        <v>0.7858380126953125</v>
      </c>
      <c r="G178" s="47">
        <f>DataBase!R175</f>
        <v>325.00002441406252</v>
      </c>
      <c r="H178" s="47">
        <f>DataBase!S175/100</f>
        <v>29.646201171874999</v>
      </c>
      <c r="I178" s="68">
        <f>DataBase!U175</f>
        <v>0.23398000001907349</v>
      </c>
      <c r="J178" s="27">
        <f>TestLeeKesler!H178</f>
        <v>11.381376161988586</v>
      </c>
      <c r="K178" s="58">
        <f>DataBase!Y176</f>
        <v>0.30392583864519646</v>
      </c>
      <c r="L178" s="27">
        <f t="shared" si="32"/>
        <v>0.27081461798807821</v>
      </c>
      <c r="M178" s="27">
        <f t="shared" si="38"/>
        <v>0.27081461798807821</v>
      </c>
      <c r="N178" s="58"/>
      <c r="O178" s="58"/>
      <c r="P178" s="58"/>
      <c r="Q178" s="58"/>
      <c r="R178" s="58"/>
      <c r="S178" s="58"/>
      <c r="T178" s="27">
        <f>TestLeeKesler!AR178</f>
        <v>7.1056880278831734E-4</v>
      </c>
      <c r="U178" s="27">
        <f t="shared" si="34"/>
        <v>0.59040372078215608</v>
      </c>
      <c r="V178" s="27">
        <f t="shared" si="35"/>
        <v>-3.7126020219908709</v>
      </c>
      <c r="W178" s="77">
        <f t="shared" si="33"/>
        <v>-4.2014391462799248</v>
      </c>
      <c r="X178" s="27">
        <f t="shared" si="36"/>
        <v>-4.6956547535175837</v>
      </c>
      <c r="Y178" s="27">
        <f t="shared" si="37"/>
        <v>9.1348843117544792E-3</v>
      </c>
      <c r="AA178" s="65">
        <f t="shared" si="39"/>
        <v>-0.99766203227091255</v>
      </c>
      <c r="AB178" s="65">
        <f t="shared" si="40"/>
        <v>-46.598190811625422</v>
      </c>
      <c r="AD178" s="27">
        <f t="shared" si="41"/>
        <v>-3.7126020219908709</v>
      </c>
      <c r="AE178" s="77">
        <f t="shared" si="42"/>
        <v>-4.2014391462799248</v>
      </c>
      <c r="AF178" s="27">
        <f t="shared" si="43"/>
        <v>-4.6956547535175837</v>
      </c>
      <c r="AG178" s="27">
        <f t="shared" si="45"/>
        <v>9.1348843117544792E-3</v>
      </c>
      <c r="AI178" s="22">
        <f t="shared" si="44"/>
        <v>1.0963529334043741E-3</v>
      </c>
      <c r="AJ178" s="65">
        <f t="shared" si="46"/>
        <v>1.0963529334043741E-3</v>
      </c>
    </row>
    <row r="179" spans="2:36" x14ac:dyDescent="0.2">
      <c r="B179" t="str">
        <f>DataBase!A176</f>
        <v>1-tr4-MCC6</v>
      </c>
      <c r="D179" s="27">
        <f>DataBase!C176</f>
        <v>112.20800018310547</v>
      </c>
      <c r="E179" s="47">
        <f>DataBase!E176</f>
        <v>119.35601196289065</v>
      </c>
      <c r="F179" s="47">
        <f>DataBase!D176/1000</f>
        <v>0.76539300537109378</v>
      </c>
      <c r="G179" s="47">
        <f>DataBase!R176</f>
        <v>316.66701660156252</v>
      </c>
      <c r="H179" s="47">
        <f>DataBase!S176/100</f>
        <v>29.646201171874999</v>
      </c>
      <c r="I179" s="68">
        <f>DataBase!U176</f>
        <v>0.23398000001907349</v>
      </c>
      <c r="J179" s="27">
        <f>TestLeeKesler!H179</f>
        <v>11.63648418748758</v>
      </c>
      <c r="K179" s="58">
        <f>DataBase!Y177</f>
        <v>0.20336394134960822</v>
      </c>
      <c r="L179" s="27">
        <f t="shared" si="32"/>
        <v>0.32073254310312127</v>
      </c>
      <c r="M179" s="27">
        <f t="shared" si="38"/>
        <v>0.32073254310312127</v>
      </c>
      <c r="N179" s="58"/>
      <c r="O179" s="58"/>
      <c r="P179" s="58"/>
      <c r="Q179" s="58"/>
      <c r="R179" s="58"/>
      <c r="S179" s="58"/>
      <c r="T179" s="27">
        <f>TestLeeKesler!AR179</f>
        <v>8.086696697568455E-4</v>
      </c>
      <c r="U179" s="27">
        <f t="shared" si="34"/>
        <v>0.59874501762393617</v>
      </c>
      <c r="V179" s="27">
        <f t="shared" si="35"/>
        <v>-3.586196576779622</v>
      </c>
      <c r="W179" s="77">
        <f t="shared" si="33"/>
        <v>-4.0186559544622549</v>
      </c>
      <c r="X179" s="27">
        <f t="shared" si="36"/>
        <v>-4.5264816970813504</v>
      </c>
      <c r="Y179" s="27">
        <f t="shared" si="37"/>
        <v>1.081867255921465E-2</v>
      </c>
      <c r="AA179" s="65">
        <f t="shared" si="39"/>
        <v>-0.99602353463258941</v>
      </c>
      <c r="AB179" s="65">
        <f t="shared" si="40"/>
        <v>145.13788032733314</v>
      </c>
      <c r="AD179" s="27">
        <f t="shared" si="41"/>
        <v>-3.586196576779622</v>
      </c>
      <c r="AE179" s="77">
        <f t="shared" si="42"/>
        <v>-4.0186559544622549</v>
      </c>
      <c r="AF179" s="27">
        <f t="shared" si="43"/>
        <v>-4.5264816970813504</v>
      </c>
      <c r="AG179" s="27">
        <f t="shared" si="45"/>
        <v>1.081867255921465E-2</v>
      </c>
      <c r="AI179" s="22">
        <f t="shared" si="44"/>
        <v>1.3775388677574746E-2</v>
      </c>
      <c r="AJ179" s="65">
        <f t="shared" si="46"/>
        <v>1.3775388677574746E-2</v>
      </c>
    </row>
    <row r="180" spans="2:36" x14ac:dyDescent="0.2">
      <c r="B180" t="str">
        <f>DataBase!A177</f>
        <v>n-Pcycpentan</v>
      </c>
      <c r="D180" s="27">
        <f>DataBase!C177</f>
        <v>112.20800018310547</v>
      </c>
      <c r="E180" s="47">
        <f>DataBase!E177</f>
        <v>130.95900878906252</v>
      </c>
      <c r="F180" s="47">
        <f>DataBase!D177/1000</f>
        <v>0.77933300781250003</v>
      </c>
      <c r="G180" s="47">
        <f>DataBase!R177</f>
        <v>329.99801025390627</v>
      </c>
      <c r="H180" s="47">
        <f>DataBase!S177/100</f>
        <v>29.991201171875002</v>
      </c>
      <c r="I180" s="68">
        <f>DataBase!U177</f>
        <v>0.33500000834465027</v>
      </c>
      <c r="J180" s="27">
        <f>TestLeeKesler!H180</f>
        <v>11.539861816605235</v>
      </c>
      <c r="K180" s="58">
        <f>DataBase!Y178</f>
        <v>0.24318353491293115</v>
      </c>
      <c r="L180" s="27">
        <f t="shared" si="32"/>
        <v>0.16005927362452438</v>
      </c>
      <c r="M180" s="27">
        <f t="shared" si="38"/>
        <v>0.16005927362452438</v>
      </c>
      <c r="N180" s="58"/>
      <c r="O180" s="58"/>
      <c r="P180" s="58"/>
      <c r="Q180" s="58"/>
      <c r="R180" s="58"/>
      <c r="S180" s="58"/>
      <c r="T180" s="27">
        <f>TestLeeKesler!AR180</f>
        <v>4.2733972248211162E-4</v>
      </c>
      <c r="U180" s="27">
        <f t="shared" si="34"/>
        <v>0.58551134049391129</v>
      </c>
      <c r="V180" s="27">
        <f t="shared" si="35"/>
        <v>-3.78850964781692</v>
      </c>
      <c r="W180" s="77">
        <f t="shared" si="33"/>
        <v>-4.3122550231922947</v>
      </c>
      <c r="X180" s="27">
        <f t="shared" si="36"/>
        <v>-5.2331151165705982</v>
      </c>
      <c r="Y180" s="27">
        <f t="shared" si="37"/>
        <v>5.3368743955018371E-3</v>
      </c>
      <c r="AA180" s="65">
        <f t="shared" si="39"/>
        <v>-0.99824272756527244</v>
      </c>
      <c r="AB180" s="65">
        <f t="shared" si="40"/>
        <v>-194.51564391345892</v>
      </c>
      <c r="AD180" s="27">
        <f t="shared" si="41"/>
        <v>-3.78850964781692</v>
      </c>
      <c r="AE180" s="77">
        <f t="shared" si="42"/>
        <v>-4.3122550231922947</v>
      </c>
      <c r="AF180" s="27">
        <f t="shared" si="43"/>
        <v>-5.2331151165705982</v>
      </c>
      <c r="AG180" s="27">
        <f t="shared" si="45"/>
        <v>5.3368743955018371E-3</v>
      </c>
      <c r="AI180" s="22">
        <f t="shared" si="44"/>
        <v>6.9096428147433211E-3</v>
      </c>
      <c r="AJ180" s="65">
        <f t="shared" si="46"/>
        <v>6.9096428147433211E-3</v>
      </c>
    </row>
    <row r="181" spans="2:36" x14ac:dyDescent="0.2">
      <c r="B181" t="str">
        <f>DataBase!A178</f>
        <v>i-Pcycpentan</v>
      </c>
      <c r="D181" s="27">
        <f>DataBase!C178</f>
        <v>112.20800018310547</v>
      </c>
      <c r="E181" s="47">
        <f>DataBase!E178</f>
        <v>126.42800292968752</v>
      </c>
      <c r="F181" s="47">
        <f>DataBase!D178/1000</f>
        <v>0.77933300781250003</v>
      </c>
      <c r="G181" s="47">
        <f>DataBase!R178</f>
        <v>327.77700195312502</v>
      </c>
      <c r="H181" s="47">
        <f>DataBase!S178/100</f>
        <v>29.991201171875002</v>
      </c>
      <c r="I181" s="68">
        <f>DataBase!U178</f>
        <v>0.23995000123977661</v>
      </c>
      <c r="J181" s="27">
        <f>TestLeeKesler!H181</f>
        <v>11.496570008944106</v>
      </c>
      <c r="K181" s="58">
        <f>DataBase!Y179</f>
        <v>0.26542291807844454</v>
      </c>
      <c r="L181" s="27">
        <f t="shared" si="32"/>
        <v>0.25239788181630951</v>
      </c>
      <c r="M181" s="27">
        <f t="shared" si="38"/>
        <v>0.25239788181630951</v>
      </c>
      <c r="N181" s="58"/>
      <c r="O181" s="58"/>
      <c r="P181" s="58"/>
      <c r="Q181" s="58"/>
      <c r="R181" s="58"/>
      <c r="S181" s="58"/>
      <c r="T181" s="27">
        <f>TestLeeKesler!AR181</f>
        <v>6.2675625571366933E-4</v>
      </c>
      <c r="U181" s="27">
        <f t="shared" si="34"/>
        <v>0.58767537296909023</v>
      </c>
      <c r="V181" s="27">
        <f t="shared" si="35"/>
        <v>-3.7547692631661378</v>
      </c>
      <c r="W181" s="77">
        <f t="shared" si="33"/>
        <v>-4.2629019230722491</v>
      </c>
      <c r="X181" s="27">
        <f t="shared" si="36"/>
        <v>-4.7776525848923699</v>
      </c>
      <c r="Y181" s="27">
        <f t="shared" si="37"/>
        <v>8.4157310129012747E-3</v>
      </c>
      <c r="AA181" s="65">
        <f t="shared" si="39"/>
        <v>-0.99763865057225976</v>
      </c>
      <c r="AB181" s="65">
        <f t="shared" si="40"/>
        <v>-20.781661361008343</v>
      </c>
      <c r="AD181" s="27">
        <f t="shared" si="41"/>
        <v>-3.7547692631661378</v>
      </c>
      <c r="AE181" s="77">
        <f t="shared" si="42"/>
        <v>-4.2629019230722491</v>
      </c>
      <c r="AF181" s="27">
        <f t="shared" si="43"/>
        <v>-4.7776525848923699</v>
      </c>
      <c r="AG181" s="27">
        <f t="shared" si="45"/>
        <v>8.4157310129012747E-3</v>
      </c>
      <c r="AI181" s="22">
        <f t="shared" si="44"/>
        <v>1.6965156962993235E-4</v>
      </c>
      <c r="AJ181" s="65">
        <f t="shared" si="46"/>
        <v>1.6965156962993235E-4</v>
      </c>
    </row>
    <row r="182" spans="2:36" x14ac:dyDescent="0.2">
      <c r="B182" t="str">
        <f>DataBase!A179</f>
        <v>1-Octene</v>
      </c>
      <c r="D182" s="27">
        <f>DataBase!C179</f>
        <v>112.20800018310547</v>
      </c>
      <c r="E182" s="47">
        <f>DataBase!E179</f>
        <v>121.24801025390627</v>
      </c>
      <c r="F182" s="47">
        <f>DataBase!D179/1000</f>
        <v>0.71356701660156252</v>
      </c>
      <c r="G182" s="47">
        <f>DataBase!R179</f>
        <v>293.44802246093752</v>
      </c>
      <c r="H182" s="47">
        <f>DataBase!S179/100</f>
        <v>26.243100585937501</v>
      </c>
      <c r="I182" s="68">
        <f>DataBase!U179</f>
        <v>0.38600000739097595</v>
      </c>
      <c r="J182" s="27">
        <f>TestLeeKesler!H182</f>
        <v>12.501658732720749</v>
      </c>
      <c r="K182" s="58">
        <f>DataBase!Y180</f>
        <v>0.23167443752847319</v>
      </c>
      <c r="L182" s="27">
        <f t="shared" si="32"/>
        <v>0.26516565734374153</v>
      </c>
      <c r="M182" s="27">
        <f t="shared" si="38"/>
        <v>0.26516565734374153</v>
      </c>
      <c r="N182" s="58"/>
      <c r="O182" s="58"/>
      <c r="P182" s="58"/>
      <c r="Q182" s="58"/>
      <c r="R182" s="58"/>
      <c r="S182" s="58"/>
      <c r="T182" s="27">
        <f>TestLeeKesler!AR182</f>
        <v>2.7670252075816173E-4</v>
      </c>
      <c r="U182" s="27">
        <f t="shared" si="34"/>
        <v>0.62328138468634864</v>
      </c>
      <c r="V182" s="27">
        <f t="shared" si="35"/>
        <v>-3.2349915117005899</v>
      </c>
      <c r="W182" s="77">
        <f t="shared" si="33"/>
        <v>-3.5228292958103702</v>
      </c>
      <c r="X182" s="27">
        <f t="shared" si="36"/>
        <v>-4.594803645920539</v>
      </c>
      <c r="Y182" s="27">
        <f t="shared" si="37"/>
        <v>1.0104204587998718E-2</v>
      </c>
      <c r="AA182" s="65">
        <f t="shared" si="39"/>
        <v>-0.99880564069255962</v>
      </c>
      <c r="AB182" s="65">
        <f t="shared" si="40"/>
        <v>121.03691619253335</v>
      </c>
      <c r="AD182" s="27">
        <f t="shared" si="41"/>
        <v>-3.2349915117005899</v>
      </c>
      <c r="AE182" s="77">
        <f t="shared" si="42"/>
        <v>-3.5228292958103702</v>
      </c>
      <c r="AF182" s="27">
        <f t="shared" si="43"/>
        <v>-4.594803645920539</v>
      </c>
      <c r="AG182" s="27">
        <f t="shared" si="45"/>
        <v>1.0104204587998718E-2</v>
      </c>
      <c r="AI182" s="22">
        <f t="shared" si="44"/>
        <v>1.1216618047146228E-3</v>
      </c>
      <c r="AJ182" s="65">
        <f t="shared" si="46"/>
        <v>1.1216618047146228E-3</v>
      </c>
    </row>
    <row r="183" spans="2:36" x14ac:dyDescent="0.2">
      <c r="B183" t="str">
        <f>DataBase!A180</f>
        <v>cis2-Octene</v>
      </c>
      <c r="D183" s="27">
        <f>DataBase!C180</f>
        <v>112.20800018310547</v>
      </c>
      <c r="E183" s="47">
        <f>DataBase!E180</f>
        <v>125.64901123046877</v>
      </c>
      <c r="F183" s="47">
        <f>DataBase!D180/1000</f>
        <v>0.72716400146484372</v>
      </c>
      <c r="G183" s="47">
        <f>DataBase!R180</f>
        <v>308.33101806640627</v>
      </c>
      <c r="H183" s="47">
        <f>DataBase!S180/100</f>
        <v>27.765000000000001</v>
      </c>
      <c r="I183" s="68">
        <f>DataBase!U180</f>
        <v>0.34150001406669617</v>
      </c>
      <c r="J183" s="27">
        <f>TestLeeKesler!H183</f>
        <v>12.313357492760606</v>
      </c>
      <c r="K183" s="58">
        <f>DataBase!Y181</f>
        <v>0.25904509591545738</v>
      </c>
      <c r="L183" s="27">
        <f t="shared" si="32"/>
        <v>0.23528660467005125</v>
      </c>
      <c r="M183" s="27">
        <f t="shared" si="38"/>
        <v>0.23528660467005125</v>
      </c>
      <c r="N183" s="58"/>
      <c r="O183" s="58"/>
      <c r="P183" s="58"/>
      <c r="Q183" s="58"/>
      <c r="R183" s="58"/>
      <c r="S183" s="58"/>
      <c r="T183" s="27">
        <f>TestLeeKesler!AR183</f>
        <v>3.1852204368741795E-4</v>
      </c>
      <c r="U183" s="27">
        <f t="shared" si="34"/>
        <v>0.60732850949172268</v>
      </c>
      <c r="V183" s="27">
        <f t="shared" si="35"/>
        <v>-3.4599376181319106</v>
      </c>
      <c r="W183" s="77">
        <f t="shared" si="33"/>
        <v>-3.8383293592018544</v>
      </c>
      <c r="X183" s="27">
        <f t="shared" si="36"/>
        <v>-4.7707271482919564</v>
      </c>
      <c r="Y183" s="27">
        <f t="shared" si="37"/>
        <v>8.4742159074392663E-3</v>
      </c>
      <c r="AA183" s="65">
        <f t="shared" si="39"/>
        <v>-0.99877039925206157</v>
      </c>
      <c r="AB183" s="65">
        <f t="shared" si="40"/>
        <v>-74.589786535218764</v>
      </c>
      <c r="AD183" s="27">
        <f t="shared" si="41"/>
        <v>-3.4599376181319106</v>
      </c>
      <c r="AE183" s="77">
        <f t="shared" si="42"/>
        <v>-3.8383293592018544</v>
      </c>
      <c r="AF183" s="27">
        <f t="shared" si="43"/>
        <v>-4.7707271482919564</v>
      </c>
      <c r="AG183" s="27">
        <f t="shared" si="45"/>
        <v>8.4742159074392663E-3</v>
      </c>
      <c r="AI183" s="22">
        <f t="shared" si="44"/>
        <v>5.6446590625803986E-4</v>
      </c>
      <c r="AJ183" s="65">
        <f t="shared" si="46"/>
        <v>5.6446590625803986E-4</v>
      </c>
    </row>
    <row r="184" spans="2:36" x14ac:dyDescent="0.2">
      <c r="B184" t="str">
        <f>DataBase!A181</f>
        <v>tr2-Octene</v>
      </c>
      <c r="D184" s="27">
        <f>DataBase!C181</f>
        <v>112.20800018310547</v>
      </c>
      <c r="E184" s="47">
        <f>DataBase!E181</f>
        <v>124.99801025390627</v>
      </c>
      <c r="F184" s="47">
        <f>DataBase!D181/1000</f>
        <v>0.72306701660156247</v>
      </c>
      <c r="G184" s="47">
        <f>DataBase!R181</f>
        <v>307.22200927734377</v>
      </c>
      <c r="H184" s="47">
        <f>DataBase!S181/100</f>
        <v>27.661201171875</v>
      </c>
      <c r="I184" s="68">
        <f>DataBase!U181</f>
        <v>0.34999001026153564</v>
      </c>
      <c r="J184" s="27">
        <f>TestLeeKesler!H184</f>
        <v>12.376384703520332</v>
      </c>
      <c r="K184" s="58">
        <f>DataBase!Y182</f>
        <v>0.25131281430666497</v>
      </c>
      <c r="L184" s="27">
        <f t="shared" si="32"/>
        <v>0.23266115288223774</v>
      </c>
      <c r="M184" s="27">
        <f t="shared" si="38"/>
        <v>0.23266115288223774</v>
      </c>
      <c r="N184" s="58"/>
      <c r="O184" s="58"/>
      <c r="P184" s="58"/>
      <c r="Q184" s="58"/>
      <c r="R184" s="58"/>
      <c r="S184" s="58"/>
      <c r="T184" s="27">
        <f>TestLeeKesler!AR184</f>
        <v>3.2746077119655655E-4</v>
      </c>
      <c r="U184" s="27">
        <f t="shared" si="34"/>
        <v>0.60848902833844176</v>
      </c>
      <c r="V184" s="27">
        <f t="shared" si="35"/>
        <v>-3.4431547602671153</v>
      </c>
      <c r="W184" s="77">
        <f t="shared" si="33"/>
        <v>-3.814532174008626</v>
      </c>
      <c r="X184" s="27">
        <f t="shared" si="36"/>
        <v>-4.7782029149913523</v>
      </c>
      <c r="Y184" s="27">
        <f t="shared" si="37"/>
        <v>8.4111008569938729E-3</v>
      </c>
      <c r="AA184" s="65">
        <f t="shared" si="39"/>
        <v>-0.99869699930701916</v>
      </c>
      <c r="AB184" s="65">
        <f t="shared" si="40"/>
        <v>-56.958460570019454</v>
      </c>
      <c r="AD184" s="27">
        <f t="shared" si="41"/>
        <v>-3.4431547602671153</v>
      </c>
      <c r="AE184" s="77">
        <f t="shared" si="42"/>
        <v>-3.814532174008626</v>
      </c>
      <c r="AF184" s="27">
        <f t="shared" si="43"/>
        <v>-4.7782029149913523</v>
      </c>
      <c r="AG184" s="27">
        <f t="shared" si="45"/>
        <v>8.4111008569938729E-3</v>
      </c>
      <c r="AI184" s="22">
        <f t="shared" si="44"/>
        <v>3.4788447389146678E-4</v>
      </c>
      <c r="AJ184" s="65">
        <f t="shared" si="46"/>
        <v>3.4788447389146678E-4</v>
      </c>
    </row>
    <row r="185" spans="2:36" x14ac:dyDescent="0.2">
      <c r="B185" t="str">
        <f>DataBase!A182</f>
        <v>tr3-Octene</v>
      </c>
      <c r="D185" s="27">
        <f>DataBase!C182</f>
        <v>112.20800018310547</v>
      </c>
      <c r="E185" s="47">
        <f>DataBase!E182</f>
        <v>123.27700195312502</v>
      </c>
      <c r="F185" s="47">
        <f>DataBase!D182/1000</f>
        <v>0.71828601074218745</v>
      </c>
      <c r="G185" s="47">
        <f>DataBase!R182</f>
        <v>304.99801025390627</v>
      </c>
      <c r="H185" s="47">
        <f>DataBase!S182/100</f>
        <v>27.461201171875</v>
      </c>
      <c r="I185" s="68">
        <f>DataBase!U182</f>
        <v>0.33599001169204712</v>
      </c>
      <c r="J185" s="27">
        <f>TestLeeKesler!H185</f>
        <v>12.440786472736535</v>
      </c>
      <c r="K185" s="58">
        <f>DataBase!Y183</f>
        <v>0.25903237099778592</v>
      </c>
      <c r="L185" s="27">
        <f t="shared" si="32"/>
        <v>0.25604774212059411</v>
      </c>
      <c r="M185" s="27">
        <f t="shared" si="38"/>
        <v>0.25604774212059411</v>
      </c>
      <c r="N185" s="58"/>
      <c r="O185" s="58"/>
      <c r="P185" s="58"/>
      <c r="Q185" s="58"/>
      <c r="R185" s="58"/>
      <c r="S185" s="58"/>
      <c r="T185" s="27">
        <f>TestLeeKesler!AR185</f>
        <v>3.6329853962462208E-4</v>
      </c>
      <c r="U185" s="27">
        <f t="shared" si="34"/>
        <v>0.61082974210169205</v>
      </c>
      <c r="V185" s="27">
        <f t="shared" si="35"/>
        <v>-3.4095087303890068</v>
      </c>
      <c r="W185" s="77">
        <f t="shared" si="33"/>
        <v>-3.766947607920724</v>
      </c>
      <c r="X185" s="27">
        <f t="shared" si="36"/>
        <v>-4.6751655012176201</v>
      </c>
      <c r="Y185" s="27">
        <f t="shared" si="37"/>
        <v>9.3239818796721496E-3</v>
      </c>
      <c r="AA185" s="65">
        <f t="shared" si="39"/>
        <v>-0.99859747822936096</v>
      </c>
      <c r="AB185" s="65">
        <f t="shared" si="40"/>
        <v>-8.2153616149287956</v>
      </c>
      <c r="AD185" s="27">
        <f t="shared" si="41"/>
        <v>-3.4095087303890068</v>
      </c>
      <c r="AE185" s="77">
        <f t="shared" si="42"/>
        <v>-3.766947607920724</v>
      </c>
      <c r="AF185" s="27">
        <f t="shared" si="43"/>
        <v>-4.6751655012176201</v>
      </c>
      <c r="AG185" s="27">
        <f t="shared" si="45"/>
        <v>9.3239818796721496E-3</v>
      </c>
      <c r="AI185" s="22">
        <f t="shared" si="44"/>
        <v>8.9080095345672344E-6</v>
      </c>
      <c r="AJ185" s="65">
        <f t="shared" si="46"/>
        <v>8.9080095345672344E-6</v>
      </c>
    </row>
    <row r="186" spans="2:36" x14ac:dyDescent="0.2">
      <c r="B186" t="str">
        <f>DataBase!A183</f>
        <v>cis4-Octene</v>
      </c>
      <c r="D186" s="27">
        <f>DataBase!C183</f>
        <v>112.20800018310547</v>
      </c>
      <c r="E186" s="47">
        <f>DataBase!E183</f>
        <v>122.55001220703127</v>
      </c>
      <c r="F186" s="47">
        <f>DataBase!D183/1000</f>
        <v>0.72417901611328128</v>
      </c>
      <c r="G186" s="47">
        <f>DataBase!R183</f>
        <v>304.44301757812502</v>
      </c>
      <c r="H186" s="47">
        <f>DataBase!S183/100</f>
        <v>27.358200683593751</v>
      </c>
      <c r="I186" s="68">
        <f>DataBase!U183</f>
        <v>0.33070001006126404</v>
      </c>
      <c r="J186" s="27">
        <f>TestLeeKesler!H186</f>
        <v>12.332001998098006</v>
      </c>
      <c r="K186" s="58">
        <f>DataBase!Y184</f>
        <v>0.26151632438431599</v>
      </c>
      <c r="L186" s="27">
        <f t="shared" si="32"/>
        <v>0.26344504870323937</v>
      </c>
      <c r="M186" s="27">
        <f t="shared" si="38"/>
        <v>0.26344504870323937</v>
      </c>
      <c r="N186" s="58"/>
      <c r="O186" s="58"/>
      <c r="P186" s="58"/>
      <c r="Q186" s="58"/>
      <c r="R186" s="58"/>
      <c r="S186" s="58"/>
      <c r="T186" s="27">
        <f>TestLeeKesler!AR186</f>
        <v>3.8858882124616237E-4</v>
      </c>
      <c r="U186" s="27">
        <f t="shared" si="34"/>
        <v>0.61141667099920061</v>
      </c>
      <c r="V186" s="27">
        <f t="shared" si="35"/>
        <v>-3.4011145800776497</v>
      </c>
      <c r="W186" s="77">
        <f t="shared" si="33"/>
        <v>-3.7551018591298679</v>
      </c>
      <c r="X186" s="27">
        <f t="shared" si="36"/>
        <v>-4.6429268026729682</v>
      </c>
      <c r="Y186" s="27">
        <f t="shared" si="37"/>
        <v>9.6294727767394037E-3</v>
      </c>
      <c r="AA186" s="65">
        <f t="shared" si="39"/>
        <v>-0.99851409344269049</v>
      </c>
      <c r="AB186" s="65">
        <f t="shared" si="40"/>
        <v>4.9634065970764931</v>
      </c>
      <c r="AD186" s="27">
        <f t="shared" si="41"/>
        <v>-3.4011145800776497</v>
      </c>
      <c r="AE186" s="77">
        <f t="shared" si="42"/>
        <v>-3.7551018591298679</v>
      </c>
      <c r="AF186" s="27">
        <f t="shared" si="43"/>
        <v>-4.6429268026729682</v>
      </c>
      <c r="AG186" s="27">
        <f t="shared" si="45"/>
        <v>9.6294727767394037E-3</v>
      </c>
      <c r="AI186" s="22">
        <f t="shared" si="44"/>
        <v>3.7199774984064579E-6</v>
      </c>
      <c r="AJ186" s="65">
        <f t="shared" si="46"/>
        <v>3.7199774984064579E-6</v>
      </c>
    </row>
    <row r="187" spans="2:36" x14ac:dyDescent="0.2">
      <c r="B187" t="str">
        <f>DataBase!A184</f>
        <v>tr4-Octene</v>
      </c>
      <c r="D187" s="27">
        <f>DataBase!C184</f>
        <v>112.20800018310547</v>
      </c>
      <c r="E187" s="47">
        <f>DataBase!E184</f>
        <v>122.2600036621094</v>
      </c>
      <c r="F187" s="47">
        <f>DataBase!D184/1000</f>
        <v>0.71719201660156251</v>
      </c>
      <c r="G187" s="47">
        <f>DataBase!R184</f>
        <v>304.44301757812502</v>
      </c>
      <c r="H187" s="47">
        <f>DataBase!S184/100</f>
        <v>27.358200683593751</v>
      </c>
      <c r="I187" s="68">
        <f>DataBase!U184</f>
        <v>0.32730001211166382</v>
      </c>
      <c r="J187" s="27">
        <f>TestLeeKesler!H187</f>
        <v>12.449099535096389</v>
      </c>
      <c r="K187" s="58">
        <f>DataBase!Y185</f>
        <v>0.28975703443752987</v>
      </c>
      <c r="L187" s="27">
        <f t="shared" si="32"/>
        <v>0.26683010393984097</v>
      </c>
      <c r="M187" s="27">
        <f t="shared" si="38"/>
        <v>0.26683010393984097</v>
      </c>
      <c r="N187" s="58"/>
      <c r="O187" s="58"/>
      <c r="P187" s="58"/>
      <c r="Q187" s="58"/>
      <c r="R187" s="58"/>
      <c r="S187" s="58"/>
      <c r="T187" s="27">
        <f>TestLeeKesler!AR187</f>
        <v>4.0206129418530047E-4</v>
      </c>
      <c r="U187" s="27">
        <f t="shared" si="34"/>
        <v>0.61141667099920061</v>
      </c>
      <c r="V187" s="27">
        <f t="shared" si="35"/>
        <v>-3.4011145800776497</v>
      </c>
      <c r="W187" s="77">
        <f t="shared" si="33"/>
        <v>-3.7551018591298679</v>
      </c>
      <c r="X187" s="27">
        <f t="shared" si="36"/>
        <v>-4.6301594640513866</v>
      </c>
      <c r="Y187" s="27">
        <f t="shared" si="37"/>
        <v>9.7532036929553791E-3</v>
      </c>
      <c r="AA187" s="65">
        <f t="shared" si="39"/>
        <v>-0.99861241921195887</v>
      </c>
      <c r="AB187" s="65">
        <f t="shared" si="40"/>
        <v>-57.023470871887575</v>
      </c>
      <c r="AD187" s="27">
        <f t="shared" si="41"/>
        <v>-3.4011145800776497</v>
      </c>
      <c r="AE187" s="77">
        <f t="shared" si="42"/>
        <v>-3.7551018591298679</v>
      </c>
      <c r="AF187" s="27">
        <f t="shared" si="43"/>
        <v>-4.6301594640513866</v>
      </c>
      <c r="AG187" s="27">
        <f t="shared" si="45"/>
        <v>9.7532036929553791E-3</v>
      </c>
      <c r="AI187" s="22">
        <f t="shared" si="44"/>
        <v>5.2564414204585752E-4</v>
      </c>
      <c r="AJ187" s="65">
        <f t="shared" si="46"/>
        <v>5.2564414204585752E-4</v>
      </c>
    </row>
    <row r="188" spans="2:36" x14ac:dyDescent="0.2">
      <c r="B188" t="str">
        <f>DataBase!A185</f>
        <v>2M-1-heptene</v>
      </c>
      <c r="D188" s="27">
        <f>DataBase!C185</f>
        <v>112.20800018310547</v>
      </c>
      <c r="E188" s="47">
        <f>DataBase!E185</f>
        <v>119.27700195312502</v>
      </c>
      <c r="F188" s="47">
        <f>DataBase!D185/1000</f>
        <v>0.72343902587890629</v>
      </c>
      <c r="G188" s="47">
        <f>DataBase!R185</f>
        <v>300.00002441406252</v>
      </c>
      <c r="H188" s="47">
        <f>DataBase!S185/100</f>
        <v>27.151201171875002</v>
      </c>
      <c r="I188" s="68">
        <f>DataBase!U185</f>
        <v>0.32530000805854797</v>
      </c>
      <c r="J188" s="27">
        <f>TestLeeKesler!H188</f>
        <v>12.310485931018015</v>
      </c>
      <c r="K188" s="58">
        <f>DataBase!Y186</f>
        <v>0.26700447023349594</v>
      </c>
      <c r="L188" s="27">
        <f t="shared" si="32"/>
        <v>0.29424383337411281</v>
      </c>
      <c r="M188" s="27">
        <f t="shared" si="38"/>
        <v>0.29424383337411281</v>
      </c>
      <c r="N188" s="58"/>
      <c r="O188" s="58"/>
      <c r="P188" s="58"/>
      <c r="Q188" s="58"/>
      <c r="R188" s="58"/>
      <c r="S188" s="58"/>
      <c r="T188" s="27">
        <f>TestLeeKesler!AR188</f>
        <v>4.5744286018210395E-4</v>
      </c>
      <c r="U188" s="27">
        <f t="shared" si="34"/>
        <v>0.61615630281273925</v>
      </c>
      <c r="V188" s="27">
        <f t="shared" si="35"/>
        <v>-3.3339457081082946</v>
      </c>
      <c r="W188" s="77">
        <f t="shared" si="33"/>
        <v>-3.6606887181366479</v>
      </c>
      <c r="X188" s="27">
        <f t="shared" si="36"/>
        <v>-4.5247677776179813</v>
      </c>
      <c r="Y188" s="27">
        <f t="shared" si="37"/>
        <v>1.0837230791796788E-2</v>
      </c>
      <c r="AA188" s="65">
        <f t="shared" si="39"/>
        <v>-0.99828675954457957</v>
      </c>
      <c r="AB188" s="65">
        <f t="shared" si="40"/>
        <v>59.547028736601376</v>
      </c>
      <c r="AD188" s="27">
        <f t="shared" si="41"/>
        <v>-3.3339457081082946</v>
      </c>
      <c r="AE188" s="77">
        <f t="shared" si="42"/>
        <v>-3.6606887181366479</v>
      </c>
      <c r="AF188" s="27">
        <f t="shared" si="43"/>
        <v>-4.5247677776179813</v>
      </c>
      <c r="AG188" s="27">
        <f t="shared" si="45"/>
        <v>1.0837230791796788E-2</v>
      </c>
      <c r="AI188" s="22">
        <f t="shared" si="44"/>
        <v>7.4198290430639688E-4</v>
      </c>
      <c r="AJ188" s="65">
        <f t="shared" si="46"/>
        <v>7.4198290430639688E-4</v>
      </c>
    </row>
    <row r="189" spans="2:36" x14ac:dyDescent="0.2">
      <c r="B189" t="str">
        <f>DataBase!A186</f>
        <v>23M-2-hexene</v>
      </c>
      <c r="D189" s="27">
        <f>DataBase!C186</f>
        <v>112.20800018310547</v>
      </c>
      <c r="E189" s="47">
        <f>DataBase!E186</f>
        <v>121.77800903320315</v>
      </c>
      <c r="F189" s="47">
        <f>DataBase!D186/1000</f>
        <v>0.74402001953124997</v>
      </c>
      <c r="G189" s="47">
        <f>DataBase!R186</f>
        <v>304.44301757812502</v>
      </c>
      <c r="H189" s="47">
        <f>DataBase!S186/100</f>
        <v>27.358200683593751</v>
      </c>
      <c r="I189" s="68">
        <f>DataBase!U186</f>
        <v>0.32220000028610229</v>
      </c>
      <c r="J189" s="27">
        <f>TestLeeKesler!H189</f>
        <v>11.995329780358976</v>
      </c>
      <c r="K189" s="58">
        <f>DataBase!Y187</f>
        <v>0.43596117852337507</v>
      </c>
      <c r="L189" s="27">
        <f t="shared" si="32"/>
        <v>0.2719894299115872</v>
      </c>
      <c r="M189" s="27">
        <f t="shared" si="38"/>
        <v>0.2719894299115872</v>
      </c>
      <c r="N189" s="58"/>
      <c r="O189" s="58"/>
      <c r="P189" s="58"/>
      <c r="Q189" s="58"/>
      <c r="R189" s="58"/>
      <c r="S189" s="58"/>
      <c r="T189" s="27">
        <f>TestLeeKesler!AR189</f>
        <v>4.2536872422793719E-4</v>
      </c>
      <c r="U189" s="27">
        <f t="shared" si="34"/>
        <v>0.61141667099920061</v>
      </c>
      <c r="V189" s="27">
        <f t="shared" si="35"/>
        <v>-3.4011145800776497</v>
      </c>
      <c r="W189" s="77">
        <f t="shared" si="33"/>
        <v>-3.7551018591298679</v>
      </c>
      <c r="X189" s="27">
        <f t="shared" si="36"/>
        <v>-4.6110084001636364</v>
      </c>
      <c r="Y189" s="27">
        <f t="shared" si="37"/>
        <v>9.9417879507951203E-3</v>
      </c>
      <c r="AA189" s="65">
        <f t="shared" si="39"/>
        <v>-0.99902429678333127</v>
      </c>
      <c r="AB189" s="65">
        <f t="shared" si="40"/>
        <v>-385.48144062402275</v>
      </c>
      <c r="AD189" s="27">
        <f t="shared" si="41"/>
        <v>-3.4011145800776497</v>
      </c>
      <c r="AE189" s="77">
        <f t="shared" si="42"/>
        <v>-3.7551018591298679</v>
      </c>
      <c r="AF189" s="27">
        <f t="shared" si="43"/>
        <v>-4.6110084001636364</v>
      </c>
      <c r="AG189" s="27">
        <f t="shared" si="45"/>
        <v>9.9417879507951203E-3</v>
      </c>
      <c r="AI189" s="22">
        <f t="shared" si="44"/>
        <v>2.6886734342807358E-2</v>
      </c>
      <c r="AJ189" s="65">
        <f t="shared" si="46"/>
        <v>2.6886734342807358E-2</v>
      </c>
    </row>
    <row r="190" spans="2:36" x14ac:dyDescent="0.2">
      <c r="B190" t="str">
        <f>DataBase!A187</f>
        <v>233M1pentene</v>
      </c>
      <c r="D190" s="27">
        <f>DataBase!C187</f>
        <v>112.20800018310547</v>
      </c>
      <c r="E190" s="47">
        <f>DataBase!E187</f>
        <v>108.30901489257815</v>
      </c>
      <c r="F190" s="47">
        <f>DataBase!D187/1000</f>
        <v>0.73818701171875001</v>
      </c>
      <c r="G190" s="47">
        <f>DataBase!R187</f>
        <v>296.11000976562502</v>
      </c>
      <c r="H190" s="47">
        <f>DataBase!S187/100</f>
        <v>26.861201171874999</v>
      </c>
      <c r="I190" s="68">
        <f>DataBase!U187</f>
        <v>0.23350000381469727</v>
      </c>
      <c r="J190" s="27">
        <f>TestLeeKesler!H190</f>
        <v>11.951077510202012</v>
      </c>
      <c r="K190" s="58">
        <f>DataBase!Y188</f>
        <v>0.53967885856974618</v>
      </c>
      <c r="L190" s="27">
        <f t="shared" si="32"/>
        <v>0.44038278925397212</v>
      </c>
      <c r="M190" s="27">
        <f t="shared" si="38"/>
        <v>0.44038278925397212</v>
      </c>
      <c r="N190" s="58"/>
      <c r="O190" s="58"/>
      <c r="P190" s="58"/>
      <c r="Q190" s="58"/>
      <c r="R190" s="58"/>
      <c r="S190" s="58"/>
      <c r="T190" s="27">
        <f>TestLeeKesler!AR190</f>
        <v>1.2939020903299024E-3</v>
      </c>
      <c r="U190" s="27">
        <f t="shared" si="34"/>
        <v>0.62036678133318801</v>
      </c>
      <c r="V190" s="27">
        <f t="shared" si="35"/>
        <v>-3.2751811083367532</v>
      </c>
      <c r="W190" s="77">
        <f t="shared" si="33"/>
        <v>-3.5786412956588065</v>
      </c>
      <c r="X190" s="27">
        <f t="shared" si="36"/>
        <v>-4.1107938645245179</v>
      </c>
      <c r="Y190" s="27">
        <f t="shared" si="37"/>
        <v>1.6394754145063126E-2</v>
      </c>
      <c r="AA190" s="65">
        <f t="shared" si="39"/>
        <v>-0.99760245918515511</v>
      </c>
      <c r="AB190" s="65">
        <f t="shared" si="40"/>
        <v>-76.741563413393081</v>
      </c>
      <c r="AD190" s="27">
        <f t="shared" si="41"/>
        <v>-3.2751811083367532</v>
      </c>
      <c r="AE190" s="77">
        <f t="shared" si="42"/>
        <v>-3.5786412956588065</v>
      </c>
      <c r="AF190" s="27">
        <f t="shared" si="43"/>
        <v>-4.1107938645245179</v>
      </c>
      <c r="AG190" s="27">
        <f t="shared" si="45"/>
        <v>1.6394754145063126E-2</v>
      </c>
      <c r="AI190" s="22">
        <f t="shared" si="44"/>
        <v>9.8597093815630064E-3</v>
      </c>
      <c r="AJ190" s="65">
        <f t="shared" si="46"/>
        <v>9.8597093815630064E-3</v>
      </c>
    </row>
    <row r="191" spans="2:36" x14ac:dyDescent="0.2">
      <c r="B191" t="str">
        <f>DataBase!A188</f>
        <v>244M1pentene</v>
      </c>
      <c r="D191" s="27">
        <f>DataBase!C188</f>
        <v>112.20800018310547</v>
      </c>
      <c r="E191" s="47">
        <f>DataBase!E188</f>
        <v>101.43801269531252</v>
      </c>
      <c r="F191" s="47">
        <f>DataBase!D188/1000</f>
        <v>0.71792102050781248</v>
      </c>
      <c r="G191" s="47">
        <f>DataBase!R188</f>
        <v>286.66500244140627</v>
      </c>
      <c r="H191" s="47">
        <f>DataBase!S188/100</f>
        <v>26.4481005859375</v>
      </c>
      <c r="I191" s="68">
        <f>DataBase!U188</f>
        <v>0.22258000075817108</v>
      </c>
      <c r="J191" s="27">
        <f>TestLeeKesler!H191</f>
        <v>12.214212100186126</v>
      </c>
      <c r="K191" s="58">
        <f>DataBase!Y189</f>
        <v>0.4862319463849753</v>
      </c>
      <c r="L191" s="27">
        <f t="shared" si="32"/>
        <v>0.54323122836198567</v>
      </c>
      <c r="M191" s="27">
        <f t="shared" si="38"/>
        <v>0.54323122836198567</v>
      </c>
      <c r="N191" s="58"/>
      <c r="O191" s="58"/>
      <c r="P191" s="58"/>
      <c r="Q191" s="58"/>
      <c r="R191" s="58"/>
      <c r="S191" s="58"/>
      <c r="T191" s="27">
        <f>TestLeeKesler!AR191</f>
        <v>1.7617812767445388E-3</v>
      </c>
      <c r="U191" s="27">
        <f t="shared" si="34"/>
        <v>0.63083339756862422</v>
      </c>
      <c r="V191" s="27">
        <f t="shared" si="35"/>
        <v>-3.1326710136823581</v>
      </c>
      <c r="W191" s="77">
        <f t="shared" si="33"/>
        <v>-3.3818561539805256</v>
      </c>
      <c r="X191" s="27">
        <f t="shared" si="36"/>
        <v>-3.8854045589993689</v>
      </c>
      <c r="Y191" s="27">
        <f t="shared" si="37"/>
        <v>2.0539517633671685E-2</v>
      </c>
      <c r="AA191" s="65">
        <f t="shared" si="39"/>
        <v>-0.99637666490274246</v>
      </c>
      <c r="AB191" s="65">
        <f t="shared" si="40"/>
        <v>32.353211337524826</v>
      </c>
      <c r="AD191" s="27">
        <f t="shared" si="41"/>
        <v>-3.1326710136823581</v>
      </c>
      <c r="AE191" s="77">
        <f t="shared" si="42"/>
        <v>-3.3818561539805256</v>
      </c>
      <c r="AF191" s="27">
        <f t="shared" si="43"/>
        <v>-3.8854045589993689</v>
      </c>
      <c r="AG191" s="27">
        <f t="shared" si="45"/>
        <v>2.0539517633671685E-2</v>
      </c>
      <c r="AI191" s="22">
        <f t="shared" si="44"/>
        <v>3.2489181458947398E-3</v>
      </c>
      <c r="AJ191" s="65">
        <f t="shared" si="46"/>
        <v>3.2489181458947398E-3</v>
      </c>
    </row>
    <row r="192" spans="2:36" x14ac:dyDescent="0.2">
      <c r="B192" t="str">
        <f>DataBase!A189</f>
        <v>244M2pentene</v>
      </c>
      <c r="D192" s="27">
        <f>DataBase!C189</f>
        <v>112.20800018310547</v>
      </c>
      <c r="E192" s="47">
        <f>DataBase!E189</f>
        <v>104.9110046386719</v>
      </c>
      <c r="F192" s="47">
        <f>DataBase!D189/1000</f>
        <v>0.72492401123046879</v>
      </c>
      <c r="G192" s="47">
        <f>DataBase!R189</f>
        <v>289.99801025390627</v>
      </c>
      <c r="H192" s="47">
        <f>DataBase!S189/100</f>
        <v>26.543701171875</v>
      </c>
      <c r="I192" s="68">
        <f>DataBase!U189</f>
        <v>0.2362000048160553</v>
      </c>
      <c r="J192" s="27">
        <f>TestLeeKesler!H192</f>
        <v>12.133487438399197</v>
      </c>
      <c r="K192" s="58">
        <f>DataBase!Y190</f>
        <v>0.2848801244571903</v>
      </c>
      <c r="L192" s="27">
        <f t="shared" si="32"/>
        <v>0.48712036194779745</v>
      </c>
      <c r="M192" s="27">
        <f t="shared" si="38"/>
        <v>0.48712036194779745</v>
      </c>
      <c r="N192" s="58"/>
      <c r="O192" s="58"/>
      <c r="P192" s="58"/>
      <c r="Q192" s="58"/>
      <c r="R192" s="58"/>
      <c r="S192" s="58"/>
      <c r="T192" s="27">
        <f>TestLeeKesler!AR192</f>
        <v>1.4271347433956322E-3</v>
      </c>
      <c r="U192" s="27">
        <f t="shared" si="34"/>
        <v>0.62709979183052678</v>
      </c>
      <c r="V192" s="27">
        <f t="shared" si="35"/>
        <v>-3.1829332491495044</v>
      </c>
      <c r="W192" s="77">
        <f t="shared" si="33"/>
        <v>-3.4509028214250939</v>
      </c>
      <c r="X192" s="27">
        <f t="shared" si="36"/>
        <v>-3.9980365121898505</v>
      </c>
      <c r="Y192" s="27">
        <f t="shared" si="37"/>
        <v>1.8351636751544553E-2</v>
      </c>
      <c r="AA192" s="65">
        <f t="shared" si="39"/>
        <v>-0.99499040255575966</v>
      </c>
      <c r="AB192" s="65">
        <f t="shared" si="40"/>
        <v>141.71068178846926</v>
      </c>
      <c r="AD192" s="27">
        <f t="shared" si="41"/>
        <v>-3.1829332491495044</v>
      </c>
      <c r="AE192" s="77">
        <f t="shared" si="42"/>
        <v>-3.4509028214250939</v>
      </c>
      <c r="AF192" s="27">
        <f t="shared" si="43"/>
        <v>-3.9980365121898505</v>
      </c>
      <c r="AG192" s="27">
        <f t="shared" si="45"/>
        <v>1.8351636751544553E-2</v>
      </c>
      <c r="AI192" s="22">
        <f t="shared" si="44"/>
        <v>4.0901113660257185E-2</v>
      </c>
      <c r="AJ192" s="65">
        <f t="shared" si="46"/>
        <v>4.0901113660257185E-2</v>
      </c>
    </row>
    <row r="193" spans="2:36" x14ac:dyDescent="0.2">
      <c r="B193" t="str">
        <f>DataBase!A190</f>
        <v>2-E-1-C6=</v>
      </c>
      <c r="D193" s="27">
        <f>DataBase!C190</f>
        <v>112.20800018310547</v>
      </c>
      <c r="E193" s="47">
        <f>DataBase!E190</f>
        <v>119.99801025390627</v>
      </c>
      <c r="F193" s="47">
        <f>DataBase!D190/1000</f>
        <v>0.73129602050781251</v>
      </c>
      <c r="G193" s="47">
        <f>DataBase!R190</f>
        <v>298.85000000000002</v>
      </c>
      <c r="H193" s="47">
        <f>DataBase!S190/100</f>
        <v>30.6</v>
      </c>
      <c r="I193" s="68">
        <f>DataBase!U190</f>
        <v>0.3799000084400177</v>
      </c>
      <c r="J193" s="27">
        <f>TestLeeKesler!H193</f>
        <v>12.185676717743412</v>
      </c>
      <c r="K193" s="58" t="e">
        <f>DataBase!Y191</f>
        <v>#NUM!</v>
      </c>
      <c r="L193" s="27">
        <f t="shared" si="32"/>
        <v>0.27886527875357331</v>
      </c>
      <c r="M193" s="27">
        <f t="shared" si="38"/>
        <v>0.27886527875357331</v>
      </c>
      <c r="N193" s="58"/>
      <c r="O193" s="58"/>
      <c r="P193" s="58"/>
      <c r="Q193" s="58"/>
      <c r="R193" s="58"/>
      <c r="S193" s="58"/>
      <c r="T193" s="27">
        <f>TestLeeKesler!AR193</f>
        <v>2.6710174932546008E-4</v>
      </c>
      <c r="U193" s="27">
        <f t="shared" si="34"/>
        <v>0.61739510489510485</v>
      </c>
      <c r="V193" s="27">
        <f t="shared" si="35"/>
        <v>-3.3165685310024444</v>
      </c>
      <c r="W193" s="77">
        <f t="shared" si="33"/>
        <v>-3.6363725530317454</v>
      </c>
      <c r="X193" s="27">
        <f t="shared" si="36"/>
        <v>-4.6980264945902537</v>
      </c>
      <c r="Y193" s="27">
        <f t="shared" si="37"/>
        <v>9.1132444037115463E-3</v>
      </c>
      <c r="AA193" s="65" t="e">
        <f t="shared" si="39"/>
        <v>#NUM!</v>
      </c>
      <c r="AB193" s="65" t="e">
        <f t="shared" si="40"/>
        <v>#NUM!</v>
      </c>
      <c r="AD193" s="27">
        <f t="shared" si="41"/>
        <v>-3.3165685310024444</v>
      </c>
      <c r="AE193" s="77">
        <f t="shared" si="42"/>
        <v>-3.6363725530317454</v>
      </c>
      <c r="AF193" s="27">
        <f t="shared" si="43"/>
        <v>-4.6980264945902537</v>
      </c>
      <c r="AG193" s="27">
        <f t="shared" si="45"/>
        <v>9.1132444037115463E-3</v>
      </c>
      <c r="AI193" s="22" t="e">
        <f t="shared" si="44"/>
        <v>#NUM!</v>
      </c>
      <c r="AJ193" s="65">
        <f t="shared" si="46"/>
        <v>0</v>
      </c>
    </row>
    <row r="194" spans="2:36" x14ac:dyDescent="0.2">
      <c r="B194" t="str">
        <f>DataBase!A191</f>
        <v>23M1C6=</v>
      </c>
      <c r="D194" s="27">
        <f>DataBase!C191</f>
        <v>112.21099853515625</v>
      </c>
      <c r="E194" s="47">
        <f>DataBase!E191</f>
        <v>110.49801025390627</v>
      </c>
      <c r="F194" s="47">
        <f>DataBase!D191/1000</f>
        <v>0.72505102539062505</v>
      </c>
      <c r="G194" s="47">
        <f>DataBase!R191</f>
        <v>287.85000000000002</v>
      </c>
      <c r="H194" s="47">
        <f>DataBase!S191/100</f>
        <v>27.6</v>
      </c>
      <c r="I194" s="68">
        <f>DataBase!U191</f>
        <v>0.32514101266860962</v>
      </c>
      <c r="J194" s="27">
        <f>TestLeeKesler!H194</f>
        <v>12.190829220201186</v>
      </c>
      <c r="K194" s="58">
        <f>DataBase!Y192</f>
        <v>0.2646226311879562</v>
      </c>
      <c r="L194" s="27">
        <f t="shared" si="32"/>
        <v>0.39052340082281539</v>
      </c>
      <c r="M194" s="27">
        <f t="shared" si="38"/>
        <v>0.39052340082281539</v>
      </c>
      <c r="N194" s="58"/>
      <c r="O194" s="58"/>
      <c r="P194" s="58"/>
      <c r="Q194" s="58"/>
      <c r="R194" s="58"/>
      <c r="S194" s="58"/>
      <c r="T194" s="27">
        <f>TestLeeKesler!AR194</f>
        <v>6.2135979678924356E-4</v>
      </c>
      <c r="U194" s="27">
        <f t="shared" si="34"/>
        <v>0.62950089126559716</v>
      </c>
      <c r="V194" s="27">
        <f t="shared" si="35"/>
        <v>-3.1505375233192052</v>
      </c>
      <c r="W194" s="77">
        <f t="shared" si="33"/>
        <v>-3.4063547582909175</v>
      </c>
      <c r="X194" s="27">
        <f t="shared" si="36"/>
        <v>-4.2580831589384509</v>
      </c>
      <c r="Y194" s="27">
        <f t="shared" si="37"/>
        <v>1.4149398580536789E-2</v>
      </c>
      <c r="AA194" s="65">
        <f t="shared" si="39"/>
        <v>-0.99765190228061829</v>
      </c>
      <c r="AB194" s="65">
        <f t="shared" si="40"/>
        <v>202.62136412015556</v>
      </c>
      <c r="AD194" s="27">
        <f t="shared" si="41"/>
        <v>-3.1505375233192052</v>
      </c>
      <c r="AE194" s="77">
        <f t="shared" si="42"/>
        <v>-3.4063547582909175</v>
      </c>
      <c r="AF194" s="27">
        <f t="shared" si="43"/>
        <v>-4.2580831589384509</v>
      </c>
      <c r="AG194" s="27">
        <f t="shared" si="45"/>
        <v>1.4149398580536789E-2</v>
      </c>
      <c r="AI194" s="22">
        <f t="shared" si="44"/>
        <v>1.5851003794649883E-2</v>
      </c>
      <c r="AJ194" s="65">
        <f t="shared" si="46"/>
        <v>1.5851003794649883E-2</v>
      </c>
    </row>
    <row r="195" spans="2:36" x14ac:dyDescent="0.2">
      <c r="B195" t="str">
        <f>DataBase!A192</f>
        <v>cis-3-Octene</v>
      </c>
      <c r="D195" s="27">
        <f>DataBase!C192</f>
        <v>112.21499633789063</v>
      </c>
      <c r="E195" s="47">
        <f>DataBase!E192</f>
        <v>122.89998779296877</v>
      </c>
      <c r="F195" s="47">
        <f>DataBase!D192/1000</f>
        <v>0.7249769897460937</v>
      </c>
      <c r="G195" s="47">
        <f>DataBase!R192</f>
        <v>295.85000000000002</v>
      </c>
      <c r="H195" s="47">
        <f>DataBase!S192/100</f>
        <v>25.9</v>
      </c>
      <c r="I195" s="68">
        <f>DataBase!U192</f>
        <v>0.37999400496482849</v>
      </c>
      <c r="J195" s="27">
        <f>TestLeeKesler!H195</f>
        <v>12.322058903204692</v>
      </c>
      <c r="K195" s="58">
        <f>DataBase!Y193</f>
        <v>0.22698639048367542</v>
      </c>
      <c r="L195" s="27">
        <f t="shared" si="32"/>
        <v>0.25289069241678913</v>
      </c>
      <c r="M195" s="27">
        <f t="shared" si="38"/>
        <v>0.25289069241678913</v>
      </c>
      <c r="N195" s="58"/>
      <c r="O195" s="58"/>
      <c r="P195" s="58"/>
      <c r="Q195" s="58"/>
      <c r="R195" s="58"/>
      <c r="S195" s="58"/>
      <c r="T195" s="27">
        <f>TestLeeKesler!AR195</f>
        <v>2.7219264357712273E-4</v>
      </c>
      <c r="U195" s="27">
        <f t="shared" si="34"/>
        <v>0.62065026362038656</v>
      </c>
      <c r="V195" s="27">
        <f t="shared" si="35"/>
        <v>-3.2712547372156813</v>
      </c>
      <c r="W195" s="77">
        <f t="shared" si="33"/>
        <v>-3.5731778479300345</v>
      </c>
      <c r="X195" s="27">
        <f t="shared" si="36"/>
        <v>-4.6290408981022217</v>
      </c>
      <c r="Y195" s="27">
        <f t="shared" si="37"/>
        <v>9.7641193983316263E-3</v>
      </c>
      <c r="AA195" s="65">
        <f t="shared" si="39"/>
        <v>-0.9988008415702937</v>
      </c>
      <c r="AB195" s="65">
        <f t="shared" si="40"/>
        <v>95.169000868952665</v>
      </c>
      <c r="AD195" s="27">
        <f t="shared" si="41"/>
        <v>-3.2712547372156813</v>
      </c>
      <c r="AE195" s="77">
        <f t="shared" si="42"/>
        <v>-3.5731778479300345</v>
      </c>
      <c r="AF195" s="27">
        <f t="shared" si="43"/>
        <v>-4.6290408981022217</v>
      </c>
      <c r="AG195" s="27">
        <f t="shared" si="45"/>
        <v>9.7641193983316263E-3</v>
      </c>
      <c r="AI195" s="22">
        <f t="shared" si="44"/>
        <v>6.7103285864191897E-4</v>
      </c>
      <c r="AJ195" s="65">
        <f t="shared" si="46"/>
        <v>6.7103285864191897E-4</v>
      </c>
    </row>
    <row r="196" spans="2:36" x14ac:dyDescent="0.2">
      <c r="B196" t="str">
        <f>DataBase!A193</f>
        <v>n-Octane</v>
      </c>
      <c r="D196" s="27">
        <f>DataBase!C193</f>
        <v>114.23200225830078</v>
      </c>
      <c r="E196" s="47">
        <f>DataBase!E193</f>
        <v>125.67000732421877</v>
      </c>
      <c r="F196" s="47">
        <f>DataBase!D193/1000</f>
        <v>0.7053770141601563</v>
      </c>
      <c r="G196" s="47">
        <f>DataBase!R193</f>
        <v>295.44802246093752</v>
      </c>
      <c r="H196" s="47">
        <f>DataBase!S193/100</f>
        <v>24.966201171874999</v>
      </c>
      <c r="I196" s="68">
        <f>DataBase!U193</f>
        <v>0.4018000066280365</v>
      </c>
      <c r="J196" s="27">
        <f>TestLeeKesler!H196</f>
        <v>12.69390305903644</v>
      </c>
      <c r="K196" s="58">
        <f>DataBase!Y194</f>
        <v>0.29643618927087745</v>
      </c>
      <c r="L196" s="27">
        <f t="shared" si="32"/>
        <v>0.2276438231527029</v>
      </c>
      <c r="M196" s="27">
        <f t="shared" si="38"/>
        <v>0.2276438231527029</v>
      </c>
      <c r="N196" s="58"/>
      <c r="O196" s="58"/>
      <c r="P196" s="58"/>
      <c r="Q196" s="58"/>
      <c r="R196" s="58"/>
      <c r="S196" s="58"/>
      <c r="T196" s="27">
        <f>TestLeeKesler!AR196</f>
        <v>2.1260058121328943E-4</v>
      </c>
      <c r="U196" s="27">
        <f t="shared" si="34"/>
        <v>0.62108904014744659</v>
      </c>
      <c r="V196" s="27">
        <f t="shared" si="35"/>
        <v>-3.2651848930672176</v>
      </c>
      <c r="W196" s="77">
        <f t="shared" si="33"/>
        <v>-3.5647364136193769</v>
      </c>
      <c r="X196" s="27">
        <f t="shared" si="36"/>
        <v>-4.6974960076866861</v>
      </c>
      <c r="Y196" s="27">
        <f t="shared" si="37"/>
        <v>9.1180801430515157E-3</v>
      </c>
      <c r="AA196" s="65">
        <f t="shared" si="39"/>
        <v>-0.99928281165084387</v>
      </c>
      <c r="AB196" s="65">
        <f t="shared" si="40"/>
        <v>-323.57562583123553</v>
      </c>
      <c r="AD196" s="27">
        <f t="shared" si="41"/>
        <v>-3.2651848930672176</v>
      </c>
      <c r="AE196" s="77">
        <f t="shared" si="42"/>
        <v>-3.5647364136193769</v>
      </c>
      <c r="AF196" s="27">
        <f t="shared" si="43"/>
        <v>-4.6974960076866861</v>
      </c>
      <c r="AG196" s="27">
        <f t="shared" si="45"/>
        <v>9.1180801430515157E-3</v>
      </c>
      <c r="AI196" s="22">
        <f t="shared" si="44"/>
        <v>4.7323896361369695E-3</v>
      </c>
      <c r="AJ196" s="65">
        <f t="shared" si="46"/>
        <v>4.7323896361369695E-3</v>
      </c>
    </row>
    <row r="197" spans="2:36" x14ac:dyDescent="0.2">
      <c r="B197" t="str">
        <f>DataBase!A194</f>
        <v>2-Mheptane</v>
      </c>
      <c r="D197" s="27">
        <f>DataBase!C194</f>
        <v>114.23200225830078</v>
      </c>
      <c r="E197" s="47">
        <f>DataBase!E194</f>
        <v>117.65300903320315</v>
      </c>
      <c r="F197" s="47">
        <f>DataBase!D194/1000</f>
        <v>0.70082000732421879</v>
      </c>
      <c r="G197" s="47">
        <f>DataBase!R194</f>
        <v>286.48800048828127</v>
      </c>
      <c r="H197" s="47">
        <f>DataBase!S194/100</f>
        <v>24.843701171875001</v>
      </c>
      <c r="I197" s="68">
        <f>DataBase!U194</f>
        <v>0.38400000333786011</v>
      </c>
      <c r="J197" s="27">
        <f>TestLeeKesler!H197</f>
        <v>12.690253849272672</v>
      </c>
      <c r="K197" s="58">
        <f>DataBase!Y195</f>
        <v>0.29153910864617988</v>
      </c>
      <c r="L197" s="27">
        <f t="shared" ref="L197:L260" si="47">Y197*H197</f>
        <v>0.29682047163700992</v>
      </c>
      <c r="M197" s="27">
        <f t="shared" si="38"/>
        <v>0.29682047163700992</v>
      </c>
      <c r="N197" s="58"/>
      <c r="O197" s="58"/>
      <c r="P197" s="58"/>
      <c r="Q197" s="58"/>
      <c r="R197" s="58"/>
      <c r="S197" s="58"/>
      <c r="T197" s="27">
        <f>TestLeeKesler!AR197</f>
        <v>3.4274806225062656E-4</v>
      </c>
      <c r="U197" s="27">
        <f t="shared" si="34"/>
        <v>0.63103291715694509</v>
      </c>
      <c r="V197" s="27">
        <f t="shared" si="35"/>
        <v>-3.1300026336665079</v>
      </c>
      <c r="W197" s="77">
        <f t="shared" ref="W197:W260" si="48">15.2518-15.6875/U197-13.4721*LN(U197)+0.43577*U197^6</f>
        <v>-3.3782015548195683</v>
      </c>
      <c r="X197" s="27">
        <f t="shared" si="36"/>
        <v>-4.4272320419931859</v>
      </c>
      <c r="Y197" s="27">
        <f t="shared" si="37"/>
        <v>1.194751416399396E-2</v>
      </c>
      <c r="AA197" s="65">
        <f t="shared" si="39"/>
        <v>-0.99882434962553646</v>
      </c>
      <c r="AB197" s="65">
        <f t="shared" si="40"/>
        <v>15.40887775163603</v>
      </c>
      <c r="AD197" s="27">
        <f t="shared" si="41"/>
        <v>-3.1300026336665079</v>
      </c>
      <c r="AE197" s="77">
        <f t="shared" si="42"/>
        <v>-3.3782015548195683</v>
      </c>
      <c r="AF197" s="27">
        <f t="shared" si="43"/>
        <v>-4.4272320419931859</v>
      </c>
      <c r="AG197" s="27">
        <f t="shared" si="45"/>
        <v>1.194751416399396E-2</v>
      </c>
      <c r="AI197" s="22">
        <f t="shared" si="44"/>
        <v>2.7892795040909233E-5</v>
      </c>
      <c r="AJ197" s="65">
        <f t="shared" si="46"/>
        <v>2.7892795040909233E-5</v>
      </c>
    </row>
    <row r="198" spans="2:36" x14ac:dyDescent="0.2">
      <c r="B198" t="str">
        <f>DataBase!A195</f>
        <v>3-Mheptane</v>
      </c>
      <c r="D198" s="27">
        <f>DataBase!C195</f>
        <v>114.23200225830078</v>
      </c>
      <c r="E198" s="47">
        <f>DataBase!E195</f>
        <v>118.9320007324219</v>
      </c>
      <c r="F198" s="47">
        <f>DataBase!D195/1000</f>
        <v>0.7085560302734375</v>
      </c>
      <c r="G198" s="47">
        <f>DataBase!R195</f>
        <v>290.51900634765627</v>
      </c>
      <c r="H198" s="47">
        <f>DataBase!S195/100</f>
        <v>25.462900390624998</v>
      </c>
      <c r="I198" s="68">
        <f>DataBase!U195</f>
        <v>0.36899000406265259</v>
      </c>
      <c r="J198" s="27">
        <f>TestLeeKesler!H198</f>
        <v>12.565379365870616</v>
      </c>
      <c r="K198" s="58">
        <f>DataBase!Y196</f>
        <v>0.30394376468640422</v>
      </c>
      <c r="L198" s="27">
        <f t="shared" si="47"/>
        <v>0.29202503067037339</v>
      </c>
      <c r="M198" s="27">
        <f t="shared" si="38"/>
        <v>0.29202503067037339</v>
      </c>
      <c r="N198" s="58"/>
      <c r="O198" s="58"/>
      <c r="P198" s="58"/>
      <c r="Q198" s="58"/>
      <c r="R198" s="58"/>
      <c r="S198" s="58"/>
      <c r="T198" s="27">
        <f>TestLeeKesler!AR198</f>
        <v>3.4276666573823775E-4</v>
      </c>
      <c r="U198" s="27">
        <f t="shared" ref="U198:U261" si="49">$U$1/(G198+273.15)</f>
        <v>0.62652016701834823</v>
      </c>
      <c r="V198" s="27">
        <f t="shared" ref="V198:V261" si="50">5.92714-6.09648/U198-1.28862*LN(U198)+0.169347*U198^6</f>
        <v>-3.190792650101824</v>
      </c>
      <c r="W198" s="77">
        <f t="shared" si="48"/>
        <v>-3.461735008794852</v>
      </c>
      <c r="X198" s="27">
        <f t="shared" ref="X198:X261" si="51">V198+I198*W198</f>
        <v>-4.4681382650608636</v>
      </c>
      <c r="Y198" s="27">
        <f t="shared" ref="Y198:Y261" si="52">EXP(X198)</f>
        <v>1.1468647569225538E-2</v>
      </c>
      <c r="AA198" s="65">
        <f t="shared" si="39"/>
        <v>-0.99887226946046459</v>
      </c>
      <c r="AB198" s="65">
        <f t="shared" si="40"/>
        <v>-34.772150291688128</v>
      </c>
      <c r="AD198" s="27">
        <f t="shared" si="41"/>
        <v>-3.190792650101824</v>
      </c>
      <c r="AE198" s="77">
        <f t="shared" si="42"/>
        <v>-3.461735008794852</v>
      </c>
      <c r="AF198" s="27">
        <f t="shared" si="43"/>
        <v>-4.4681382650608636</v>
      </c>
      <c r="AG198" s="27">
        <f t="shared" si="45"/>
        <v>1.1468647569225538E-2</v>
      </c>
      <c r="AI198" s="22">
        <f t="shared" si="44"/>
        <v>1.420562205448904E-4</v>
      </c>
      <c r="AJ198" s="65">
        <f t="shared" si="46"/>
        <v>1.420562205448904E-4</v>
      </c>
    </row>
    <row r="199" spans="2:36" x14ac:dyDescent="0.2">
      <c r="B199" t="str">
        <f>DataBase!A196</f>
        <v>4-Mheptane</v>
      </c>
      <c r="D199" s="27">
        <f>DataBase!C196</f>
        <v>114.23200225830078</v>
      </c>
      <c r="E199" s="47">
        <f>DataBase!E196</f>
        <v>117.71401367187502</v>
      </c>
      <c r="F199" s="47">
        <f>DataBase!D196/1000</f>
        <v>0.70749102783203122</v>
      </c>
      <c r="G199" s="47">
        <f>DataBase!R196</f>
        <v>288.58901367187502</v>
      </c>
      <c r="H199" s="47">
        <f>DataBase!S196/100</f>
        <v>25.421201171875001</v>
      </c>
      <c r="I199" s="68">
        <f>DataBase!U196</f>
        <v>0.36899000406265259</v>
      </c>
      <c r="J199" s="27">
        <f>TestLeeKesler!H199</f>
        <v>12.571249933405472</v>
      </c>
      <c r="K199" s="58">
        <f>DataBase!Y197</f>
        <v>0.29504754083439388</v>
      </c>
      <c r="L199" s="27">
        <f t="shared" si="47"/>
        <v>0.30463013493791891</v>
      </c>
      <c r="M199" s="27">
        <f t="shared" si="38"/>
        <v>0.30463013493791891</v>
      </c>
      <c r="N199" s="58"/>
      <c r="O199" s="58"/>
      <c r="P199" s="58"/>
      <c r="Q199" s="58"/>
      <c r="R199" s="58"/>
      <c r="S199" s="58"/>
      <c r="T199" s="27">
        <f>TestLeeKesler!AR199</f>
        <v>3.5702667471981396E-4</v>
      </c>
      <c r="U199" s="27">
        <f t="shared" si="49"/>
        <v>0.62867273129489853</v>
      </c>
      <c r="V199" s="27">
        <f t="shared" si="50"/>
        <v>-3.1616817309738665</v>
      </c>
      <c r="W199" s="77">
        <f t="shared" si="48"/>
        <v>-3.4216609755975007</v>
      </c>
      <c r="X199" s="27">
        <f t="shared" si="51"/>
        <v>-4.4242404282606085</v>
      </c>
      <c r="Y199" s="27">
        <f t="shared" si="52"/>
        <v>1.1983310028439942E-2</v>
      </c>
      <c r="AA199" s="65">
        <f t="shared" si="39"/>
        <v>-0.99878993509415415</v>
      </c>
      <c r="AB199" s="65">
        <f t="shared" si="40"/>
        <v>26.839994829644631</v>
      </c>
      <c r="AD199" s="27">
        <f t="shared" si="41"/>
        <v>-3.1616817309738665</v>
      </c>
      <c r="AE199" s="77">
        <f t="shared" si="42"/>
        <v>-3.4216609755975007</v>
      </c>
      <c r="AF199" s="27">
        <f t="shared" si="43"/>
        <v>-4.4242404282606085</v>
      </c>
      <c r="AG199" s="27">
        <f t="shared" si="45"/>
        <v>1.1983310028439942E-2</v>
      </c>
      <c r="AI199" s="22">
        <f t="shared" si="44"/>
        <v>9.1826109752912513E-5</v>
      </c>
      <c r="AJ199" s="65">
        <f t="shared" si="46"/>
        <v>9.1826109752912513E-5</v>
      </c>
    </row>
    <row r="200" spans="2:36" x14ac:dyDescent="0.2">
      <c r="B200" t="str">
        <f>DataBase!A197</f>
        <v>3-Ehexane</v>
      </c>
      <c r="D200" s="27">
        <f>DataBase!C197</f>
        <v>114.23200225830078</v>
      </c>
      <c r="E200" s="47">
        <f>DataBase!E197</f>
        <v>118.54000244140627</v>
      </c>
      <c r="F200" s="47">
        <f>DataBase!D197/1000</f>
        <v>0.71646502685546876</v>
      </c>
      <c r="G200" s="47">
        <f>DataBase!R197</f>
        <v>292.33901367187502</v>
      </c>
      <c r="H200" s="47">
        <f>DataBase!S197/100</f>
        <v>26.0810009765625</v>
      </c>
      <c r="I200" s="68">
        <f>DataBase!U197</f>
        <v>0.36399000883102417</v>
      </c>
      <c r="J200" s="27">
        <f>TestLeeKesler!H200</f>
        <v>12.422528489940754</v>
      </c>
      <c r="K200" s="58">
        <f>DataBase!Y198</f>
        <v>0.42928930111452723</v>
      </c>
      <c r="L200" s="27">
        <f t="shared" si="47"/>
        <v>0.29203333739038434</v>
      </c>
      <c r="M200" s="27">
        <f t="shared" ref="M200:M263" si="53">AG200*H200</f>
        <v>0.29203333739038434</v>
      </c>
      <c r="N200" s="58"/>
      <c r="O200" s="58"/>
      <c r="P200" s="58"/>
      <c r="Q200" s="58"/>
      <c r="R200" s="58"/>
      <c r="S200" s="58"/>
      <c r="T200" s="27">
        <f>TestLeeKesler!AR200</f>
        <v>3.6940110896124269E-4</v>
      </c>
      <c r="U200" s="27">
        <f t="shared" si="49"/>
        <v>0.62450373298483786</v>
      </c>
      <c r="V200" s="27">
        <f t="shared" si="50"/>
        <v>-3.2182538317388869</v>
      </c>
      <c r="W200" s="77">
        <f t="shared" si="48"/>
        <v>-3.4996581465593435</v>
      </c>
      <c r="X200" s="27">
        <f t="shared" si="51"/>
        <v>-4.492094431410588</v>
      </c>
      <c r="Y200" s="27">
        <f t="shared" si="52"/>
        <v>1.1197167534053542E-2</v>
      </c>
      <c r="AA200" s="65">
        <f t="shared" ref="AA200:AA263" si="54">(T200-K200)/K200</f>
        <v>-0.99913950543840213</v>
      </c>
      <c r="AB200" s="65">
        <f t="shared" ref="AB200:AB263" si="55">(L200-K200)/T200</f>
        <v>-371.56348585446096</v>
      </c>
      <c r="AD200" s="27">
        <f t="shared" ref="AD200:AD263" si="56">$AL$9-$AL$10/U200-$AL$11*LN(U200)+$AL$12*U200^6</f>
        <v>-3.2182538317388869</v>
      </c>
      <c r="AE200" s="77">
        <f t="shared" ref="AE200:AE263" si="57">$AM$9-$AM$10/U200-$AM$11*LN(U200)+$AM$12*U200^6</f>
        <v>-3.4996581465593435</v>
      </c>
      <c r="AF200" s="27">
        <f t="shared" ref="AF200:AF263" si="58">AD200+I200*AE200</f>
        <v>-4.492094431410588</v>
      </c>
      <c r="AG200" s="27">
        <f t="shared" si="45"/>
        <v>1.1197167534053542E-2</v>
      </c>
      <c r="AI200" s="22">
        <f t="shared" ref="AI200:AI263" si="59">ABS(M200-K200)^2</f>
        <v>1.8839199577843229E-2</v>
      </c>
      <c r="AJ200" s="65">
        <f t="shared" si="46"/>
        <v>1.8839199577843229E-2</v>
      </c>
    </row>
    <row r="201" spans="2:36" x14ac:dyDescent="0.2">
      <c r="B201" t="str">
        <f>DataBase!A198</f>
        <v>22-Mhexane</v>
      </c>
      <c r="D201" s="27">
        <f>DataBase!C198</f>
        <v>114.23200225830078</v>
      </c>
      <c r="E201" s="47">
        <f>DataBase!E198</f>
        <v>106.84200439453127</v>
      </c>
      <c r="F201" s="47">
        <f>DataBase!D198/1000</f>
        <v>0.69839300537109372</v>
      </c>
      <c r="G201" s="47">
        <f>DataBase!R198</f>
        <v>276.71901855468752</v>
      </c>
      <c r="H201" s="47">
        <f>DataBase!S198/100</f>
        <v>25.290700683593752</v>
      </c>
      <c r="I201" s="68">
        <f>DataBase!U198</f>
        <v>0.34299001097679138</v>
      </c>
      <c r="J201" s="27">
        <f>TestLeeKesler!H201</f>
        <v>12.615828408972122</v>
      </c>
      <c r="K201" s="58">
        <f>DataBase!Y199</f>
        <v>0.33386061438715331</v>
      </c>
      <c r="L201" s="27">
        <f t="shared" si="47"/>
        <v>0.43059312846962006</v>
      </c>
      <c r="M201" s="27">
        <f t="shared" si="53"/>
        <v>0.43059312846962006</v>
      </c>
      <c r="N201" s="58"/>
      <c r="O201" s="58"/>
      <c r="P201" s="58"/>
      <c r="Q201" s="58"/>
      <c r="R201" s="58"/>
      <c r="S201" s="58"/>
      <c r="T201" s="27">
        <f>TestLeeKesler!AR201</f>
        <v>6.7571083575541121E-4</v>
      </c>
      <c r="U201" s="27">
        <f t="shared" si="49"/>
        <v>0.64224385823417196</v>
      </c>
      <c r="V201" s="27">
        <f t="shared" si="50"/>
        <v>-2.9828602833146705</v>
      </c>
      <c r="W201" s="77">
        <f t="shared" si="48"/>
        <v>-3.1784253192937149</v>
      </c>
      <c r="X201" s="27">
        <f t="shared" si="51"/>
        <v>-4.0730284184681338</v>
      </c>
      <c r="Y201" s="27">
        <f t="shared" si="52"/>
        <v>1.7025749260832015E-2</v>
      </c>
      <c r="AA201" s="65">
        <f t="shared" si="54"/>
        <v>-0.99797606903409153</v>
      </c>
      <c r="AB201" s="65">
        <f t="shared" si="55"/>
        <v>143.15667141007825</v>
      </c>
      <c r="AD201" s="27">
        <f t="shared" si="56"/>
        <v>-2.9828602833146705</v>
      </c>
      <c r="AE201" s="77">
        <f t="shared" si="57"/>
        <v>-3.1784253192937149</v>
      </c>
      <c r="AF201" s="27">
        <f t="shared" si="58"/>
        <v>-4.0730284184681338</v>
      </c>
      <c r="AG201" s="27">
        <f t="shared" ref="AG201:AG264" si="60">EXP(AF201)</f>
        <v>1.7025749260832015E-2</v>
      </c>
      <c r="AI201" s="22">
        <f t="shared" si="59"/>
        <v>9.3571792807146271E-3</v>
      </c>
      <c r="AJ201" s="65">
        <f t="shared" ref="AJ201:AJ264" si="61">IF(ISERROR(AI201),0,AI201)</f>
        <v>9.3571792807146271E-3</v>
      </c>
    </row>
    <row r="202" spans="2:36" x14ac:dyDescent="0.2">
      <c r="B202" t="str">
        <f>DataBase!A199</f>
        <v>23-Mhexane</v>
      </c>
      <c r="D202" s="27">
        <f>DataBase!C199</f>
        <v>114.23200225830078</v>
      </c>
      <c r="E202" s="47">
        <f>DataBase!E199</f>
        <v>115.61000976562502</v>
      </c>
      <c r="F202" s="47">
        <f>DataBase!D199/1000</f>
        <v>0.7150130004882812</v>
      </c>
      <c r="G202" s="47">
        <f>DataBase!R199</f>
        <v>290.33901367187502</v>
      </c>
      <c r="H202" s="47">
        <f>DataBase!S199/100</f>
        <v>26.283701171874998</v>
      </c>
      <c r="I202" s="68">
        <f>DataBase!U199</f>
        <v>0.34000000357627869</v>
      </c>
      <c r="J202" s="27">
        <f>TestLeeKesler!H202</f>
        <v>12.416640053813275</v>
      </c>
      <c r="K202" s="58">
        <f>DataBase!Y200</f>
        <v>0.40299000649903788</v>
      </c>
      <c r="L202" s="27">
        <f t="shared" si="47"/>
        <v>0.33459132052771234</v>
      </c>
      <c r="M202" s="27">
        <f t="shared" si="53"/>
        <v>0.33459132052771234</v>
      </c>
      <c r="N202" s="58"/>
      <c r="O202" s="58"/>
      <c r="P202" s="58"/>
      <c r="Q202" s="58"/>
      <c r="R202" s="58"/>
      <c r="S202" s="58"/>
      <c r="T202" s="27">
        <f>TestLeeKesler!AR202</f>
        <v>4.5671536855830286E-4</v>
      </c>
      <c r="U202" s="27">
        <f t="shared" si="49"/>
        <v>0.62672029344238922</v>
      </c>
      <c r="V202" s="27">
        <f t="shared" si="50"/>
        <v>-3.1880773172874042</v>
      </c>
      <c r="W202" s="77">
        <f t="shared" si="48"/>
        <v>-3.4579915315453116</v>
      </c>
      <c r="X202" s="27">
        <f t="shared" si="51"/>
        <v>-4.3637944503795518</v>
      </c>
      <c r="Y202" s="27">
        <f t="shared" si="52"/>
        <v>1.2729992566105698E-2</v>
      </c>
      <c r="AA202" s="65">
        <f t="shared" si="54"/>
        <v>-0.99886668314054239</v>
      </c>
      <c r="AB202" s="65">
        <f t="shared" si="55"/>
        <v>-149.76217285447876</v>
      </c>
      <c r="AD202" s="27">
        <f t="shared" si="56"/>
        <v>-3.1880773172874042</v>
      </c>
      <c r="AE202" s="77">
        <f t="shared" si="57"/>
        <v>-3.4579915315453116</v>
      </c>
      <c r="AF202" s="27">
        <f t="shared" si="58"/>
        <v>-4.3637944503795518</v>
      </c>
      <c r="AG202" s="27">
        <f t="shared" si="60"/>
        <v>1.2729992566105698E-2</v>
      </c>
      <c r="AI202" s="22">
        <f t="shared" si="59"/>
        <v>4.6783802426040048E-3</v>
      </c>
      <c r="AJ202" s="65">
        <f t="shared" si="61"/>
        <v>4.6783802426040048E-3</v>
      </c>
    </row>
    <row r="203" spans="2:36" x14ac:dyDescent="0.2">
      <c r="B203" t="str">
        <f>DataBase!A200</f>
        <v>24-Mhexane</v>
      </c>
      <c r="D203" s="27">
        <f>DataBase!C200</f>
        <v>114.23200225830078</v>
      </c>
      <c r="E203" s="47">
        <f>DataBase!E200</f>
        <v>109.4320007324219</v>
      </c>
      <c r="F203" s="47">
        <f>DataBase!D200/1000</f>
        <v>0.70326300048828128</v>
      </c>
      <c r="G203" s="47">
        <f>DataBase!R200</f>
        <v>280.37001953125002</v>
      </c>
      <c r="H203" s="47">
        <f>DataBase!S200/100</f>
        <v>25.563701171875</v>
      </c>
      <c r="I203" s="68">
        <f>DataBase!U200</f>
        <v>0.34099000692367554</v>
      </c>
      <c r="J203" s="27">
        <f>TestLeeKesler!H203</f>
        <v>12.556865538815977</v>
      </c>
      <c r="K203" s="58">
        <f>DataBase!Y201</f>
        <v>0.41635131574165213</v>
      </c>
      <c r="L203" s="27">
        <f t="shared" si="47"/>
        <v>0.4042311990586101</v>
      </c>
      <c r="M203" s="27">
        <f t="shared" si="53"/>
        <v>0.4042311990586101</v>
      </c>
      <c r="N203" s="58"/>
      <c r="O203" s="58"/>
      <c r="P203" s="58"/>
      <c r="Q203" s="58"/>
      <c r="R203" s="58"/>
      <c r="S203" s="58"/>
      <c r="T203" s="27">
        <f>TestLeeKesler!AR203</f>
        <v>5.9129348659895059E-4</v>
      </c>
      <c r="U203" s="27">
        <f t="shared" si="49"/>
        <v>0.638007637554042</v>
      </c>
      <c r="V203" s="27">
        <f t="shared" si="50"/>
        <v>-3.037822839500723</v>
      </c>
      <c r="W203" s="77">
        <f t="shared" si="48"/>
        <v>-3.2526433329339426</v>
      </c>
      <c r="X203" s="27">
        <f t="shared" si="51"/>
        <v>-4.1469417121181156</v>
      </c>
      <c r="Y203" s="27">
        <f t="shared" si="52"/>
        <v>1.5812702407245409E-2</v>
      </c>
      <c r="AA203" s="65">
        <f t="shared" si="54"/>
        <v>-0.99857982078056917</v>
      </c>
      <c r="AB203" s="65">
        <f t="shared" si="55"/>
        <v>-20.497632660822102</v>
      </c>
      <c r="AD203" s="27">
        <f t="shared" si="56"/>
        <v>-3.037822839500723</v>
      </c>
      <c r="AE203" s="77">
        <f t="shared" si="57"/>
        <v>-3.2526433329339426</v>
      </c>
      <c r="AF203" s="27">
        <f t="shared" si="58"/>
        <v>-4.1469417121181156</v>
      </c>
      <c r="AG203" s="27">
        <f t="shared" si="60"/>
        <v>1.5812702407245409E-2</v>
      </c>
      <c r="AI203" s="22">
        <f t="shared" si="59"/>
        <v>1.4689722841055365E-4</v>
      </c>
      <c r="AJ203" s="65">
        <f t="shared" si="61"/>
        <v>1.4689722841055365E-4</v>
      </c>
    </row>
    <row r="204" spans="2:36" x14ac:dyDescent="0.2">
      <c r="B204" t="str">
        <f>DataBase!A201</f>
        <v>25-Mhexane</v>
      </c>
      <c r="D204" s="27">
        <f>DataBase!C201</f>
        <v>114.23200225830078</v>
      </c>
      <c r="E204" s="47">
        <f>DataBase!E201</f>
        <v>109.10601196289065</v>
      </c>
      <c r="F204" s="47">
        <f>DataBase!D201/1000</f>
        <v>0.69667102050781249</v>
      </c>
      <c r="G204" s="47">
        <f>DataBase!R201</f>
        <v>276.90902099609377</v>
      </c>
      <c r="H204" s="47">
        <f>DataBase!S201/100</f>
        <v>24.865100097656249</v>
      </c>
      <c r="I204" s="68">
        <f>DataBase!U201</f>
        <v>0.34599000215530396</v>
      </c>
      <c r="J204" s="27">
        <f>TestLeeKesler!H204</f>
        <v>12.672078785176028</v>
      </c>
      <c r="K204" s="58">
        <f>DataBase!Y202</f>
        <v>0.36482930723125961</v>
      </c>
      <c r="L204" s="27">
        <f t="shared" si="47"/>
        <v>0.41757559626266399</v>
      </c>
      <c r="M204" s="27">
        <f t="shared" si="53"/>
        <v>0.41757559626266399</v>
      </c>
      <c r="N204" s="58"/>
      <c r="O204" s="58"/>
      <c r="P204" s="58"/>
      <c r="Q204" s="58"/>
      <c r="R204" s="58"/>
      <c r="S204" s="58"/>
      <c r="T204" s="27">
        <f>TestLeeKesler!AR204</f>
        <v>5.5118137578815806E-4</v>
      </c>
      <c r="U204" s="27">
        <f t="shared" si="49"/>
        <v>0.64202201312958351</v>
      </c>
      <c r="V204" s="27">
        <f t="shared" si="50"/>
        <v>-2.9857197382442728</v>
      </c>
      <c r="W204" s="77">
        <f t="shared" si="48"/>
        <v>-3.1822745018350256</v>
      </c>
      <c r="X204" s="27">
        <f t="shared" si="51"/>
        <v>-4.0867548999929424</v>
      </c>
      <c r="Y204" s="27">
        <f t="shared" si="52"/>
        <v>1.6793642278641947E-2</v>
      </c>
      <c r="AA204" s="65">
        <f t="shared" si="54"/>
        <v>-0.99848920751468373</v>
      </c>
      <c r="AB204" s="65">
        <f t="shared" si="55"/>
        <v>95.696791198686967</v>
      </c>
      <c r="AD204" s="27">
        <f t="shared" si="56"/>
        <v>-2.9857197382442728</v>
      </c>
      <c r="AE204" s="77">
        <f t="shared" si="57"/>
        <v>-3.1822745018350256</v>
      </c>
      <c r="AF204" s="27">
        <f t="shared" si="58"/>
        <v>-4.0867548999929424</v>
      </c>
      <c r="AG204" s="27">
        <f t="shared" si="60"/>
        <v>1.6793642278641947E-2</v>
      </c>
      <c r="AI204" s="22">
        <f t="shared" si="59"/>
        <v>2.7821710065844499E-3</v>
      </c>
      <c r="AJ204" s="65">
        <f t="shared" si="61"/>
        <v>2.7821710065844499E-3</v>
      </c>
    </row>
    <row r="205" spans="2:36" x14ac:dyDescent="0.2">
      <c r="B205" t="str">
        <f>DataBase!A202</f>
        <v>33-Mhexane</v>
      </c>
      <c r="D205" s="27">
        <f>DataBase!C202</f>
        <v>114.23200225830078</v>
      </c>
      <c r="E205" s="47">
        <f>DataBase!E202</f>
        <v>111.97200927734377</v>
      </c>
      <c r="F205" s="47">
        <f>DataBase!D202/1000</f>
        <v>0.71284802246093748</v>
      </c>
      <c r="G205" s="47">
        <f>DataBase!R202</f>
        <v>288.87001953125002</v>
      </c>
      <c r="H205" s="47">
        <f>DataBase!S202/100</f>
        <v>26.536201171875</v>
      </c>
      <c r="I205" s="68">
        <f>DataBase!U202</f>
        <v>0.32600000500679016</v>
      </c>
      <c r="J205" s="27">
        <f>TestLeeKesler!H205</f>
        <v>12.415379490424481</v>
      </c>
      <c r="K205" s="58">
        <f>DataBase!Y203</f>
        <v>0.31803996956610109</v>
      </c>
      <c r="L205" s="27">
        <f t="shared" si="47"/>
        <v>0.36612867561832996</v>
      </c>
      <c r="M205" s="27">
        <f t="shared" si="53"/>
        <v>0.36612867561832996</v>
      </c>
      <c r="N205" s="58"/>
      <c r="O205" s="58"/>
      <c r="P205" s="58"/>
      <c r="Q205" s="58"/>
      <c r="R205" s="58"/>
      <c r="S205" s="58"/>
      <c r="T205" s="27">
        <f>TestLeeKesler!AR205</f>
        <v>6.2517752393398331E-4</v>
      </c>
      <c r="U205" s="27">
        <f t="shared" si="49"/>
        <v>0.6283583995718568</v>
      </c>
      <c r="V205" s="27">
        <f t="shared" si="50"/>
        <v>-3.1659196399779894</v>
      </c>
      <c r="W205" s="77">
        <f t="shared" si="48"/>
        <v>-3.4274866877616228</v>
      </c>
      <c r="X205" s="27">
        <f t="shared" si="51"/>
        <v>-4.2832803173489848</v>
      </c>
      <c r="Y205" s="27">
        <f t="shared" si="52"/>
        <v>1.3797328157369407E-2</v>
      </c>
      <c r="AA205" s="65">
        <f t="shared" si="54"/>
        <v>-0.9980342800158517</v>
      </c>
      <c r="AB205" s="65">
        <f t="shared" si="55"/>
        <v>76.920081434832383</v>
      </c>
      <c r="AD205" s="27">
        <f t="shared" si="56"/>
        <v>-3.1659196399779894</v>
      </c>
      <c r="AE205" s="77">
        <f t="shared" si="57"/>
        <v>-3.4274866877616228</v>
      </c>
      <c r="AF205" s="27">
        <f t="shared" si="58"/>
        <v>-4.2832803173489848</v>
      </c>
      <c r="AG205" s="27">
        <f t="shared" si="60"/>
        <v>1.3797328157369407E-2</v>
      </c>
      <c r="AI205" s="22">
        <f t="shared" si="59"/>
        <v>2.3125236497776734E-3</v>
      </c>
      <c r="AJ205" s="65">
        <f t="shared" si="61"/>
        <v>2.3125236497776734E-3</v>
      </c>
    </row>
    <row r="206" spans="2:36" x14ac:dyDescent="0.2">
      <c r="B206" t="str">
        <f>DataBase!A203</f>
        <v>34-Mhexane</v>
      </c>
      <c r="D206" s="27">
        <f>DataBase!C203</f>
        <v>114.23200225830078</v>
      </c>
      <c r="E206" s="47">
        <f>DataBase!E203</f>
        <v>117.73000488281252</v>
      </c>
      <c r="F206" s="47">
        <f>DataBase!D203/1000</f>
        <v>0.72195800781249997</v>
      </c>
      <c r="G206" s="47">
        <f>DataBase!R203</f>
        <v>295.69802246093752</v>
      </c>
      <c r="H206" s="47">
        <f>DataBase!S203/100</f>
        <v>26.921201171875001</v>
      </c>
      <c r="I206" s="68">
        <f>DataBase!U203</f>
        <v>0.32699000835418701</v>
      </c>
      <c r="J206" s="27">
        <f>TestLeeKesler!H206</f>
        <v>12.319508518610522</v>
      </c>
      <c r="K206" s="58">
        <f>DataBase!Y204</f>
        <v>0.31667811269424301</v>
      </c>
      <c r="L206" s="27">
        <f t="shared" si="47"/>
        <v>0.31873496996458056</v>
      </c>
      <c r="M206" s="27">
        <f t="shared" si="53"/>
        <v>0.31873496996458056</v>
      </c>
      <c r="N206" s="58"/>
      <c r="O206" s="58"/>
      <c r="P206" s="58"/>
      <c r="Q206" s="58"/>
      <c r="R206" s="58"/>
      <c r="S206" s="58"/>
      <c r="T206" s="27">
        <f>TestLeeKesler!AR206</f>
        <v>4.4436208084489318E-4</v>
      </c>
      <c r="U206" s="27">
        <f t="shared" si="49"/>
        <v>0.62081608101969032</v>
      </c>
      <c r="V206" s="27">
        <f t="shared" si="50"/>
        <v>-3.2689598309421957</v>
      </c>
      <c r="W206" s="77">
        <f t="shared" si="48"/>
        <v>-3.569985625685459</v>
      </c>
      <c r="X206" s="27">
        <f t="shared" si="51"/>
        <v>-4.4363094605094116</v>
      </c>
      <c r="Y206" s="27">
        <f t="shared" si="52"/>
        <v>1.1839552326423234E-2</v>
      </c>
      <c r="AA206" s="65">
        <f t="shared" si="54"/>
        <v>-0.99859680204272927</v>
      </c>
      <c r="AB206" s="65">
        <f t="shared" si="55"/>
        <v>4.6287866562032542</v>
      </c>
      <c r="AD206" s="27">
        <f t="shared" si="56"/>
        <v>-3.2689598309421957</v>
      </c>
      <c r="AE206" s="77">
        <f t="shared" si="57"/>
        <v>-3.569985625685459</v>
      </c>
      <c r="AF206" s="27">
        <f t="shared" si="58"/>
        <v>-4.4363094605094116</v>
      </c>
      <c r="AG206" s="27">
        <f t="shared" si="60"/>
        <v>1.1839552326423234E-2</v>
      </c>
      <c r="AI206" s="22">
        <f t="shared" si="59"/>
        <v>4.23066183054045E-6</v>
      </c>
      <c r="AJ206" s="65">
        <f t="shared" si="61"/>
        <v>4.23066183054045E-6</v>
      </c>
    </row>
    <row r="207" spans="2:36" x14ac:dyDescent="0.2">
      <c r="B207" t="str">
        <f>DataBase!A204</f>
        <v>2M-3Epentane</v>
      </c>
      <c r="D207" s="27">
        <f>DataBase!C204</f>
        <v>114.23200225830078</v>
      </c>
      <c r="E207" s="47">
        <f>DataBase!E204</f>
        <v>115.65300903320315</v>
      </c>
      <c r="F207" s="47">
        <f>DataBase!D204/1000</f>
        <v>0.72232800292968746</v>
      </c>
      <c r="G207" s="47">
        <f>DataBase!R204</f>
        <v>293.93801269531252</v>
      </c>
      <c r="H207" s="47">
        <f>DataBase!S204/100</f>
        <v>27.003100585937499</v>
      </c>
      <c r="I207" s="68">
        <f>DataBase!U204</f>
        <v>0.34000000357627869</v>
      </c>
      <c r="J207" s="27">
        <f>TestLeeKesler!H207</f>
        <v>12.291350100752569</v>
      </c>
      <c r="K207" s="58">
        <f>DataBase!Y205</f>
        <v>0.3189463848131025</v>
      </c>
      <c r="L207" s="27">
        <f t="shared" si="47"/>
        <v>0.31737096261335501</v>
      </c>
      <c r="M207" s="27">
        <f t="shared" si="53"/>
        <v>0.31737096261335501</v>
      </c>
      <c r="N207" s="58"/>
      <c r="O207" s="58"/>
      <c r="P207" s="58"/>
      <c r="Q207" s="58"/>
      <c r="R207" s="58"/>
      <c r="S207" s="58"/>
      <c r="T207" s="27">
        <f>TestLeeKesler!AR207</f>
        <v>5.0938809734051092E-4</v>
      </c>
      <c r="U207" s="27">
        <f t="shared" si="49"/>
        <v>0.62274284078323827</v>
      </c>
      <c r="V207" s="27">
        <f t="shared" si="50"/>
        <v>-3.2423877370382637</v>
      </c>
      <c r="W207" s="77">
        <f t="shared" si="48"/>
        <v>-3.5330820778786318</v>
      </c>
      <c r="X207" s="27">
        <f t="shared" si="51"/>
        <v>-4.443635656152285</v>
      </c>
      <c r="Y207" s="27">
        <f t="shared" si="52"/>
        <v>1.1753130408240357E-2</v>
      </c>
      <c r="AA207" s="65">
        <f t="shared" si="54"/>
        <v>-0.99840290368038187</v>
      </c>
      <c r="AB207" s="65">
        <f t="shared" si="55"/>
        <v>-3.0927738751115066</v>
      </c>
      <c r="AD207" s="27">
        <f t="shared" si="56"/>
        <v>-3.2423877370382637</v>
      </c>
      <c r="AE207" s="77">
        <f t="shared" si="57"/>
        <v>-3.5330820778786318</v>
      </c>
      <c r="AF207" s="27">
        <f t="shared" si="58"/>
        <v>-4.443635656152285</v>
      </c>
      <c r="AG207" s="27">
        <f t="shared" si="60"/>
        <v>1.1753130408240357E-2</v>
      </c>
      <c r="AI207" s="22">
        <f t="shared" si="59"/>
        <v>2.4819551074572182E-6</v>
      </c>
      <c r="AJ207" s="65">
        <f t="shared" si="61"/>
        <v>2.4819551074572182E-6</v>
      </c>
    </row>
    <row r="208" spans="2:36" x14ac:dyDescent="0.2">
      <c r="B208" t="str">
        <f>DataBase!A205</f>
        <v>3M-3Epentane</v>
      </c>
      <c r="D208" s="27">
        <f>DataBase!C205</f>
        <v>114.23200225830078</v>
      </c>
      <c r="E208" s="47">
        <f>DataBase!E205</f>
        <v>118.2650085449219</v>
      </c>
      <c r="F208" s="47">
        <f>DataBase!D205/1000</f>
        <v>0.73017102050781246</v>
      </c>
      <c r="G208" s="47">
        <f>DataBase!R205</f>
        <v>303.43001708984377</v>
      </c>
      <c r="H208" s="47">
        <f>DataBase!S205/100</f>
        <v>28.076201171874999</v>
      </c>
      <c r="I208" s="68">
        <f>DataBase!U205</f>
        <v>0.2919900119304657</v>
      </c>
      <c r="J208" s="27">
        <f>TestLeeKesler!H208</f>
        <v>12.186492739804397</v>
      </c>
      <c r="K208" s="58">
        <f>DataBase!Y206</f>
        <v>0.40209604593810089</v>
      </c>
      <c r="L208" s="27">
        <f t="shared" si="47"/>
        <v>0.31949273458376826</v>
      </c>
      <c r="M208" s="27">
        <f t="shared" si="53"/>
        <v>0.31949273458376826</v>
      </c>
      <c r="N208" s="58"/>
      <c r="O208" s="58"/>
      <c r="P208" s="58"/>
      <c r="Q208" s="58"/>
      <c r="R208" s="58"/>
      <c r="S208" s="58"/>
      <c r="T208" s="27">
        <f>TestLeeKesler!AR208</f>
        <v>5.5554024486213337E-4</v>
      </c>
      <c r="U208" s="27">
        <f t="shared" si="49"/>
        <v>0.61249087643107047</v>
      </c>
      <c r="V208" s="27">
        <f t="shared" si="50"/>
        <v>-3.3857953384254884</v>
      </c>
      <c r="W208" s="77">
        <f t="shared" si="48"/>
        <v>-3.7335102110201284</v>
      </c>
      <c r="X208" s="27">
        <f t="shared" si="51"/>
        <v>-4.475943029483771</v>
      </c>
      <c r="Y208" s="27">
        <f t="shared" si="52"/>
        <v>1.1379485872320088E-2</v>
      </c>
      <c r="AA208" s="65">
        <f t="shared" si="54"/>
        <v>-0.99861838918717527</v>
      </c>
      <c r="AB208" s="65">
        <f t="shared" si="55"/>
        <v>-148.69005822401223</v>
      </c>
      <c r="AD208" s="27">
        <f t="shared" si="56"/>
        <v>-3.3857953384254884</v>
      </c>
      <c r="AE208" s="77">
        <f t="shared" si="57"/>
        <v>-3.7335102110201284</v>
      </c>
      <c r="AF208" s="27">
        <f t="shared" si="58"/>
        <v>-4.475943029483771</v>
      </c>
      <c r="AG208" s="27">
        <f t="shared" si="60"/>
        <v>1.1379485872320088E-2</v>
      </c>
      <c r="AI208" s="22">
        <f t="shared" si="59"/>
        <v>6.8233070467008184E-3</v>
      </c>
      <c r="AJ208" s="65">
        <f t="shared" si="61"/>
        <v>6.8233070467008184E-3</v>
      </c>
    </row>
    <row r="209" spans="2:36" x14ac:dyDescent="0.2">
      <c r="B209" t="str">
        <f>DataBase!A206</f>
        <v>223-Mpentane</v>
      </c>
      <c r="D209" s="27">
        <f>DataBase!C206</f>
        <v>114.23200225830078</v>
      </c>
      <c r="E209" s="47">
        <f>DataBase!E206</f>
        <v>109.8430114746094</v>
      </c>
      <c r="F209" s="47">
        <f>DataBase!D206/1000</f>
        <v>0.71865100097656254</v>
      </c>
      <c r="G209" s="47">
        <f>DataBase!R206</f>
        <v>290.35000000000002</v>
      </c>
      <c r="H209" s="47">
        <f>DataBase!S206/100</f>
        <v>27.296201171875001</v>
      </c>
      <c r="I209" s="68">
        <f>DataBase!U206</f>
        <v>0.29699000716209412</v>
      </c>
      <c r="J209" s="27">
        <f>TestLeeKesler!H209</f>
        <v>12.292392435313772</v>
      </c>
      <c r="K209" s="58">
        <f>DataBase!Y207</f>
        <v>0.54995714157834075</v>
      </c>
      <c r="L209" s="27">
        <f t="shared" si="47"/>
        <v>0.40310738435140997</v>
      </c>
      <c r="M209" s="27">
        <f t="shared" si="53"/>
        <v>0.40310738435140997</v>
      </c>
      <c r="N209" s="58"/>
      <c r="O209" s="58"/>
      <c r="P209" s="58"/>
      <c r="Q209" s="58"/>
      <c r="R209" s="58"/>
      <c r="S209" s="58"/>
      <c r="T209" s="27">
        <f>TestLeeKesler!AR209</f>
        <v>7.8922333123082134E-4</v>
      </c>
      <c r="U209" s="27">
        <f t="shared" si="49"/>
        <v>0.62670807453416144</v>
      </c>
      <c r="V209" s="27">
        <f t="shared" si="50"/>
        <v>-3.1882430522860199</v>
      </c>
      <c r="W209" s="77">
        <f t="shared" si="48"/>
        <v>-3.4582199884198448</v>
      </c>
      <c r="X209" s="27">
        <f t="shared" si="51"/>
        <v>-4.2152998314149261</v>
      </c>
      <c r="Y209" s="27">
        <f t="shared" si="52"/>
        <v>1.4767893224891563E-2</v>
      </c>
      <c r="AA209" s="65">
        <f t="shared" si="54"/>
        <v>-0.99856493666221746</v>
      </c>
      <c r="AB209" s="65">
        <f t="shared" si="55"/>
        <v>-186.06869743436684</v>
      </c>
      <c r="AD209" s="27">
        <f t="shared" si="56"/>
        <v>-3.1882430522860199</v>
      </c>
      <c r="AE209" s="77">
        <f t="shared" si="57"/>
        <v>-3.4582199884198448</v>
      </c>
      <c r="AF209" s="27">
        <f t="shared" si="58"/>
        <v>-4.2152998314149261</v>
      </c>
      <c r="AG209" s="27">
        <f t="shared" si="60"/>
        <v>1.4767893224891563E-2</v>
      </c>
      <c r="AI209" s="22">
        <f t="shared" si="59"/>
        <v>2.1564851197608509E-2</v>
      </c>
      <c r="AJ209" s="65">
        <f t="shared" si="61"/>
        <v>2.1564851197608509E-2</v>
      </c>
    </row>
    <row r="210" spans="2:36" x14ac:dyDescent="0.2">
      <c r="B210" t="str">
        <f>DataBase!A207</f>
        <v>224-Mpentane</v>
      </c>
      <c r="D210" s="27">
        <f>DataBase!C207</f>
        <v>114.23200225830078</v>
      </c>
      <c r="E210" s="47">
        <f>DataBase!E207</f>
        <v>99.238000488281273</v>
      </c>
      <c r="F210" s="47">
        <f>DataBase!D207/1000</f>
        <v>0.69495501708984375</v>
      </c>
      <c r="G210" s="47">
        <f>DataBase!R207</f>
        <v>270.81002197265627</v>
      </c>
      <c r="H210" s="47">
        <f>DataBase!S207/100</f>
        <v>25.67570068359375</v>
      </c>
      <c r="I210" s="68">
        <f>DataBase!U207</f>
        <v>0.31000000238418579</v>
      </c>
      <c r="J210" s="27">
        <f>TestLeeKesler!H210</f>
        <v>12.593101386573402</v>
      </c>
      <c r="K210" s="58">
        <f>DataBase!Y208</f>
        <v>0.34399228376989027</v>
      </c>
      <c r="L210" s="27">
        <f t="shared" si="47"/>
        <v>0.55053610236091544</v>
      </c>
      <c r="M210" s="27">
        <f t="shared" si="53"/>
        <v>0.55053610236091544</v>
      </c>
      <c r="N210" s="58"/>
      <c r="O210" s="58"/>
      <c r="P210" s="58"/>
      <c r="Q210" s="58"/>
      <c r="R210" s="58"/>
      <c r="S210" s="58"/>
      <c r="T210" s="27">
        <f>TestLeeKesler!AR210</f>
        <v>1.1179846404299008E-3</v>
      </c>
      <c r="U210" s="27">
        <f t="shared" si="49"/>
        <v>0.64922050469685455</v>
      </c>
      <c r="V210" s="27">
        <f t="shared" si="50"/>
        <v>-2.8939791707864799</v>
      </c>
      <c r="W210" s="77">
        <f t="shared" si="48"/>
        <v>-3.0594471348205663</v>
      </c>
      <c r="X210" s="27">
        <f t="shared" si="51"/>
        <v>-3.8424077898751459</v>
      </c>
      <c r="Y210" s="27">
        <f t="shared" si="52"/>
        <v>2.144191152347779E-2</v>
      </c>
      <c r="AA210" s="65">
        <f t="shared" si="54"/>
        <v>-0.99674997174884961</v>
      </c>
      <c r="AB210" s="65">
        <f t="shared" si="55"/>
        <v>184.74656191305317</v>
      </c>
      <c r="AD210" s="27">
        <f t="shared" si="56"/>
        <v>-2.8939791707864799</v>
      </c>
      <c r="AE210" s="77">
        <f t="shared" si="57"/>
        <v>-3.0594471348205663</v>
      </c>
      <c r="AF210" s="27">
        <f t="shared" si="58"/>
        <v>-3.8424077898751459</v>
      </c>
      <c r="AG210" s="27">
        <f t="shared" si="60"/>
        <v>2.144191152347779E-2</v>
      </c>
      <c r="AI210" s="22">
        <f t="shared" si="59"/>
        <v>4.266034899816231E-2</v>
      </c>
      <c r="AJ210" s="65">
        <f t="shared" si="61"/>
        <v>4.266034899816231E-2</v>
      </c>
    </row>
    <row r="211" spans="2:36" x14ac:dyDescent="0.2">
      <c r="B211" t="str">
        <f>DataBase!A208</f>
        <v>233-Mpentane</v>
      </c>
      <c r="D211" s="27">
        <f>DataBase!C208</f>
        <v>114.23200225830078</v>
      </c>
      <c r="E211" s="47">
        <f>DataBase!E208</f>
        <v>114.76400146484377</v>
      </c>
      <c r="F211" s="47">
        <f>DataBase!D208/1000</f>
        <v>0.72904101562500001</v>
      </c>
      <c r="G211" s="47">
        <f>DataBase!R208</f>
        <v>300.40902099609377</v>
      </c>
      <c r="H211" s="47">
        <f>DataBase!S208/100</f>
        <v>28.198701171875001</v>
      </c>
      <c r="I211" s="68">
        <f>DataBase!U208</f>
        <v>0.28999000787734985</v>
      </c>
      <c r="J211" s="27">
        <f>TestLeeKesler!H211</f>
        <v>12.168882319335653</v>
      </c>
      <c r="K211" s="58">
        <f>DataBase!Y209</f>
        <v>0.34849198190638581</v>
      </c>
      <c r="L211" s="27">
        <f t="shared" si="47"/>
        <v>0.34475365538357255</v>
      </c>
      <c r="M211" s="27">
        <f t="shared" si="53"/>
        <v>0.34475365538357255</v>
      </c>
      <c r="N211" s="58"/>
      <c r="O211" s="58"/>
      <c r="P211" s="58"/>
      <c r="Q211" s="58"/>
      <c r="R211" s="58"/>
      <c r="S211" s="58"/>
      <c r="T211" s="27">
        <f>TestLeeKesler!AR211</f>
        <v>6.9398057890886417E-4</v>
      </c>
      <c r="U211" s="27">
        <f t="shared" si="49"/>
        <v>0.61571693072961908</v>
      </c>
      <c r="V211" s="27">
        <f t="shared" si="50"/>
        <v>-3.3401266287521518</v>
      </c>
      <c r="W211" s="77">
        <f t="shared" si="48"/>
        <v>-3.669348670155717</v>
      </c>
      <c r="X211" s="27">
        <f t="shared" si="51"/>
        <v>-4.4042010785153511</v>
      </c>
      <c r="Y211" s="27">
        <f t="shared" si="52"/>
        <v>1.2225870024376339E-2</v>
      </c>
      <c r="AA211" s="65">
        <f t="shared" si="54"/>
        <v>-0.99800861823244114</v>
      </c>
      <c r="AB211" s="65">
        <f t="shared" si="55"/>
        <v>-5.3867883863421211</v>
      </c>
      <c r="AD211" s="27">
        <f t="shared" si="56"/>
        <v>-3.3401266287521518</v>
      </c>
      <c r="AE211" s="77">
        <f t="shared" si="57"/>
        <v>-3.669348670155717</v>
      </c>
      <c r="AF211" s="27">
        <f t="shared" si="58"/>
        <v>-4.4042010785153511</v>
      </c>
      <c r="AG211" s="27">
        <f t="shared" si="60"/>
        <v>1.2225870024376339E-2</v>
      </c>
      <c r="AI211" s="22">
        <f t="shared" si="59"/>
        <v>1.3975085191169014E-5</v>
      </c>
      <c r="AJ211" s="65">
        <f t="shared" si="61"/>
        <v>1.3975085191169014E-5</v>
      </c>
    </row>
    <row r="212" spans="2:36" x14ac:dyDescent="0.2">
      <c r="B212" t="str">
        <f>DataBase!A209</f>
        <v>234-Mpentane</v>
      </c>
      <c r="D212" s="27">
        <f>DataBase!C209</f>
        <v>114.23200225830078</v>
      </c>
      <c r="E212" s="47">
        <f>DataBase!E209</f>
        <v>113.47200927734377</v>
      </c>
      <c r="F212" s="47">
        <f>DataBase!D209/1000</f>
        <v>0.72195800781249997</v>
      </c>
      <c r="G212" s="47">
        <f>DataBase!R209</f>
        <v>293.25802001953127</v>
      </c>
      <c r="H212" s="47">
        <f>DataBase!S209/100</f>
        <v>27.296201171875001</v>
      </c>
      <c r="I212" s="68">
        <f>DataBase!U209</f>
        <v>0.31999000906944275</v>
      </c>
      <c r="J212" s="27">
        <f>TestLeeKesler!H212</f>
        <v>12.274611492129369</v>
      </c>
      <c r="K212" s="58">
        <f>DataBase!Y210</f>
        <v>0.46042745594617585</v>
      </c>
      <c r="L212" s="27">
        <f t="shared" si="47"/>
        <v>0.34945694321688647</v>
      </c>
      <c r="M212" s="27">
        <f t="shared" si="53"/>
        <v>0.34945694321688647</v>
      </c>
      <c r="N212" s="58"/>
      <c r="O212" s="58"/>
      <c r="P212" s="58"/>
      <c r="Q212" s="58"/>
      <c r="R212" s="58"/>
      <c r="S212" s="58"/>
      <c r="T212" s="27">
        <f>TestLeeKesler!AR212</f>
        <v>6.1053327424539171E-4</v>
      </c>
      <c r="U212" s="27">
        <f t="shared" si="49"/>
        <v>0.6234904653853991</v>
      </c>
      <c r="V212" s="27">
        <f t="shared" si="50"/>
        <v>-3.2321236689993476</v>
      </c>
      <c r="W212" s="77">
        <f t="shared" si="48"/>
        <v>-3.5188560912930567</v>
      </c>
      <c r="X212" s="27">
        <f t="shared" si="51"/>
        <v>-4.3581224615662766</v>
      </c>
      <c r="Y212" s="27">
        <f t="shared" si="52"/>
        <v>1.2802402100441508E-2</v>
      </c>
      <c r="AA212" s="65">
        <f t="shared" si="54"/>
        <v>-0.99867398595292123</v>
      </c>
      <c r="AB212" s="65">
        <f t="shared" si="55"/>
        <v>-181.75997510773996</v>
      </c>
      <c r="AD212" s="27">
        <f t="shared" si="56"/>
        <v>-3.2321236689993476</v>
      </c>
      <c r="AE212" s="77">
        <f t="shared" si="57"/>
        <v>-3.5188560912930567</v>
      </c>
      <c r="AF212" s="27">
        <f t="shared" si="58"/>
        <v>-4.3581224615662766</v>
      </c>
      <c r="AG212" s="27">
        <f t="shared" si="60"/>
        <v>1.2802402100441508E-2</v>
      </c>
      <c r="AI212" s="22">
        <f t="shared" si="59"/>
        <v>1.2314454695401374E-2</v>
      </c>
      <c r="AJ212" s="65">
        <f t="shared" si="61"/>
        <v>1.2314454695401374E-2</v>
      </c>
    </row>
    <row r="213" spans="2:36" x14ac:dyDescent="0.2">
      <c r="B213" t="str">
        <f>DataBase!A210</f>
        <v>2233-Mbutane</v>
      </c>
      <c r="D213" s="27">
        <f>DataBase!C210</f>
        <v>114.23200225830078</v>
      </c>
      <c r="E213" s="47">
        <f>DataBase!E210</f>
        <v>106.4680114746094</v>
      </c>
      <c r="F213" s="47">
        <f>DataBase!D210/1000</f>
        <v>0.74112402343749995</v>
      </c>
      <c r="G213" s="47">
        <f>DataBase!R210</f>
        <v>294.80001220703127</v>
      </c>
      <c r="H213" s="47">
        <f>DataBase!S210/100</f>
        <v>28.673701171874999</v>
      </c>
      <c r="I213" s="68">
        <f>DataBase!U210</f>
        <v>0.24670000374317169</v>
      </c>
      <c r="J213" s="27">
        <f>TestLeeKesler!H213</f>
        <v>11.88453554538677</v>
      </c>
      <c r="K213" s="58">
        <f>DataBase!Y211</f>
        <v>3.4061912601904262E-2</v>
      </c>
      <c r="L213" s="27">
        <f t="shared" si="47"/>
        <v>0.46047941456704855</v>
      </c>
      <c r="M213" s="27">
        <f t="shared" si="53"/>
        <v>0.46047941456704855</v>
      </c>
      <c r="N213" s="58"/>
      <c r="O213" s="58"/>
      <c r="P213" s="58"/>
      <c r="Q213" s="58"/>
      <c r="R213" s="58"/>
      <c r="S213" s="58"/>
      <c r="T213" s="27">
        <f>TestLeeKesler!AR213</f>
        <v>1.2261978177268561E-3</v>
      </c>
      <c r="U213" s="27">
        <f t="shared" si="49"/>
        <v>0.62179768009454395</v>
      </c>
      <c r="V213" s="27">
        <f t="shared" si="50"/>
        <v>-3.2554008913938914</v>
      </c>
      <c r="W213" s="77">
        <f t="shared" si="48"/>
        <v>-3.5511414233889478</v>
      </c>
      <c r="X213" s="27">
        <f t="shared" si="51"/>
        <v>-4.1314674938364773</v>
      </c>
      <c r="Y213" s="27">
        <f t="shared" si="52"/>
        <v>1.6059294606122081E-2</v>
      </c>
      <c r="AA213" s="65">
        <f t="shared" si="54"/>
        <v>-0.96400091116262498</v>
      </c>
      <c r="AB213" s="65">
        <f t="shared" si="55"/>
        <v>347.7558806585086</v>
      </c>
      <c r="AD213" s="27">
        <f t="shared" si="56"/>
        <v>-3.2554008913938914</v>
      </c>
      <c r="AE213" s="77">
        <f t="shared" si="57"/>
        <v>-3.5511414233889478</v>
      </c>
      <c r="AF213" s="27">
        <f t="shared" si="58"/>
        <v>-4.1314674938364773</v>
      </c>
      <c r="AG213" s="27">
        <f t="shared" si="60"/>
        <v>1.6059294606122081E-2</v>
      </c>
      <c r="AI213" s="22">
        <f t="shared" si="59"/>
        <v>0.18183188598219382</v>
      </c>
      <c r="AJ213" s="65">
        <f t="shared" si="61"/>
        <v>0.18183188598219382</v>
      </c>
    </row>
    <row r="214" spans="2:36" x14ac:dyDescent="0.2">
      <c r="B214" t="str">
        <f>DataBase!A211</f>
        <v>Indene</v>
      </c>
      <c r="D214" s="27">
        <f>DataBase!C211</f>
        <v>116.16300201416016</v>
      </c>
      <c r="E214" s="47">
        <f>DataBase!E211</f>
        <v>182.6190124511719</v>
      </c>
      <c r="F214" s="47">
        <f>DataBase!D211/1000</f>
        <v>1.0026300048828125</v>
      </c>
      <c r="G214" s="47">
        <f>DataBase!R211</f>
        <v>413.85</v>
      </c>
      <c r="H214" s="47">
        <f>DataBase!S211/100</f>
        <v>38.200000000000003</v>
      </c>
      <c r="I214" s="68">
        <f>DataBase!U211</f>
        <v>0.33520001173019409</v>
      </c>
      <c r="J214" s="27">
        <f>TestLeeKesler!H214</f>
        <v>9.3368074497424463</v>
      </c>
      <c r="K214" s="58">
        <f>DataBase!Y212</f>
        <v>5.9819262050206781E-2</v>
      </c>
      <c r="L214" s="27">
        <f t="shared" si="47"/>
        <v>2.9054845564721848E-2</v>
      </c>
      <c r="M214" s="27">
        <f t="shared" si="53"/>
        <v>2.9054845564721848E-2</v>
      </c>
      <c r="N214" s="58"/>
      <c r="O214" s="58"/>
      <c r="P214" s="58"/>
      <c r="Q214" s="58"/>
      <c r="R214" s="58"/>
      <c r="S214" s="58"/>
      <c r="T214" s="27">
        <f>TestLeeKesler!AR214</f>
        <v>3.7277274106184489E-5</v>
      </c>
      <c r="U214" s="27">
        <f t="shared" si="49"/>
        <v>0.51404657933042208</v>
      </c>
      <c r="V214" s="27">
        <f t="shared" si="50"/>
        <v>-5.0720156055173771</v>
      </c>
      <c r="W214" s="77">
        <f t="shared" si="48"/>
        <v>-6.2929291319236116</v>
      </c>
      <c r="X214" s="27">
        <f t="shared" si="51"/>
        <v>-7.1814055243554513</v>
      </c>
      <c r="Y214" s="27">
        <f t="shared" si="52"/>
        <v>7.605980514325091E-4</v>
      </c>
      <c r="AA214" s="65">
        <f t="shared" si="54"/>
        <v>-0.99937683493863738</v>
      </c>
      <c r="AB214" s="65">
        <f t="shared" si="55"/>
        <v>-825.28610857790591</v>
      </c>
      <c r="AD214" s="27">
        <f t="shared" si="56"/>
        <v>-5.0720156055173771</v>
      </c>
      <c r="AE214" s="77">
        <f t="shared" si="57"/>
        <v>-6.2929291319236116</v>
      </c>
      <c r="AF214" s="27">
        <f t="shared" si="58"/>
        <v>-7.1814055243554513</v>
      </c>
      <c r="AG214" s="27">
        <f t="shared" si="60"/>
        <v>7.605980514325091E-4</v>
      </c>
      <c r="AI214" s="22">
        <f t="shared" si="59"/>
        <v>9.4644932169237709E-4</v>
      </c>
      <c r="AJ214" s="65">
        <f t="shared" si="61"/>
        <v>9.4644932169237709E-4</v>
      </c>
    </row>
    <row r="215" spans="2:36" x14ac:dyDescent="0.2">
      <c r="B215" t="str">
        <f>DataBase!A212</f>
        <v>AMS</v>
      </c>
      <c r="D215" s="27">
        <f>DataBase!C212</f>
        <v>118.17800140380859</v>
      </c>
      <c r="E215" s="47">
        <f>DataBase!E212</f>
        <v>165.49801025390627</v>
      </c>
      <c r="F215" s="47">
        <f>DataBase!D212/1000</f>
        <v>0.9</v>
      </c>
      <c r="G215" s="47">
        <f>DataBase!R212</f>
        <v>380.85</v>
      </c>
      <c r="H215" s="47">
        <f>DataBase!S212/100</f>
        <v>33.6</v>
      </c>
      <c r="I215" s="68">
        <f>DataBase!U212</f>
        <v>0.32730001211166382</v>
      </c>
      <c r="J215" s="27">
        <f>TestLeeKesler!H215</f>
        <v>10.269604381718397</v>
      </c>
      <c r="K215" s="58">
        <f>DataBase!Y213</f>
        <v>2.9670185550862524E-2</v>
      </c>
      <c r="L215" s="27">
        <f t="shared" si="47"/>
        <v>5.8064142682465819E-2</v>
      </c>
      <c r="M215" s="27">
        <f t="shared" si="53"/>
        <v>5.8064142682465819E-2</v>
      </c>
      <c r="N215" s="58"/>
      <c r="O215" s="58"/>
      <c r="P215" s="58"/>
      <c r="Q215" s="58"/>
      <c r="R215" s="58"/>
      <c r="S215" s="58"/>
      <c r="T215" s="27">
        <f>TestLeeKesler!AR215</f>
        <v>7.8269243607159055E-5</v>
      </c>
      <c r="U215" s="27">
        <f t="shared" si="49"/>
        <v>0.53998470948012234</v>
      </c>
      <c r="V215" s="27">
        <f t="shared" si="50"/>
        <v>-4.5646929633723712</v>
      </c>
      <c r="W215" s="77">
        <f t="shared" si="48"/>
        <v>-5.4874427385218176</v>
      </c>
      <c r="X215" s="27">
        <f t="shared" si="51"/>
        <v>-6.3607330381526239</v>
      </c>
      <c r="Y215" s="27">
        <f t="shared" si="52"/>
        <v>1.7280994845971969E-3</v>
      </c>
      <c r="AA215" s="65">
        <f t="shared" si="54"/>
        <v>-0.99736202379075167</v>
      </c>
      <c r="AB215" s="65">
        <f t="shared" si="55"/>
        <v>362.77285716616001</v>
      </c>
      <c r="AD215" s="27">
        <f t="shared" si="56"/>
        <v>-4.5646929633723712</v>
      </c>
      <c r="AE215" s="77">
        <f t="shared" si="57"/>
        <v>-5.4874427385218176</v>
      </c>
      <c r="AF215" s="27">
        <f t="shared" si="58"/>
        <v>-6.3607330381526239</v>
      </c>
      <c r="AG215" s="27">
        <f t="shared" si="60"/>
        <v>1.7280994845971969E-3</v>
      </c>
      <c r="AI215" s="22">
        <f t="shared" si="59"/>
        <v>8.0621680159132566E-4</v>
      </c>
      <c r="AJ215" s="65">
        <f t="shared" si="61"/>
        <v>8.0621680159132566E-4</v>
      </c>
    </row>
    <row r="216" spans="2:36" x14ac:dyDescent="0.2">
      <c r="B216" t="str">
        <f>DataBase!A213</f>
        <v>Indane</v>
      </c>
      <c r="D216" s="27">
        <f>DataBase!C213</f>
        <v>118.17800140380859</v>
      </c>
      <c r="E216" s="47">
        <f>DataBase!E213</f>
        <v>177.99801025390627</v>
      </c>
      <c r="F216" s="47">
        <f>DataBase!D213/1000</f>
        <v>0.8628930053710937</v>
      </c>
      <c r="G216" s="47">
        <f>DataBase!R213</f>
        <v>386.40700683593752</v>
      </c>
      <c r="H216" s="47">
        <f>DataBase!S213/100</f>
        <v>35.515300292968753</v>
      </c>
      <c r="I216" s="68">
        <f>DataBase!U213</f>
        <v>0.42874100804328918</v>
      </c>
      <c r="J216" s="27">
        <f>TestLeeKesler!H216</f>
        <v>10.812021530575695</v>
      </c>
      <c r="K216" s="58">
        <f>DataBase!Y214</f>
        <v>6.1859901350030215E-2</v>
      </c>
      <c r="L216" s="27">
        <f t="shared" si="47"/>
        <v>3.050543617988526E-2</v>
      </c>
      <c r="M216" s="27">
        <f t="shared" si="53"/>
        <v>3.050543617988526E-2</v>
      </c>
      <c r="N216" s="58"/>
      <c r="O216" s="58"/>
      <c r="P216" s="58"/>
      <c r="Q216" s="58"/>
      <c r="R216" s="58"/>
      <c r="S216" s="58"/>
      <c r="T216" s="27">
        <f>TestLeeKesler!AR216</f>
        <v>1.7556088668409603E-5</v>
      </c>
      <c r="U216" s="27">
        <f t="shared" si="49"/>
        <v>0.5354351425878261</v>
      </c>
      <c r="V216" s="27">
        <f t="shared" si="50"/>
        <v>-4.6499291062994574</v>
      </c>
      <c r="W216" s="77">
        <f t="shared" si="48"/>
        <v>-5.6208406057116811</v>
      </c>
      <c r="X216" s="27">
        <f t="shared" si="51"/>
        <v>-7.0598139736429353</v>
      </c>
      <c r="Y216" s="27">
        <f t="shared" si="52"/>
        <v>8.5893786419496119E-4</v>
      </c>
      <c r="AA216" s="65">
        <f t="shared" si="54"/>
        <v>-0.99971619598018646</v>
      </c>
      <c r="AB216" s="65">
        <f t="shared" si="55"/>
        <v>-1785.9596042348617</v>
      </c>
      <c r="AD216" s="27">
        <f t="shared" si="56"/>
        <v>-4.6499291062994574</v>
      </c>
      <c r="AE216" s="77">
        <f t="shared" si="57"/>
        <v>-5.6208406057116811</v>
      </c>
      <c r="AF216" s="27">
        <f t="shared" si="58"/>
        <v>-7.0598139736429353</v>
      </c>
      <c r="AG216" s="27">
        <f t="shared" si="60"/>
        <v>8.5893786419496119E-4</v>
      </c>
      <c r="AI216" s="22">
        <f t="shared" si="59"/>
        <v>9.8310248610583291E-4</v>
      </c>
      <c r="AJ216" s="65">
        <f t="shared" si="61"/>
        <v>9.8310248610583291E-4</v>
      </c>
    </row>
    <row r="217" spans="2:36" x14ac:dyDescent="0.2">
      <c r="B217" t="str">
        <f>DataBase!A214</f>
        <v>ci1-PH-1-C3=</v>
      </c>
      <c r="D217" s="27">
        <f>DataBase!C214</f>
        <v>118.17900085449219</v>
      </c>
      <c r="E217" s="47">
        <f>DataBase!E214</f>
        <v>167.45900878906252</v>
      </c>
      <c r="F217" s="47">
        <f>DataBase!D214/1000</f>
        <v>0.91224200439453129</v>
      </c>
      <c r="G217" s="47">
        <f>DataBase!R214</f>
        <v>404.44301757812502</v>
      </c>
      <c r="H217" s="47">
        <f>DataBase!S214/100</f>
        <v>36.266201171874997</v>
      </c>
      <c r="I217" s="68">
        <f>DataBase!U214</f>
        <v>0.23781000077724457</v>
      </c>
      <c r="J217" s="27">
        <f>TestLeeKesler!H217</f>
        <v>10.146865265805973</v>
      </c>
      <c r="K217" s="58">
        <f>DataBase!Y215</f>
        <v>3.4624258004932434E-2</v>
      </c>
      <c r="L217" s="27">
        <f t="shared" si="47"/>
        <v>6.2200830868483652E-2</v>
      </c>
      <c r="M217" s="27">
        <f t="shared" si="53"/>
        <v>6.2200830868483652E-2</v>
      </c>
      <c r="N217" s="58"/>
      <c r="O217" s="58"/>
      <c r="P217" s="58"/>
      <c r="Q217" s="58"/>
      <c r="R217" s="58"/>
      <c r="S217" s="58"/>
      <c r="T217" s="27">
        <f>TestLeeKesler!AR217</f>
        <v>1.5974715945342644E-4</v>
      </c>
      <c r="U217" s="27">
        <f t="shared" si="49"/>
        <v>0.52118305655250141</v>
      </c>
      <c r="V217" s="27">
        <f t="shared" si="50"/>
        <v>-4.9271188104377321</v>
      </c>
      <c r="W217" s="77">
        <f t="shared" si="48"/>
        <v>-6.0601081388550746</v>
      </c>
      <c r="X217" s="27">
        <f t="shared" si="51"/>
        <v>-6.368273131649044</v>
      </c>
      <c r="Y217" s="27">
        <f t="shared" si="52"/>
        <v>1.7151184535071009E-3</v>
      </c>
      <c r="AA217" s="65">
        <f t="shared" si="54"/>
        <v>-0.99538626475603698</v>
      </c>
      <c r="AB217" s="65">
        <f t="shared" si="55"/>
        <v>172.62637381412119</v>
      </c>
      <c r="AD217" s="27">
        <f t="shared" si="56"/>
        <v>-4.9271188104377321</v>
      </c>
      <c r="AE217" s="77">
        <f t="shared" si="57"/>
        <v>-6.0601081388550746</v>
      </c>
      <c r="AF217" s="27">
        <f t="shared" si="58"/>
        <v>-6.368273131649044</v>
      </c>
      <c r="AG217" s="27">
        <f t="shared" si="60"/>
        <v>1.7151184535071009E-3</v>
      </c>
      <c r="AI217" s="22">
        <f t="shared" si="59"/>
        <v>7.6046737089874934E-4</v>
      </c>
      <c r="AJ217" s="65">
        <f t="shared" si="61"/>
        <v>7.6046737089874934E-4</v>
      </c>
    </row>
    <row r="218" spans="2:36" x14ac:dyDescent="0.2">
      <c r="B218" t="str">
        <f>DataBase!A215</f>
        <v>tr1-PH-1-C3=</v>
      </c>
      <c r="D218" s="27">
        <f>DataBase!C215</f>
        <v>118.17900085449219</v>
      </c>
      <c r="E218" s="47">
        <f>DataBase!E215</f>
        <v>178.28701171875002</v>
      </c>
      <c r="F218" s="47">
        <f>DataBase!D215/1000</f>
        <v>0.90989202880859377</v>
      </c>
      <c r="G218" s="47">
        <f>DataBase!R215</f>
        <v>404.44301757812502</v>
      </c>
      <c r="H218" s="47">
        <f>DataBase!S215/100</f>
        <v>36.266201171874997</v>
      </c>
      <c r="I218" s="68">
        <f>DataBase!U215</f>
        <v>0.329010009765625</v>
      </c>
      <c r="J218" s="27">
        <f>TestLeeKesler!H218</f>
        <v>10.255732756319325</v>
      </c>
      <c r="K218" s="58">
        <f>DataBase!Y216</f>
        <v>5.5533261633753321E-2</v>
      </c>
      <c r="L218" s="27">
        <f t="shared" si="47"/>
        <v>3.5790641225040686E-2</v>
      </c>
      <c r="M218" s="27">
        <f t="shared" si="53"/>
        <v>3.5790641225040686E-2</v>
      </c>
      <c r="N218" s="58"/>
      <c r="O218" s="58"/>
      <c r="P218" s="58"/>
      <c r="Q218" s="58"/>
      <c r="R218" s="58"/>
      <c r="S218" s="58"/>
      <c r="T218" s="27">
        <f>TestLeeKesler!AR218</f>
        <v>4.5966201399553149E-5</v>
      </c>
      <c r="U218" s="27">
        <f t="shared" si="49"/>
        <v>0.52118305655250141</v>
      </c>
      <c r="V218" s="27">
        <f t="shared" si="50"/>
        <v>-4.9271188104377321</v>
      </c>
      <c r="W218" s="77">
        <f t="shared" si="48"/>
        <v>-6.0601081388550746</v>
      </c>
      <c r="X218" s="27">
        <f t="shared" si="51"/>
        <v>-6.9209550483831839</v>
      </c>
      <c r="Y218" s="27">
        <f t="shared" si="52"/>
        <v>9.8688696550872502E-4</v>
      </c>
      <c r="AA218" s="65">
        <f t="shared" si="54"/>
        <v>-0.99917227621704086</v>
      </c>
      <c r="AB218" s="65">
        <f t="shared" si="55"/>
        <v>-429.50297844068882</v>
      </c>
      <c r="AD218" s="27">
        <f t="shared" si="56"/>
        <v>-4.9271188104377321</v>
      </c>
      <c r="AE218" s="77">
        <f t="shared" si="57"/>
        <v>-6.0601081388550746</v>
      </c>
      <c r="AF218" s="27">
        <f t="shared" si="58"/>
        <v>-6.9209550483831839</v>
      </c>
      <c r="AG218" s="27">
        <f t="shared" si="60"/>
        <v>9.8688696550872502E-4</v>
      </c>
      <c r="AI218" s="22">
        <f t="shared" si="59"/>
        <v>3.8977106060251668E-4</v>
      </c>
      <c r="AJ218" s="65">
        <f t="shared" si="61"/>
        <v>3.8977106060251668E-4</v>
      </c>
    </row>
    <row r="219" spans="2:36" x14ac:dyDescent="0.2">
      <c r="B219" t="str">
        <f>DataBase!A216</f>
        <v>o-MStyrene</v>
      </c>
      <c r="D219" s="27">
        <f>DataBase!C216</f>
        <v>118.17900085449219</v>
      </c>
      <c r="E219" s="47">
        <f>DataBase!E216</f>
        <v>169.83901367187502</v>
      </c>
      <c r="F219" s="47">
        <f>DataBase!D216/1000</f>
        <v>0.91293200683593745</v>
      </c>
      <c r="G219" s="47">
        <f>DataBase!R216</f>
        <v>406.11000976562502</v>
      </c>
      <c r="H219" s="47">
        <f>DataBase!S216/100</f>
        <v>36.473100585937502</v>
      </c>
      <c r="I219" s="68">
        <f>DataBase!U216</f>
        <v>0.25027000904083252</v>
      </c>
      <c r="J219" s="27">
        <f>TestLeeKesler!H219</f>
        <v>10.157419445904138</v>
      </c>
      <c r="K219" s="58">
        <f>DataBase!Y217</f>
        <v>4.9357855285284871E-2</v>
      </c>
      <c r="L219" s="27">
        <f t="shared" si="47"/>
        <v>5.5958332482116305E-2</v>
      </c>
      <c r="M219" s="27">
        <f t="shared" si="53"/>
        <v>5.5958332482116305E-2</v>
      </c>
      <c r="N219" s="58"/>
      <c r="O219" s="58"/>
      <c r="P219" s="58"/>
      <c r="Q219" s="58"/>
      <c r="R219" s="58"/>
      <c r="S219" s="58"/>
      <c r="T219" s="27">
        <f>TestLeeKesler!AR219</f>
        <v>1.3080808610044708E-4</v>
      </c>
      <c r="U219" s="27">
        <f t="shared" si="49"/>
        <v>0.51990400571623885</v>
      </c>
      <c r="V219" s="27">
        <f t="shared" si="50"/>
        <v>-4.952779683493115</v>
      </c>
      <c r="W219" s="77">
        <f t="shared" si="48"/>
        <v>-6.1011835538005439</v>
      </c>
      <c r="X219" s="27">
        <f t="shared" si="51"/>
        <v>-6.4797229466625561</v>
      </c>
      <c r="Y219" s="27">
        <f t="shared" si="52"/>
        <v>1.5342356855641576E-3</v>
      </c>
      <c r="AA219" s="65">
        <f t="shared" si="54"/>
        <v>-0.99734980206606649</v>
      </c>
      <c r="AB219" s="65">
        <f t="shared" si="55"/>
        <v>50.459244482508133</v>
      </c>
      <c r="AD219" s="27">
        <f t="shared" si="56"/>
        <v>-4.952779683493115</v>
      </c>
      <c r="AE219" s="77">
        <f t="shared" si="57"/>
        <v>-6.1011835538005439</v>
      </c>
      <c r="AF219" s="27">
        <f t="shared" si="58"/>
        <v>-6.4797229466625561</v>
      </c>
      <c r="AG219" s="27">
        <f t="shared" si="60"/>
        <v>1.5342356855641576E-3</v>
      </c>
      <c r="AI219" s="22">
        <f t="shared" si="59"/>
        <v>4.3566299225891741E-5</v>
      </c>
      <c r="AJ219" s="65">
        <f t="shared" si="61"/>
        <v>4.3566299225891741E-5</v>
      </c>
    </row>
    <row r="220" spans="2:36" x14ac:dyDescent="0.2">
      <c r="B220" t="str">
        <f>DataBase!A217</f>
        <v>m-MStyrene</v>
      </c>
      <c r="D220" s="27">
        <f>DataBase!C217</f>
        <v>118.17900085449219</v>
      </c>
      <c r="E220" s="47">
        <f>DataBase!E217</f>
        <v>171.61000976562502</v>
      </c>
      <c r="F220" s="47">
        <f>DataBase!D217/1000</f>
        <v>0.91460601806640629</v>
      </c>
      <c r="G220" s="47">
        <f>DataBase!R217</f>
        <v>401.66701660156252</v>
      </c>
      <c r="H220" s="47">
        <f>DataBase!S217/100</f>
        <v>35.576201171874999</v>
      </c>
      <c r="I220" s="68">
        <f>DataBase!U217</f>
        <v>0.28022000193595886</v>
      </c>
      <c r="J220" s="27">
        <f>TestLeeKesler!H220</f>
        <v>10.152321382899231</v>
      </c>
      <c r="K220" s="58">
        <f>DataBase!Y218</f>
        <v>4.7142733987972231E-2</v>
      </c>
      <c r="L220" s="27">
        <f t="shared" si="47"/>
        <v>5.0198496473412582E-2</v>
      </c>
      <c r="M220" s="27">
        <f t="shared" si="53"/>
        <v>5.0198496473412582E-2</v>
      </c>
      <c r="N220" s="58"/>
      <c r="O220" s="58"/>
      <c r="P220" s="58"/>
      <c r="Q220" s="58"/>
      <c r="R220" s="58"/>
      <c r="S220" s="58"/>
      <c r="T220" s="27">
        <f>TestLeeKesler!AR220</f>
        <v>9.3885007113459466E-5</v>
      </c>
      <c r="U220" s="27">
        <f t="shared" si="49"/>
        <v>0.52332705209257213</v>
      </c>
      <c r="V220" s="27">
        <f t="shared" si="50"/>
        <v>-4.884401795445017</v>
      </c>
      <c r="W220" s="77">
        <f t="shared" si="48"/>
        <v>-5.99188246490864</v>
      </c>
      <c r="X220" s="27">
        <f t="shared" si="51"/>
        <v>-6.5634471113617536</v>
      </c>
      <c r="Y220" s="27">
        <f t="shared" si="52"/>
        <v>1.411013397155437E-3</v>
      </c>
      <c r="AA220" s="65">
        <f t="shared" si="54"/>
        <v>-0.99800849464654695</v>
      </c>
      <c r="AB220" s="65">
        <f t="shared" si="55"/>
        <v>32.547928358225299</v>
      </c>
      <c r="AD220" s="27">
        <f t="shared" si="56"/>
        <v>-4.884401795445017</v>
      </c>
      <c r="AE220" s="77">
        <f t="shared" si="57"/>
        <v>-5.99188246490864</v>
      </c>
      <c r="AF220" s="27">
        <f t="shared" si="58"/>
        <v>-6.5634471113617536</v>
      </c>
      <c r="AG220" s="27">
        <f t="shared" si="60"/>
        <v>1.411013397155437E-3</v>
      </c>
      <c r="AI220" s="22">
        <f t="shared" si="59"/>
        <v>9.3376843674245932E-6</v>
      </c>
      <c r="AJ220" s="65">
        <f t="shared" si="61"/>
        <v>9.3376843674245932E-6</v>
      </c>
    </row>
    <row r="221" spans="2:36" x14ac:dyDescent="0.2">
      <c r="B221" t="str">
        <f>DataBase!A218</f>
        <v>p-MStyrene</v>
      </c>
      <c r="D221" s="27">
        <f>DataBase!C218</f>
        <v>118.17900085449219</v>
      </c>
      <c r="E221" s="47">
        <f>DataBase!E218</f>
        <v>172.77800903320315</v>
      </c>
      <c r="F221" s="47">
        <f>DataBase!D218/1000</f>
        <v>0.92418200683593754</v>
      </c>
      <c r="G221" s="47">
        <f>DataBase!R218</f>
        <v>402.77700195312502</v>
      </c>
      <c r="H221" s="47">
        <f>DataBase!S218/100</f>
        <v>35.438701171875003</v>
      </c>
      <c r="I221" s="68">
        <f>DataBase!U218</f>
        <v>0.28251001238822937</v>
      </c>
      <c r="J221" s="27">
        <f>TestLeeKesler!H221</f>
        <v>10.055914605594934</v>
      </c>
      <c r="K221" s="58">
        <f>DataBase!Y219</f>
        <v>3.8697975059378865E-2</v>
      </c>
      <c r="L221" s="27">
        <f t="shared" si="47"/>
        <v>4.811594691231201E-2</v>
      </c>
      <c r="M221" s="27">
        <f t="shared" si="53"/>
        <v>4.811594691231201E-2</v>
      </c>
      <c r="N221" s="58"/>
      <c r="O221" s="58"/>
      <c r="P221" s="58"/>
      <c r="Q221" s="58"/>
      <c r="R221" s="58"/>
      <c r="S221" s="58"/>
      <c r="T221" s="27">
        <f>TestLeeKesler!AR221</f>
        <v>8.8184349794382215E-5</v>
      </c>
      <c r="U221" s="27">
        <f t="shared" si="49"/>
        <v>0.52246766141840073</v>
      </c>
      <c r="V221" s="27">
        <f t="shared" si="50"/>
        <v>-4.9014799005060503</v>
      </c>
      <c r="W221" s="77">
        <f t="shared" si="48"/>
        <v>-6.0191360359694679</v>
      </c>
      <c r="X221" s="27">
        <f t="shared" si="51"/>
        <v>-6.6019460965942223</v>
      </c>
      <c r="Y221" s="27">
        <f t="shared" si="52"/>
        <v>1.3577232043283226E-3</v>
      </c>
      <c r="AA221" s="65">
        <f t="shared" si="54"/>
        <v>-0.99772121539540326</v>
      </c>
      <c r="AB221" s="65">
        <f t="shared" si="55"/>
        <v>106.79867657801925</v>
      </c>
      <c r="AD221" s="27">
        <f t="shared" si="56"/>
        <v>-4.9014799005060503</v>
      </c>
      <c r="AE221" s="77">
        <f t="shared" si="57"/>
        <v>-6.0191360359694679</v>
      </c>
      <c r="AF221" s="27">
        <f t="shared" si="58"/>
        <v>-6.6019460965942223</v>
      </c>
      <c r="AG221" s="27">
        <f t="shared" si="60"/>
        <v>1.3577232043283226E-3</v>
      </c>
      <c r="AI221" s="22">
        <f t="shared" si="59"/>
        <v>8.8698193822640971E-5</v>
      </c>
      <c r="AJ221" s="65">
        <f t="shared" si="61"/>
        <v>8.8698193822640971E-5</v>
      </c>
    </row>
    <row r="222" spans="2:36" x14ac:dyDescent="0.2">
      <c r="B222" t="str">
        <f>DataBase!A219</f>
        <v>cis-C3=BZ</v>
      </c>
      <c r="D222" s="27">
        <f>DataBase!C219</f>
        <v>118.18000030517578</v>
      </c>
      <c r="E222" s="47">
        <f>DataBase!E219</f>
        <v>170.05001220703127</v>
      </c>
      <c r="F222" s="47">
        <f>DataBase!D219/1000</f>
        <v>0.91240600585937504</v>
      </c>
      <c r="G222" s="47">
        <f>DataBase!R219</f>
        <v>391.44802246093752</v>
      </c>
      <c r="H222" s="47">
        <f>DataBase!S219/100</f>
        <v>34.6</v>
      </c>
      <c r="I222" s="68">
        <f>DataBase!U219</f>
        <v>0.31600001454353333</v>
      </c>
      <c r="J222" s="27">
        <f>TestLeeKesler!H222</f>
        <v>10.164888541259717</v>
      </c>
      <c r="K222" s="58">
        <f>DataBase!Y220</f>
        <v>4.8758790395782056E-2</v>
      </c>
      <c r="L222" s="27">
        <f t="shared" si="47"/>
        <v>4.9879541273257048E-2</v>
      </c>
      <c r="M222" s="27">
        <f t="shared" si="53"/>
        <v>4.9879541273257048E-2</v>
      </c>
      <c r="N222" s="58"/>
      <c r="O222" s="58"/>
      <c r="P222" s="58"/>
      <c r="Q222" s="58"/>
      <c r="R222" s="58"/>
      <c r="S222" s="58"/>
      <c r="T222" s="27">
        <f>TestLeeKesler!AR222</f>
        <v>7.2717182903333607E-5</v>
      </c>
      <c r="U222" s="27">
        <f t="shared" si="49"/>
        <v>0.53137383510760716</v>
      </c>
      <c r="V222" s="27">
        <f t="shared" si="50"/>
        <v>-4.7273195740650928</v>
      </c>
      <c r="W222" s="77">
        <f t="shared" si="48"/>
        <v>-5.7426530990488125</v>
      </c>
      <c r="X222" s="27">
        <f t="shared" si="51"/>
        <v>-6.5419980368829842</v>
      </c>
      <c r="Y222" s="27">
        <f t="shared" si="52"/>
        <v>1.4416052391114753E-3</v>
      </c>
      <c r="AA222" s="65">
        <f t="shared" si="54"/>
        <v>-0.99850863439570436</v>
      </c>
      <c r="AB222" s="65">
        <f t="shared" si="55"/>
        <v>15.412462814529812</v>
      </c>
      <c r="AD222" s="27">
        <f t="shared" si="56"/>
        <v>-4.7273195740650928</v>
      </c>
      <c r="AE222" s="77">
        <f t="shared" si="57"/>
        <v>-5.7426530990488125</v>
      </c>
      <c r="AF222" s="27">
        <f t="shared" si="58"/>
        <v>-6.5419980368829842</v>
      </c>
      <c r="AG222" s="27">
        <f t="shared" si="60"/>
        <v>1.4416052391114753E-3</v>
      </c>
      <c r="AI222" s="22">
        <f t="shared" si="59"/>
        <v>1.256082529360965E-6</v>
      </c>
      <c r="AJ222" s="65">
        <f t="shared" si="61"/>
        <v>1.256082529360965E-6</v>
      </c>
    </row>
    <row r="223" spans="2:36" x14ac:dyDescent="0.2">
      <c r="B223" t="str">
        <f>DataBase!A220</f>
        <v>trans-C3=BZ</v>
      </c>
      <c r="D223" s="27">
        <f>DataBase!C220</f>
        <v>118.18000030517578</v>
      </c>
      <c r="E223" s="47">
        <f>DataBase!E220</f>
        <v>170.05001220703127</v>
      </c>
      <c r="F223" s="47">
        <f>DataBase!D220/1000</f>
        <v>0.90957800292968749</v>
      </c>
      <c r="G223" s="47">
        <f>DataBase!R220</f>
        <v>391.44802246093752</v>
      </c>
      <c r="H223" s="47">
        <f>DataBase!S220/100</f>
        <v>34.6</v>
      </c>
      <c r="I223" s="68">
        <f>DataBase!U220</f>
        <v>0.31600001454353333</v>
      </c>
      <c r="J223" s="27">
        <f>TestLeeKesler!H223</f>
        <v>10.196492575748282</v>
      </c>
      <c r="K223" s="58">
        <f>DataBase!Y221</f>
        <v>5.1384997120899091E-2</v>
      </c>
      <c r="L223" s="27">
        <f t="shared" si="47"/>
        <v>4.9879541273257048E-2</v>
      </c>
      <c r="M223" s="27">
        <f t="shared" si="53"/>
        <v>4.9879541273257048E-2</v>
      </c>
      <c r="N223" s="58"/>
      <c r="O223" s="58"/>
      <c r="P223" s="58"/>
      <c r="Q223" s="58"/>
      <c r="R223" s="58"/>
      <c r="S223" s="58"/>
      <c r="T223" s="27">
        <f>TestLeeKesler!AR223</f>
        <v>7.2717182903333607E-5</v>
      </c>
      <c r="U223" s="27">
        <f t="shared" si="49"/>
        <v>0.53137383510760716</v>
      </c>
      <c r="V223" s="27">
        <f t="shared" si="50"/>
        <v>-4.7273195740650928</v>
      </c>
      <c r="W223" s="77">
        <f t="shared" si="48"/>
        <v>-5.7426530990488125</v>
      </c>
      <c r="X223" s="27">
        <f t="shared" si="51"/>
        <v>-6.5419980368829842</v>
      </c>
      <c r="Y223" s="27">
        <f t="shared" si="52"/>
        <v>1.4416052391114753E-3</v>
      </c>
      <c r="AA223" s="65">
        <f t="shared" si="54"/>
        <v>-0.9985848557560052</v>
      </c>
      <c r="AB223" s="65">
        <f t="shared" si="55"/>
        <v>-20.702890122178086</v>
      </c>
      <c r="AD223" s="27">
        <f t="shared" si="56"/>
        <v>-4.7273195740650928</v>
      </c>
      <c r="AE223" s="77">
        <f t="shared" si="57"/>
        <v>-5.7426530990488125</v>
      </c>
      <c r="AF223" s="27">
        <f t="shared" si="58"/>
        <v>-6.5419980368829842</v>
      </c>
      <c r="AG223" s="27">
        <f t="shared" si="60"/>
        <v>1.4416052391114753E-3</v>
      </c>
      <c r="AI223" s="22">
        <f t="shared" si="59"/>
        <v>2.266397309199621E-6</v>
      </c>
      <c r="AJ223" s="65">
        <f t="shared" si="61"/>
        <v>2.266397309199621E-6</v>
      </c>
    </row>
    <row r="224" spans="2:36" x14ac:dyDescent="0.2">
      <c r="B224" t="str">
        <f>DataBase!A221</f>
        <v>c-PhenylC3=</v>
      </c>
      <c r="D224" s="27">
        <f>DataBase!C221</f>
        <v>118.18000030517578</v>
      </c>
      <c r="E224" s="47">
        <f>DataBase!E221</f>
        <v>169.70000610351565</v>
      </c>
      <c r="F224" s="47">
        <f>DataBase!D221/1000</f>
        <v>0.9087990112304688</v>
      </c>
      <c r="G224" s="47">
        <f>DataBase!R221</f>
        <v>383.59365234375002</v>
      </c>
      <c r="H224" s="47">
        <f>DataBase!S221/100</f>
        <v>36.107951660156253</v>
      </c>
      <c r="I224" s="68">
        <f>DataBase!U221</f>
        <v>0.3767770528793335</v>
      </c>
      <c r="J224" s="27">
        <f>TestLeeKesler!H224</f>
        <v>10.202545513719446</v>
      </c>
      <c r="K224" s="58">
        <f>DataBase!Y222</f>
        <v>3.8521595515961841E-2</v>
      </c>
      <c r="L224" s="27">
        <f t="shared" si="47"/>
        <v>4.4486595518796079E-2</v>
      </c>
      <c r="M224" s="27">
        <f t="shared" si="53"/>
        <v>4.4486595518796079E-2</v>
      </c>
      <c r="N224" s="58"/>
      <c r="O224" s="58"/>
      <c r="P224" s="58"/>
      <c r="Q224" s="58"/>
      <c r="R224" s="58"/>
      <c r="S224" s="58"/>
      <c r="T224" s="27">
        <f>TestLeeKesler!AR224</f>
        <v>4.1286983850472104E-5</v>
      </c>
      <c r="U224" s="27">
        <f t="shared" si="49"/>
        <v>0.53772883641843816</v>
      </c>
      <c r="V224" s="27">
        <f t="shared" si="50"/>
        <v>-4.606766480036371</v>
      </c>
      <c r="W224" s="77">
        <f t="shared" si="48"/>
        <v>-5.5531884761447259</v>
      </c>
      <c r="X224" s="27">
        <f t="shared" si="51"/>
        <v>-6.6990804681616574</v>
      </c>
      <c r="Y224" s="27">
        <f t="shared" si="52"/>
        <v>1.2320442859096142E-3</v>
      </c>
      <c r="AA224" s="65">
        <f t="shared" si="54"/>
        <v>-0.99892821199907555</v>
      </c>
      <c r="AB224" s="65">
        <f t="shared" si="55"/>
        <v>144.47652617196522</v>
      </c>
      <c r="AD224" s="27">
        <f t="shared" si="56"/>
        <v>-4.606766480036371</v>
      </c>
      <c r="AE224" s="77">
        <f t="shared" si="57"/>
        <v>-5.5531884761447259</v>
      </c>
      <c r="AF224" s="27">
        <f t="shared" si="58"/>
        <v>-6.6990804681616574</v>
      </c>
      <c r="AG224" s="27">
        <f t="shared" si="60"/>
        <v>1.2320442859096142E-3</v>
      </c>
      <c r="AI224" s="22">
        <f t="shared" si="59"/>
        <v>3.5581225033812457E-5</v>
      </c>
      <c r="AJ224" s="65">
        <f t="shared" si="61"/>
        <v>3.5581225033812457E-5</v>
      </c>
    </row>
    <row r="225" spans="2:36" x14ac:dyDescent="0.2">
      <c r="B225" t="str">
        <f>DataBase!A222</f>
        <v>t-PhenylC3=</v>
      </c>
      <c r="D225" s="27">
        <f>DataBase!C222</f>
        <v>118.18000030517578</v>
      </c>
      <c r="E225" s="47">
        <f>DataBase!E222</f>
        <v>175.6</v>
      </c>
      <c r="F225" s="47">
        <f>DataBase!D222/1000</f>
        <v>0.90190002441406247</v>
      </c>
      <c r="G225" s="47">
        <f>DataBase!R222</f>
        <v>387.95833740234377</v>
      </c>
      <c r="H225" s="47">
        <f>DataBase!S222/100</f>
        <v>34.748762207031248</v>
      </c>
      <c r="I225" s="68">
        <f>DataBase!U222</f>
        <v>0.39011746644973755</v>
      </c>
      <c r="J225" s="27">
        <f>TestLeeKesler!H225</f>
        <v>10.326042865224913</v>
      </c>
      <c r="K225" s="58">
        <f>DataBase!Y223</f>
        <v>7.3384567582339619E-2</v>
      </c>
      <c r="L225" s="27">
        <f t="shared" si="47"/>
        <v>3.5686766175336102E-2</v>
      </c>
      <c r="M225" s="27">
        <f t="shared" si="53"/>
        <v>3.5686766175336102E-2</v>
      </c>
      <c r="N225" s="58"/>
      <c r="O225" s="58"/>
      <c r="P225" s="58"/>
      <c r="Q225" s="58"/>
      <c r="R225" s="58"/>
      <c r="S225" s="58"/>
      <c r="T225" s="27">
        <f>TestLeeKesler!AR225</f>
        <v>2.9194966852925479E-5</v>
      </c>
      <c r="U225" s="27">
        <f t="shared" si="49"/>
        <v>0.5341787117488378</v>
      </c>
      <c r="V225" s="27">
        <f t="shared" si="50"/>
        <v>-4.6737384284782415</v>
      </c>
      <c r="W225" s="77">
        <f t="shared" si="48"/>
        <v>-5.6582467258763405</v>
      </c>
      <c r="X225" s="27">
        <f t="shared" si="51"/>
        <v>-6.881119305724642</v>
      </c>
      <c r="Y225" s="27">
        <f t="shared" si="52"/>
        <v>1.0269938814716989E-3</v>
      </c>
      <c r="AA225" s="65">
        <f t="shared" si="54"/>
        <v>-0.99960216476277286</v>
      </c>
      <c r="AB225" s="65">
        <f t="shared" si="55"/>
        <v>-1291.2431651973604</v>
      </c>
      <c r="AD225" s="27">
        <f t="shared" si="56"/>
        <v>-4.6737384284782415</v>
      </c>
      <c r="AE225" s="77">
        <f t="shared" si="57"/>
        <v>-5.6582467258763405</v>
      </c>
      <c r="AF225" s="27">
        <f t="shared" si="58"/>
        <v>-6.881119305724642</v>
      </c>
      <c r="AG225" s="27">
        <f t="shared" si="60"/>
        <v>1.0269938814716989E-3</v>
      </c>
      <c r="AI225" s="22">
        <f t="shared" si="59"/>
        <v>1.4211242309218764E-3</v>
      </c>
      <c r="AJ225" s="65">
        <f t="shared" si="61"/>
        <v>1.4211242309218764E-3</v>
      </c>
    </row>
    <row r="226" spans="2:36" x14ac:dyDescent="0.2">
      <c r="B226" t="str">
        <f>DataBase!A223</f>
        <v>n-PBenzene</v>
      </c>
      <c r="D226" s="27">
        <f>DataBase!C223</f>
        <v>120.19400024414063</v>
      </c>
      <c r="E226" s="47">
        <f>DataBase!E223</f>
        <v>159.2390075683594</v>
      </c>
      <c r="F226" s="47">
        <f>DataBase!D223/1000</f>
        <v>0.86475701904296876</v>
      </c>
      <c r="G226" s="47">
        <f>DataBase!R223</f>
        <v>365.22701416015627</v>
      </c>
      <c r="H226" s="47">
        <f>DataBase!S223/100</f>
        <v>31.998400878906249</v>
      </c>
      <c r="I226" s="68">
        <f>DataBase!U223</f>
        <v>0.34439000487327576</v>
      </c>
      <c r="J226" s="27">
        <f>TestLeeKesler!H226</f>
        <v>10.637060289568842</v>
      </c>
      <c r="K226" s="58" t="e">
        <f>DataBase!Y224</f>
        <v>#NUM!</v>
      </c>
      <c r="L226" s="27">
        <f t="shared" si="47"/>
        <v>7.2641502351197179E-2</v>
      </c>
      <c r="M226" s="27">
        <f t="shared" si="53"/>
        <v>7.2641502351197179E-2</v>
      </c>
      <c r="N226" s="58"/>
      <c r="O226" s="58"/>
      <c r="P226" s="58"/>
      <c r="Q226" s="58"/>
      <c r="R226" s="58"/>
      <c r="S226" s="58"/>
      <c r="T226" s="27">
        <f>TestLeeKesler!AR226</f>
        <v>8.3420393982170101E-5</v>
      </c>
      <c r="U226" s="27">
        <f t="shared" si="49"/>
        <v>0.55319974273290728</v>
      </c>
      <c r="V226" s="27">
        <f t="shared" si="50"/>
        <v>-4.3254923046934683</v>
      </c>
      <c r="W226" s="77">
        <f t="shared" si="48"/>
        <v>-5.1174902353143299</v>
      </c>
      <c r="X226" s="27">
        <f t="shared" si="51"/>
        <v>-6.0879047917723117</v>
      </c>
      <c r="Y226" s="27">
        <f t="shared" si="52"/>
        <v>2.2701603941428015E-3</v>
      </c>
      <c r="AA226" s="65" t="e">
        <f t="shared" si="54"/>
        <v>#NUM!</v>
      </c>
      <c r="AB226" s="65" t="e">
        <f t="shared" si="55"/>
        <v>#NUM!</v>
      </c>
      <c r="AD226" s="27">
        <f t="shared" si="56"/>
        <v>-4.3254923046934683</v>
      </c>
      <c r="AE226" s="77">
        <f t="shared" si="57"/>
        <v>-5.1174902353143299</v>
      </c>
      <c r="AF226" s="27">
        <f t="shared" si="58"/>
        <v>-6.0879047917723117</v>
      </c>
      <c r="AG226" s="27">
        <f t="shared" si="60"/>
        <v>2.2701603941428015E-3</v>
      </c>
      <c r="AI226" s="22" t="e">
        <f t="shared" si="59"/>
        <v>#NUM!</v>
      </c>
      <c r="AJ226" s="65">
        <f t="shared" si="61"/>
        <v>0</v>
      </c>
    </row>
    <row r="227" spans="2:36" x14ac:dyDescent="0.2">
      <c r="B227" t="str">
        <f>DataBase!A224</f>
        <v>Cumene</v>
      </c>
      <c r="D227" s="27">
        <f>DataBase!C224</f>
        <v>120.19400024414063</v>
      </c>
      <c r="E227" s="47">
        <f>DataBase!E224</f>
        <v>152.4110046386719</v>
      </c>
      <c r="F227" s="47">
        <f>DataBase!D224/1000</f>
        <v>0.86475701904296876</v>
      </c>
      <c r="G227" s="47">
        <f>DataBase!R224</f>
        <v>358.00002441406252</v>
      </c>
      <c r="H227" s="47">
        <f>DataBase!S224/100</f>
        <v>32.088100585937497</v>
      </c>
      <c r="I227" s="68">
        <f>DataBase!U224</f>
        <v>0.3377000093460083</v>
      </c>
      <c r="J227" s="27">
        <f>TestLeeKesler!H227</f>
        <v>10.580771797027456</v>
      </c>
      <c r="K227" s="58">
        <f>DataBase!Y225</f>
        <v>6.5615708641337964E-2</v>
      </c>
      <c r="L227" s="27">
        <f t="shared" si="47"/>
        <v>8.9114061808139439E-2</v>
      </c>
      <c r="M227" s="27">
        <f t="shared" si="53"/>
        <v>8.9114061808139439E-2</v>
      </c>
      <c r="N227" s="58"/>
      <c r="O227" s="58"/>
      <c r="P227" s="58"/>
      <c r="Q227" s="58"/>
      <c r="R227" s="58"/>
      <c r="S227" s="58"/>
      <c r="T227" s="27">
        <f>TestLeeKesler!AR227</f>
        <v>1.2598662885378352E-4</v>
      </c>
      <c r="U227" s="27">
        <f t="shared" si="49"/>
        <v>0.55953416198922279</v>
      </c>
      <c r="V227" s="27">
        <f t="shared" si="50"/>
        <v>-4.2150600893129182</v>
      </c>
      <c r="W227" s="77">
        <f t="shared" si="48"/>
        <v>-4.9489584365618731</v>
      </c>
      <c r="X227" s="27">
        <f t="shared" si="51"/>
        <v>-5.8863233995928699</v>
      </c>
      <c r="Y227" s="27">
        <f t="shared" si="52"/>
        <v>2.7771684886575485E-3</v>
      </c>
      <c r="AA227" s="65">
        <f t="shared" si="54"/>
        <v>-0.9980799319025504</v>
      </c>
      <c r="AB227" s="65">
        <f t="shared" si="55"/>
        <v>186.51465937764706</v>
      </c>
      <c r="AD227" s="27">
        <f t="shared" si="56"/>
        <v>-4.2150600893129182</v>
      </c>
      <c r="AE227" s="77">
        <f t="shared" si="57"/>
        <v>-4.9489584365618731</v>
      </c>
      <c r="AF227" s="27">
        <f t="shared" si="58"/>
        <v>-5.8863233995928699</v>
      </c>
      <c r="AG227" s="27">
        <f t="shared" si="60"/>
        <v>2.7771684886575485E-3</v>
      </c>
      <c r="AI227" s="22">
        <f t="shared" si="59"/>
        <v>5.5217260155172886E-4</v>
      </c>
      <c r="AJ227" s="65">
        <f t="shared" si="61"/>
        <v>5.5217260155172886E-4</v>
      </c>
    </row>
    <row r="228" spans="2:36" x14ac:dyDescent="0.2">
      <c r="B228" t="str">
        <f>DataBase!A225</f>
        <v>1M2-EBenzene</v>
      </c>
      <c r="D228" s="27">
        <f>DataBase!C225</f>
        <v>120.19400024414063</v>
      </c>
      <c r="E228" s="47">
        <f>DataBase!E225</f>
        <v>165.17501220703127</v>
      </c>
      <c r="F228" s="47">
        <f>DataBase!D225/1000</f>
        <v>0.88314501953125002</v>
      </c>
      <c r="G228" s="47">
        <f>DataBase!R225</f>
        <v>377.77700195312502</v>
      </c>
      <c r="H228" s="47">
        <f>DataBase!S225/100</f>
        <v>30.398701171875</v>
      </c>
      <c r="I228" s="68">
        <f>DataBase!U225</f>
        <v>0.29398000240325928</v>
      </c>
      <c r="J228" s="27">
        <f>TestLeeKesler!H228</f>
        <v>10.463032206598687</v>
      </c>
      <c r="K228" s="58">
        <f>DataBase!Y226</f>
        <v>7.312946105356119E-2</v>
      </c>
      <c r="L228" s="27">
        <f t="shared" si="47"/>
        <v>6.7554356547471661E-2</v>
      </c>
      <c r="M228" s="27">
        <f t="shared" si="53"/>
        <v>6.7554356547471661E-2</v>
      </c>
      <c r="N228" s="58"/>
      <c r="O228" s="58"/>
      <c r="P228" s="58"/>
      <c r="Q228" s="58"/>
      <c r="R228" s="58"/>
      <c r="S228" s="58"/>
      <c r="T228" s="27">
        <f>TestLeeKesler!AR228</f>
        <v>1.001481472635424E-4</v>
      </c>
      <c r="U228" s="27">
        <f t="shared" si="49"/>
        <v>0.54253395379261171</v>
      </c>
      <c r="V228" s="27">
        <f t="shared" si="50"/>
        <v>-4.5175922231129491</v>
      </c>
      <c r="W228" s="77">
        <f t="shared" si="48"/>
        <v>-5.4140770452082485</v>
      </c>
      <c r="X228" s="27">
        <f t="shared" si="51"/>
        <v>-6.1092226058747006</v>
      </c>
      <c r="Y228" s="27">
        <f t="shared" si="52"/>
        <v>2.2222777271146445E-3</v>
      </c>
      <c r="AA228" s="65">
        <f t="shared" si="54"/>
        <v>-0.99863053623231013</v>
      </c>
      <c r="AB228" s="65">
        <f t="shared" si="55"/>
        <v>-55.668573592464966</v>
      </c>
      <c r="AD228" s="27">
        <f t="shared" si="56"/>
        <v>-4.5175922231129491</v>
      </c>
      <c r="AE228" s="77">
        <f t="shared" si="57"/>
        <v>-5.4140770452082485</v>
      </c>
      <c r="AF228" s="27">
        <f t="shared" si="58"/>
        <v>-6.1092226058747006</v>
      </c>
      <c r="AG228" s="27">
        <f t="shared" si="60"/>
        <v>2.2222777271146445E-3</v>
      </c>
      <c r="AI228" s="22">
        <f t="shared" si="59"/>
        <v>3.1081790253819769E-5</v>
      </c>
      <c r="AJ228" s="65">
        <f t="shared" si="61"/>
        <v>3.1081790253819769E-5</v>
      </c>
    </row>
    <row r="229" spans="2:36" x14ac:dyDescent="0.2">
      <c r="B229" t="str">
        <f>DataBase!A226</f>
        <v>1M3-EBenzene</v>
      </c>
      <c r="D229" s="27">
        <f>DataBase!C226</f>
        <v>120.19400024414063</v>
      </c>
      <c r="E229" s="47">
        <f>DataBase!E226</f>
        <v>161.32601318359377</v>
      </c>
      <c r="F229" s="47">
        <f>DataBase!D226/1000</f>
        <v>0.86741400146484371</v>
      </c>
      <c r="G229" s="47">
        <f>DataBase!R226</f>
        <v>363.88900146484377</v>
      </c>
      <c r="H229" s="47">
        <f>DataBase!S226/100</f>
        <v>28.371201171875001</v>
      </c>
      <c r="I229" s="68">
        <f>DataBase!U226</f>
        <v>0.36000001430511475</v>
      </c>
      <c r="J229" s="27">
        <f>TestLeeKesler!H229</f>
        <v>10.621511944552054</v>
      </c>
      <c r="K229" s="58">
        <f>DataBase!Y227</f>
        <v>7.0662015558813171E-2</v>
      </c>
      <c r="L229" s="27">
        <f t="shared" si="47"/>
        <v>6.1379460883628653E-2</v>
      </c>
      <c r="M229" s="27">
        <f t="shared" si="53"/>
        <v>6.1379460883628653E-2</v>
      </c>
      <c r="N229" s="58"/>
      <c r="O229" s="58"/>
      <c r="P229" s="58"/>
      <c r="Q229" s="58"/>
      <c r="R229" s="58"/>
      <c r="S229" s="58"/>
      <c r="T229" s="27">
        <f>TestLeeKesler!AR229</f>
        <v>9.4497290201517859E-5</v>
      </c>
      <c r="U229" s="27">
        <f t="shared" si="49"/>
        <v>0.55436166261083974</v>
      </c>
      <c r="V229" s="27">
        <f t="shared" si="50"/>
        <v>-4.3050362379169034</v>
      </c>
      <c r="W229" s="77">
        <f t="shared" si="48"/>
        <v>-5.0861619162378986</v>
      </c>
      <c r="X229" s="27">
        <f t="shared" si="51"/>
        <v>-6.1360546005206764</v>
      </c>
      <c r="Y229" s="27">
        <f t="shared" si="52"/>
        <v>2.1634424468596511E-3</v>
      </c>
      <c r="AA229" s="65">
        <f t="shared" si="54"/>
        <v>-0.99866268617652343</v>
      </c>
      <c r="AB229" s="65">
        <f t="shared" si="55"/>
        <v>-98.230908583613726</v>
      </c>
      <c r="AD229" s="27">
        <f t="shared" si="56"/>
        <v>-4.3050362379169034</v>
      </c>
      <c r="AE229" s="77">
        <f t="shared" si="57"/>
        <v>-5.0861619162378986</v>
      </c>
      <c r="AF229" s="27">
        <f t="shared" si="58"/>
        <v>-6.1360546005206764</v>
      </c>
      <c r="AG229" s="27">
        <f t="shared" si="60"/>
        <v>2.1634424468596511E-3</v>
      </c>
      <c r="AI229" s="22">
        <f t="shared" si="59"/>
        <v>8.6165821297789949E-5</v>
      </c>
      <c r="AJ229" s="65">
        <f t="shared" si="61"/>
        <v>8.6165821297789949E-5</v>
      </c>
    </row>
    <row r="230" spans="2:36" x14ac:dyDescent="0.2">
      <c r="B230" t="str">
        <f>DataBase!A227</f>
        <v>1M4-EBenzene</v>
      </c>
      <c r="D230" s="27">
        <f>DataBase!C227</f>
        <v>120.19400024414063</v>
      </c>
      <c r="E230" s="47">
        <f>DataBase!E227</f>
        <v>162.01101074218752</v>
      </c>
      <c r="F230" s="47">
        <f>DataBase!D227/1000</f>
        <v>0.86370202636718751</v>
      </c>
      <c r="G230" s="47">
        <f>DataBase!R227</f>
        <v>367.22200927734377</v>
      </c>
      <c r="H230" s="47">
        <f>DataBase!S227/100</f>
        <v>29.385300292968751</v>
      </c>
      <c r="I230" s="68">
        <f>DataBase!U227</f>
        <v>0.32199001312255859</v>
      </c>
      <c r="J230" s="27">
        <f>TestLeeKesler!H230</f>
        <v>10.672763570774395</v>
      </c>
      <c r="K230" s="58">
        <f>DataBase!Y228</f>
        <v>3.7697699837559127E-2</v>
      </c>
      <c r="L230" s="27">
        <f t="shared" si="47"/>
        <v>7.1478250506811572E-2</v>
      </c>
      <c r="M230" s="27">
        <f t="shared" si="53"/>
        <v>7.1478250506811572E-2</v>
      </c>
      <c r="N230" s="58"/>
      <c r="O230" s="58"/>
      <c r="P230" s="58"/>
      <c r="Q230" s="58"/>
      <c r="R230" s="58"/>
      <c r="S230" s="58"/>
      <c r="T230" s="27">
        <f>TestLeeKesler!AR230</f>
        <v>9.2030070041393026E-5</v>
      </c>
      <c r="U230" s="27">
        <f t="shared" si="49"/>
        <v>0.55147632139407188</v>
      </c>
      <c r="V230" s="27">
        <f t="shared" si="50"/>
        <v>-4.356001425372539</v>
      </c>
      <c r="W230" s="77">
        <f t="shared" si="48"/>
        <v>-5.1643067499123383</v>
      </c>
      <c r="X230" s="27">
        <f t="shared" si="51"/>
        <v>-6.018856623545731</v>
      </c>
      <c r="Y230" s="27">
        <f t="shared" si="52"/>
        <v>2.4324492108019984E-3</v>
      </c>
      <c r="AA230" s="65">
        <f t="shared" si="54"/>
        <v>-0.99755873513668059</v>
      </c>
      <c r="AB230" s="65">
        <f t="shared" si="55"/>
        <v>367.05992567493126</v>
      </c>
      <c r="AD230" s="27">
        <f t="shared" si="56"/>
        <v>-4.356001425372539</v>
      </c>
      <c r="AE230" s="77">
        <f t="shared" si="57"/>
        <v>-5.1643067499123383</v>
      </c>
      <c r="AF230" s="27">
        <f t="shared" si="58"/>
        <v>-6.018856623545731</v>
      </c>
      <c r="AG230" s="27">
        <f t="shared" si="60"/>
        <v>2.4324492108019984E-3</v>
      </c>
      <c r="AI230" s="22">
        <f t="shared" si="59"/>
        <v>1.1411256035179318E-3</v>
      </c>
      <c r="AJ230" s="65">
        <f t="shared" si="61"/>
        <v>1.1411256035179318E-3</v>
      </c>
    </row>
    <row r="231" spans="2:36" x14ac:dyDescent="0.2">
      <c r="B231" t="str">
        <f>DataBase!A228</f>
        <v>123-MBenzene</v>
      </c>
      <c r="D231" s="27">
        <f>DataBase!C228</f>
        <v>120.19400024414063</v>
      </c>
      <c r="E231" s="47">
        <f>DataBase!E228</f>
        <v>176.11501464843752</v>
      </c>
      <c r="F231" s="47">
        <f>DataBase!D228/1000</f>
        <v>0.89760601806640627</v>
      </c>
      <c r="G231" s="47">
        <f>DataBase!R228</f>
        <v>391.37801513671877</v>
      </c>
      <c r="H231" s="47">
        <f>DataBase!S228/100</f>
        <v>34.542600097656248</v>
      </c>
      <c r="I231" s="68">
        <f>DataBase!U228</f>
        <v>0.36599001288414001</v>
      </c>
      <c r="J231" s="27">
        <f>TestLeeKesler!H231</f>
        <v>10.379408693266809</v>
      </c>
      <c r="K231" s="58">
        <f>DataBase!Y229</f>
        <v>4.8254517025614715E-2</v>
      </c>
      <c r="L231" s="27">
        <f t="shared" si="47"/>
        <v>3.7433709004522732E-2</v>
      </c>
      <c r="M231" s="27">
        <f t="shared" si="53"/>
        <v>3.7433709004522732E-2</v>
      </c>
      <c r="N231" s="58"/>
      <c r="O231" s="58"/>
      <c r="P231" s="58"/>
      <c r="Q231" s="58"/>
      <c r="R231" s="58"/>
      <c r="S231" s="58"/>
      <c r="T231" s="27">
        <f>TestLeeKesler!AR231</f>
        <v>3.4412405351731539E-5</v>
      </c>
      <c r="U231" s="27">
        <f t="shared" si="49"/>
        <v>0.53142981477965767</v>
      </c>
      <c r="V231" s="27">
        <f t="shared" si="50"/>
        <v>-4.7262443646952024</v>
      </c>
      <c r="W231" s="77">
        <f t="shared" si="48"/>
        <v>-5.7409562537503298</v>
      </c>
      <c r="X231" s="27">
        <f t="shared" si="51"/>
        <v>-6.8273770179725695</v>
      </c>
      <c r="Y231" s="27">
        <f t="shared" si="52"/>
        <v>1.0836969104437118E-3</v>
      </c>
      <c r="AA231" s="65">
        <f t="shared" si="54"/>
        <v>-0.99928685628884317</v>
      </c>
      <c r="AB231" s="65">
        <f t="shared" si="55"/>
        <v>-314.44497734150718</v>
      </c>
      <c r="AD231" s="27">
        <f t="shared" si="56"/>
        <v>-4.7262443646952024</v>
      </c>
      <c r="AE231" s="77">
        <f t="shared" si="57"/>
        <v>-5.7409562537503298</v>
      </c>
      <c r="AF231" s="27">
        <f t="shared" si="58"/>
        <v>-6.8273770179725695</v>
      </c>
      <c r="AG231" s="27">
        <f t="shared" si="60"/>
        <v>1.0836969104437118E-3</v>
      </c>
      <c r="AI231" s="22">
        <f t="shared" si="59"/>
        <v>1.1708988622932861E-4</v>
      </c>
      <c r="AJ231" s="65">
        <f t="shared" si="61"/>
        <v>1.1708988622932861E-4</v>
      </c>
    </row>
    <row r="232" spans="2:36" x14ac:dyDescent="0.2">
      <c r="B232" t="str">
        <f>DataBase!A229</f>
        <v>124-MBenzene</v>
      </c>
      <c r="D232" s="27">
        <f>DataBase!C229</f>
        <v>120.19400024414063</v>
      </c>
      <c r="E232" s="47">
        <f>DataBase!E229</f>
        <v>169.35</v>
      </c>
      <c r="F232" s="47">
        <f>DataBase!D229/1000</f>
        <v>0.87969702148437501</v>
      </c>
      <c r="G232" s="47">
        <f>DataBase!R229</f>
        <v>375.94802246093752</v>
      </c>
      <c r="H232" s="47">
        <f>DataBase!S229/100</f>
        <v>32.322600097656249</v>
      </c>
      <c r="I232" s="68">
        <f>DataBase!U229</f>
        <v>0.37599000334739685</v>
      </c>
      <c r="J232" s="27">
        <f>TestLeeKesler!H232</f>
        <v>10.537286909482972</v>
      </c>
      <c r="K232" s="58">
        <f>DataBase!Y230</f>
        <v>5.5366714374601028E-2</v>
      </c>
      <c r="L232" s="27">
        <f t="shared" si="47"/>
        <v>4.8167216958755248E-2</v>
      </c>
      <c r="M232" s="27">
        <f t="shared" si="53"/>
        <v>4.8167216958755248E-2</v>
      </c>
      <c r="N232" s="58"/>
      <c r="O232" s="58"/>
      <c r="P232" s="58"/>
      <c r="Q232" s="58"/>
      <c r="R232" s="58"/>
      <c r="S232" s="58"/>
      <c r="T232" s="27">
        <f>TestLeeKesler!AR232</f>
        <v>4.2236360858983225E-5</v>
      </c>
      <c r="U232" s="27">
        <f t="shared" si="49"/>
        <v>0.54406266508268775</v>
      </c>
      <c r="V232" s="27">
        <f t="shared" si="50"/>
        <v>-4.4895706261880477</v>
      </c>
      <c r="W232" s="77">
        <f t="shared" si="48"/>
        <v>-5.370548871596454</v>
      </c>
      <c r="X232" s="27">
        <f t="shared" si="51"/>
        <v>-6.5088433143969571</v>
      </c>
      <c r="Y232" s="27">
        <f t="shared" si="52"/>
        <v>1.4902024222441161E-3</v>
      </c>
      <c r="AA232" s="65">
        <f t="shared" si="54"/>
        <v>-0.99923715247805356</v>
      </c>
      <c r="AB232" s="65">
        <f t="shared" si="55"/>
        <v>-170.45733272057041</v>
      </c>
      <c r="AD232" s="27">
        <f t="shared" si="56"/>
        <v>-4.4895706261880477</v>
      </c>
      <c r="AE232" s="77">
        <f t="shared" si="57"/>
        <v>-5.370548871596454</v>
      </c>
      <c r="AF232" s="27">
        <f t="shared" si="58"/>
        <v>-6.5088433143969571</v>
      </c>
      <c r="AG232" s="27">
        <f t="shared" si="60"/>
        <v>1.4902024222441161E-3</v>
      </c>
      <c r="AI232" s="22">
        <f t="shared" si="59"/>
        <v>5.1832763040770069E-5</v>
      </c>
      <c r="AJ232" s="65">
        <f t="shared" si="61"/>
        <v>5.1832763040770069E-5</v>
      </c>
    </row>
    <row r="233" spans="2:36" x14ac:dyDescent="0.2">
      <c r="B233" t="str">
        <f>DataBase!A230</f>
        <v>135-MBenzene</v>
      </c>
      <c r="D233" s="27">
        <f>DataBase!C230</f>
        <v>120.19400024414063</v>
      </c>
      <c r="E233" s="47">
        <f>DataBase!E230</f>
        <v>164.7440124511719</v>
      </c>
      <c r="F233" s="47">
        <f>DataBase!D230/1000</f>
        <v>0.86794702148437497</v>
      </c>
      <c r="G233" s="47">
        <f>DataBase!R230</f>
        <v>364.21102294921877</v>
      </c>
      <c r="H233" s="47">
        <f>DataBase!S230/100</f>
        <v>31.267499999999998</v>
      </c>
      <c r="I233" s="68">
        <f>DataBase!U230</f>
        <v>0.39899000525474548</v>
      </c>
      <c r="J233" s="27">
        <f>TestLeeKesler!H233</f>
        <v>10.642752276900946</v>
      </c>
      <c r="K233" s="58">
        <f>DataBase!Y231</f>
        <v>0.15373718321065824</v>
      </c>
      <c r="L233" s="27">
        <f t="shared" si="47"/>
        <v>5.5038970854447505E-2</v>
      </c>
      <c r="M233" s="27">
        <f t="shared" si="53"/>
        <v>5.5038970854447505E-2</v>
      </c>
      <c r="N233" s="58"/>
      <c r="O233" s="58"/>
      <c r="P233" s="58"/>
      <c r="Q233" s="58"/>
      <c r="R233" s="58"/>
      <c r="S233" s="58"/>
      <c r="T233" s="27">
        <f>TestLeeKesler!AR233</f>
        <v>4.2508625167424407E-5</v>
      </c>
      <c r="U233" s="27">
        <f t="shared" si="49"/>
        <v>0.55408157587969875</v>
      </c>
      <c r="V233" s="27">
        <f t="shared" si="50"/>
        <v>-4.3099589937080482</v>
      </c>
      <c r="W233" s="77">
        <f t="shared" si="48"/>
        <v>-5.0936965403577297</v>
      </c>
      <c r="X233" s="27">
        <f t="shared" si="51"/>
        <v>-6.3422930031114575</v>
      </c>
      <c r="Y233" s="27">
        <f t="shared" si="52"/>
        <v>1.7602613210025589E-3</v>
      </c>
      <c r="AA233" s="65">
        <f t="shared" si="54"/>
        <v>-0.99972349808758254</v>
      </c>
      <c r="AB233" s="65">
        <f t="shared" si="55"/>
        <v>-2321.8396729482101</v>
      </c>
      <c r="AD233" s="27">
        <f t="shared" si="56"/>
        <v>-4.3099589937080482</v>
      </c>
      <c r="AE233" s="77">
        <f t="shared" si="57"/>
        <v>-5.0936965403577297</v>
      </c>
      <c r="AF233" s="27">
        <f t="shared" si="58"/>
        <v>-6.3422930031114575</v>
      </c>
      <c r="AG233" s="27">
        <f t="shared" si="60"/>
        <v>1.7602613210025589E-3</v>
      </c>
      <c r="AI233" s="22">
        <f t="shared" si="59"/>
        <v>9.7413371223116687E-3</v>
      </c>
      <c r="AJ233" s="65">
        <f t="shared" si="61"/>
        <v>9.7413371223116687E-3</v>
      </c>
    </row>
    <row r="234" spans="2:36" x14ac:dyDescent="0.2">
      <c r="B234" t="str">
        <f>DataBase!A231</f>
        <v>V-Norbornene</v>
      </c>
      <c r="D234" s="27">
        <f>DataBase!C231</f>
        <v>120.19400024414063</v>
      </c>
      <c r="E234" s="47">
        <f>DataBase!E231</f>
        <v>140.4999938964844</v>
      </c>
      <c r="F234" s="47">
        <f>DataBase!D231/1000</f>
        <v>0.89455902099609375</v>
      </c>
      <c r="G234" s="47">
        <f>DataBase!R231</f>
        <v>352.85</v>
      </c>
      <c r="H234" s="47">
        <f>DataBase!S231/100</f>
        <v>32.1</v>
      </c>
      <c r="I234" s="68">
        <f>DataBase!U231</f>
        <v>0.24869099259376526</v>
      </c>
      <c r="J234" s="27">
        <f>TestLeeKesler!H234</f>
        <v>10.13194544834225</v>
      </c>
      <c r="K234" s="58">
        <f>DataBase!Y232</f>
        <v>0.1143615697607494</v>
      </c>
      <c r="L234" s="27">
        <f t="shared" si="47"/>
        <v>0.15431718336387357</v>
      </c>
      <c r="M234" s="27">
        <f t="shared" si="53"/>
        <v>0.15431718336387357</v>
      </c>
      <c r="N234" s="58"/>
      <c r="O234" s="58"/>
      <c r="P234" s="58"/>
      <c r="Q234" s="58"/>
      <c r="R234" s="58"/>
      <c r="S234" s="58"/>
      <c r="T234" s="27">
        <f>TestLeeKesler!AR234</f>
        <v>3.7413228020115454E-4</v>
      </c>
      <c r="U234" s="27">
        <f t="shared" si="49"/>
        <v>0.56413738019169324</v>
      </c>
      <c r="V234" s="27">
        <f t="shared" si="50"/>
        <v>-4.1364505575603765</v>
      </c>
      <c r="W234" s="77">
        <f t="shared" si="48"/>
        <v>-4.8298919977685184</v>
      </c>
      <c r="X234" s="27">
        <f t="shared" si="51"/>
        <v>-5.3376011926061135</v>
      </c>
      <c r="Y234" s="27">
        <f t="shared" si="52"/>
        <v>4.8073888898402979E-3</v>
      </c>
      <c r="AA234" s="65">
        <f t="shared" si="54"/>
        <v>-0.99672851394936379</v>
      </c>
      <c r="AB234" s="65">
        <f t="shared" si="55"/>
        <v>106.79541894017213</v>
      </c>
      <c r="AD234" s="27">
        <f t="shared" si="56"/>
        <v>-4.1364505575603765</v>
      </c>
      <c r="AE234" s="77">
        <f t="shared" si="57"/>
        <v>-4.8298919977685184</v>
      </c>
      <c r="AF234" s="27">
        <f t="shared" si="58"/>
        <v>-5.3376011926061135</v>
      </c>
      <c r="AG234" s="27">
        <f t="shared" si="60"/>
        <v>4.8073888898402979E-3</v>
      </c>
      <c r="AI234" s="22">
        <f t="shared" si="59"/>
        <v>1.5964510584021605E-3</v>
      </c>
      <c r="AJ234" s="65">
        <f t="shared" si="61"/>
        <v>1.5964510584021605E-3</v>
      </c>
    </row>
    <row r="235" spans="2:36" x14ac:dyDescent="0.2">
      <c r="B235" t="str">
        <f>DataBase!A232</f>
        <v>5-Eid=-2Norb</v>
      </c>
      <c r="D235" s="27">
        <f>DataBase!C232</f>
        <v>120.19400024414063</v>
      </c>
      <c r="E235" s="47">
        <f>DataBase!E232</f>
        <v>147.5200134277344</v>
      </c>
      <c r="F235" s="47">
        <f>DataBase!D232/1000</f>
        <v>0.90164599609374996</v>
      </c>
      <c r="G235" s="47">
        <f>DataBase!R232</f>
        <v>355.85</v>
      </c>
      <c r="H235" s="47">
        <f>DataBase!S232/100</f>
        <v>34</v>
      </c>
      <c r="I235" s="68">
        <f>DataBase!U232</f>
        <v>0.31405499577522278</v>
      </c>
      <c r="J235" s="27">
        <f>TestLeeKesler!H235</f>
        <v>10.10885487315427</v>
      </c>
      <c r="K235" s="58">
        <f>DataBase!Y233</f>
        <v>9.3411714564558046E-2</v>
      </c>
      <c r="L235" s="27">
        <f t="shared" si="47"/>
        <v>0.11141712757260187</v>
      </c>
      <c r="M235" s="27">
        <f t="shared" si="53"/>
        <v>0.11141712757260187</v>
      </c>
      <c r="N235" s="58"/>
      <c r="O235" s="58"/>
      <c r="P235" s="58"/>
      <c r="Q235" s="58"/>
      <c r="R235" s="58"/>
      <c r="S235" s="58"/>
      <c r="T235" s="27">
        <f>TestLeeKesler!AR235</f>
        <v>1.633278184026251E-4</v>
      </c>
      <c r="U235" s="27">
        <f t="shared" si="49"/>
        <v>0.56144674085850554</v>
      </c>
      <c r="V235" s="27">
        <f t="shared" si="50"/>
        <v>-4.1822336098056994</v>
      </c>
      <c r="W235" s="77">
        <f t="shared" si="48"/>
        <v>-4.8991455331318789</v>
      </c>
      <c r="X235" s="27">
        <f t="shared" si="51"/>
        <v>-5.7208347395156327</v>
      </c>
      <c r="Y235" s="27">
        <f t="shared" si="52"/>
        <v>3.2769743403706433E-3</v>
      </c>
      <c r="AA235" s="65">
        <f t="shared" si="54"/>
        <v>-0.99825152745387469</v>
      </c>
      <c r="AB235" s="65">
        <f t="shared" si="55"/>
        <v>110.24094477070682</v>
      </c>
      <c r="AD235" s="27">
        <f t="shared" si="56"/>
        <v>-4.1822336098056994</v>
      </c>
      <c r="AE235" s="77">
        <f t="shared" si="57"/>
        <v>-4.8991455331318789</v>
      </c>
      <c r="AF235" s="27">
        <f t="shared" si="58"/>
        <v>-5.7208347395156327</v>
      </c>
      <c r="AG235" s="27">
        <f t="shared" si="60"/>
        <v>3.2769743403706433E-3</v>
      </c>
      <c r="AI235" s="22">
        <f t="shared" si="59"/>
        <v>3.2419489759023389E-4</v>
      </c>
      <c r="AJ235" s="65">
        <f t="shared" si="61"/>
        <v>3.2419489759023389E-4</v>
      </c>
    </row>
    <row r="236" spans="2:36" x14ac:dyDescent="0.2">
      <c r="B236" t="str">
        <f>DataBase!A233</f>
        <v>1-M-4-V-CC6=</v>
      </c>
      <c r="D236" s="27">
        <f>DataBase!C233</f>
        <v>122.20999908447266</v>
      </c>
      <c r="E236" s="47">
        <f>DataBase!E233</f>
        <v>151.9999938964844</v>
      </c>
      <c r="F236" s="47">
        <f>DataBase!D233/1000</f>
        <v>0.85954998779296876</v>
      </c>
      <c r="G236" s="47">
        <f>DataBase!R233</f>
        <v>352.85</v>
      </c>
      <c r="H236" s="47">
        <f>DataBase!S233/100</f>
        <v>31.2</v>
      </c>
      <c r="I236" s="68">
        <f>DataBase!U233</f>
        <v>0.34449699521064758</v>
      </c>
      <c r="J236" s="27">
        <f>TestLeeKesler!H236</f>
        <v>10.641440529095146</v>
      </c>
      <c r="K236" s="58">
        <f>DataBase!Y234</f>
        <v>0.14274179180566474</v>
      </c>
      <c r="L236" s="27">
        <f t="shared" si="47"/>
        <v>9.442817908033585E-2</v>
      </c>
      <c r="M236" s="27">
        <f t="shared" si="53"/>
        <v>9.442817908033585E-2</v>
      </c>
      <c r="N236" s="58"/>
      <c r="O236" s="58"/>
      <c r="P236" s="58"/>
      <c r="Q236" s="58"/>
      <c r="R236" s="58"/>
      <c r="S236" s="58"/>
      <c r="T236" s="27">
        <f>TestLeeKesler!AR236</f>
        <v>1.0963566968817887E-4</v>
      </c>
      <c r="U236" s="27">
        <f t="shared" si="49"/>
        <v>0.56413738019169324</v>
      </c>
      <c r="V236" s="27">
        <f t="shared" si="50"/>
        <v>-4.1364505575603765</v>
      </c>
      <c r="W236" s="77">
        <f t="shared" si="48"/>
        <v>-4.8298919977685184</v>
      </c>
      <c r="X236" s="27">
        <f t="shared" si="51"/>
        <v>-5.8003338379835832</v>
      </c>
      <c r="Y236" s="27">
        <f t="shared" si="52"/>
        <v>3.0265442012928157E-3</v>
      </c>
      <c r="AA236" s="65">
        <f t="shared" si="54"/>
        <v>-0.99923193012851164</v>
      </c>
      <c r="AB236" s="65">
        <f t="shared" si="55"/>
        <v>-440.67421545141667</v>
      </c>
      <c r="AD236" s="27">
        <f t="shared" si="56"/>
        <v>-4.1364505575603765</v>
      </c>
      <c r="AE236" s="77">
        <f t="shared" si="57"/>
        <v>-4.8298919977685184</v>
      </c>
      <c r="AF236" s="27">
        <f t="shared" si="58"/>
        <v>-5.8003338379835832</v>
      </c>
      <c r="AG236" s="27">
        <f t="shared" si="60"/>
        <v>3.0265442012928157E-3</v>
      </c>
      <c r="AI236" s="22">
        <f t="shared" si="59"/>
        <v>2.3342051745730611E-3</v>
      </c>
      <c r="AJ236" s="65">
        <f t="shared" si="61"/>
        <v>2.3342051745730611E-3</v>
      </c>
    </row>
    <row r="237" spans="2:36" x14ac:dyDescent="0.2">
      <c r="B237" t="str">
        <f>DataBase!A234</f>
        <v>E-Norbornene</v>
      </c>
      <c r="D237" s="27">
        <f>DataBase!C234</f>
        <v>122.20999908447266</v>
      </c>
      <c r="E237" s="47">
        <f>DataBase!E234</f>
        <v>143.6</v>
      </c>
      <c r="F237" s="47">
        <f>DataBase!D234/1000</f>
        <v>0.87350000000000005</v>
      </c>
      <c r="G237" s="47">
        <f>DataBase!R234</f>
        <v>351.85</v>
      </c>
      <c r="H237" s="47">
        <f>DataBase!S234/100</f>
        <v>30.6</v>
      </c>
      <c r="I237" s="68">
        <f>DataBase!U234</f>
        <v>0.26054298877716064</v>
      </c>
      <c r="J237" s="27">
        <f>TestLeeKesler!H237</f>
        <v>10.40207055598054</v>
      </c>
      <c r="K237" s="58">
        <f>DataBase!Y235</f>
        <v>0.13902716135766513</v>
      </c>
      <c r="L237" s="27">
        <f t="shared" si="47"/>
        <v>0.14190577175760566</v>
      </c>
      <c r="M237" s="27">
        <f t="shared" si="53"/>
        <v>0.14190577175760566</v>
      </c>
      <c r="N237" s="58"/>
      <c r="O237" s="58"/>
      <c r="P237" s="58"/>
      <c r="Q237" s="58"/>
      <c r="R237" s="58"/>
      <c r="S237" s="58"/>
      <c r="T237" s="27">
        <f>TestLeeKesler!AR237</f>
        <v>2.9673906575433158E-4</v>
      </c>
      <c r="U237" s="27">
        <f t="shared" si="49"/>
        <v>0.56503999999999999</v>
      </c>
      <c r="V237" s="27">
        <f t="shared" si="50"/>
        <v>-4.1211949426277439</v>
      </c>
      <c r="W237" s="77">
        <f t="shared" si="48"/>
        <v>-4.8068731115252747</v>
      </c>
      <c r="X237" s="27">
        <f t="shared" si="51"/>
        <v>-5.3735920297771091</v>
      </c>
      <c r="Y237" s="27">
        <f t="shared" si="52"/>
        <v>4.637443521490381E-3</v>
      </c>
      <c r="AA237" s="65">
        <f t="shared" si="54"/>
        <v>-0.997865603649988</v>
      </c>
      <c r="AB237" s="65">
        <f t="shared" si="55"/>
        <v>9.7008137186888383</v>
      </c>
      <c r="AD237" s="27">
        <f t="shared" si="56"/>
        <v>-4.1211949426277439</v>
      </c>
      <c r="AE237" s="77">
        <f t="shared" si="57"/>
        <v>-4.8068731115252747</v>
      </c>
      <c r="AF237" s="27">
        <f t="shared" si="58"/>
        <v>-5.3735920297771091</v>
      </c>
      <c r="AG237" s="27">
        <f t="shared" si="60"/>
        <v>4.637443521490381E-3</v>
      </c>
      <c r="AI237" s="22">
        <f t="shared" si="59"/>
        <v>8.2863978346457707E-6</v>
      </c>
      <c r="AJ237" s="65">
        <f t="shared" si="61"/>
        <v>8.2863978346457707E-6</v>
      </c>
    </row>
    <row r="238" spans="2:36" x14ac:dyDescent="0.2">
      <c r="B238" t="str">
        <f>DataBase!A235</f>
        <v>2M3E-15-C6==</v>
      </c>
      <c r="D238" s="27">
        <f>DataBase!C235</f>
        <v>124.22200012207031</v>
      </c>
      <c r="E238" s="47">
        <f>DataBase!E235</f>
        <v>144.99801025390627</v>
      </c>
      <c r="F238" s="47">
        <f>DataBase!D235/1000</f>
        <v>0.76539300537109378</v>
      </c>
      <c r="G238" s="47">
        <f>DataBase!R235</f>
        <v>348.88900146484377</v>
      </c>
      <c r="H238" s="47">
        <f>DataBase!S235/100</f>
        <v>26.4481005859375</v>
      </c>
      <c r="I238" s="68">
        <f>DataBase!U235</f>
        <v>0.23995000123977661</v>
      </c>
      <c r="J238" s="27">
        <f>TestLeeKesler!H238</f>
        <v>11.884557717900506</v>
      </c>
      <c r="K238" s="58">
        <f>DataBase!Y236</f>
        <v>0.11350051538623956</v>
      </c>
      <c r="L238" s="27">
        <f t="shared" si="47"/>
        <v>0.14399804178795461</v>
      </c>
      <c r="M238" s="27">
        <f t="shared" si="53"/>
        <v>0.14399804178795461</v>
      </c>
      <c r="N238" s="58"/>
      <c r="O238" s="58"/>
      <c r="P238" s="58"/>
      <c r="Q238" s="58"/>
      <c r="R238" s="58"/>
      <c r="S238" s="58"/>
      <c r="T238" s="27">
        <f>TestLeeKesler!AR238</f>
        <v>3.5924882051688279E-4</v>
      </c>
      <c r="U238" s="27">
        <f t="shared" si="49"/>
        <v>0.56772967477660519</v>
      </c>
      <c r="V238" s="27">
        <f t="shared" si="50"/>
        <v>-4.076038970752129</v>
      </c>
      <c r="W238" s="77">
        <f t="shared" si="48"/>
        <v>-4.7389078799584761</v>
      </c>
      <c r="X238" s="27">
        <f t="shared" si="51"/>
        <v>-5.2131399224233519</v>
      </c>
      <c r="Y238" s="27">
        <f t="shared" si="52"/>
        <v>5.4445513514312111E-3</v>
      </c>
      <c r="AA238" s="65">
        <f t="shared" si="54"/>
        <v>-0.99683482652660771</v>
      </c>
      <c r="AB238" s="65">
        <f t="shared" si="55"/>
        <v>84.892488603958611</v>
      </c>
      <c r="AD238" s="27">
        <f t="shared" si="56"/>
        <v>-4.076038970752129</v>
      </c>
      <c r="AE238" s="77">
        <f t="shared" si="57"/>
        <v>-4.7389078799584761</v>
      </c>
      <c r="AF238" s="27">
        <f t="shared" si="58"/>
        <v>-5.2131399224233519</v>
      </c>
      <c r="AG238" s="27">
        <f t="shared" si="60"/>
        <v>5.4445513514312111E-3</v>
      </c>
      <c r="AI238" s="22">
        <f t="shared" si="59"/>
        <v>9.3009911662330638E-4</v>
      </c>
      <c r="AJ238" s="65">
        <f t="shared" si="61"/>
        <v>9.3009911662330638E-4</v>
      </c>
    </row>
    <row r="239" spans="2:36" x14ac:dyDescent="0.2">
      <c r="B239" t="str">
        <f>DataBase!A236</f>
        <v>1-Nonyne</v>
      </c>
      <c r="D239" s="27">
        <f>DataBase!C236</f>
        <v>124.23000335693359</v>
      </c>
      <c r="E239" s="47">
        <f>DataBase!E236</f>
        <v>149.85</v>
      </c>
      <c r="F239" s="47">
        <f>DataBase!D236/1000</f>
        <v>0.76030902099609377</v>
      </c>
      <c r="G239" s="47">
        <f>DataBase!R236</f>
        <v>337.64901123046877</v>
      </c>
      <c r="H239" s="47">
        <f>DataBase!S236/100</f>
        <v>26.6</v>
      </c>
      <c r="I239" s="68">
        <f>DataBase!U236</f>
        <v>0.38199800252914429</v>
      </c>
      <c r="J239" s="27">
        <f>TestLeeKesler!H239</f>
        <v>12.010123707571324</v>
      </c>
      <c r="K239" s="58">
        <f>DataBase!Y237</f>
        <v>2.4842005749757066E-2</v>
      </c>
      <c r="L239" s="27">
        <f t="shared" si="47"/>
        <v>9.6650652854479033E-2</v>
      </c>
      <c r="M239" s="27">
        <f t="shared" si="53"/>
        <v>9.6650652854479033E-2</v>
      </c>
      <c r="N239" s="58"/>
      <c r="O239" s="58"/>
      <c r="P239" s="58"/>
      <c r="Q239" s="58"/>
      <c r="R239" s="58"/>
      <c r="S239" s="58"/>
      <c r="T239" s="27">
        <f>TestLeeKesler!AR239</f>
        <v>1.0569639287665439E-4</v>
      </c>
      <c r="U239" s="27">
        <f t="shared" si="49"/>
        <v>0.57817709836918552</v>
      </c>
      <c r="V239" s="27">
        <f t="shared" si="50"/>
        <v>-3.9048435337317078</v>
      </c>
      <c r="W239" s="77">
        <f t="shared" si="48"/>
        <v>-4.4835836555041544</v>
      </c>
      <c r="X239" s="27">
        <f t="shared" si="51"/>
        <v>-5.6175635343066137</v>
      </c>
      <c r="Y239" s="27">
        <f t="shared" si="52"/>
        <v>3.6334831900180086E-3</v>
      </c>
      <c r="AA239" s="65">
        <f t="shared" si="54"/>
        <v>-0.99574525527683333</v>
      </c>
      <c r="AB239" s="65">
        <f t="shared" si="55"/>
        <v>679.38597666735188</v>
      </c>
      <c r="AD239" s="27">
        <f t="shared" si="56"/>
        <v>-3.9048435337317078</v>
      </c>
      <c r="AE239" s="77">
        <f t="shared" si="57"/>
        <v>-4.4835836555041544</v>
      </c>
      <c r="AF239" s="27">
        <f t="shared" si="58"/>
        <v>-5.6175635343066137</v>
      </c>
      <c r="AG239" s="27">
        <f t="shared" si="60"/>
        <v>3.6334831900180086E-3</v>
      </c>
      <c r="AI239" s="22">
        <f t="shared" si="59"/>
        <v>5.156481799010495E-3</v>
      </c>
      <c r="AJ239" s="65">
        <f t="shared" si="61"/>
        <v>5.156481799010495E-3</v>
      </c>
    </row>
    <row r="240" spans="2:36" x14ac:dyDescent="0.2">
      <c r="B240" t="str">
        <f>DataBase!A237</f>
        <v>Cyclononane</v>
      </c>
      <c r="D240" s="27">
        <f>DataBase!C237</f>
        <v>126.23600006103516</v>
      </c>
      <c r="E240" s="47">
        <f>DataBase!E237</f>
        <v>178.38900146484377</v>
      </c>
      <c r="F240" s="47">
        <f>DataBase!D237/1000</f>
        <v>0.85274902343750003</v>
      </c>
      <c r="G240" s="47">
        <f>DataBase!R237</f>
        <v>371.11000976562502</v>
      </c>
      <c r="H240" s="47">
        <f>DataBase!S237/100</f>
        <v>31.715700683593749</v>
      </c>
      <c r="I240" s="68">
        <f>DataBase!U237</f>
        <v>0.50145000219345093</v>
      </c>
      <c r="J240" s="27">
        <f>TestLeeKesler!H240</f>
        <v>10.943796961492131</v>
      </c>
      <c r="K240" s="58">
        <f>DataBase!Y238</f>
        <v>9.0857574253147763E-2</v>
      </c>
      <c r="L240" s="27">
        <f t="shared" si="47"/>
        <v>2.7481201831243755E-2</v>
      </c>
      <c r="M240" s="27">
        <f t="shared" si="53"/>
        <v>2.7481201831243755E-2</v>
      </c>
      <c r="N240" s="58"/>
      <c r="O240" s="58"/>
      <c r="P240" s="58"/>
      <c r="Q240" s="58"/>
      <c r="R240" s="58"/>
      <c r="S240" s="58"/>
      <c r="T240" s="27">
        <f>TestLeeKesler!AR240</f>
        <v>9.4594877222941669E-6</v>
      </c>
      <c r="U240" s="27">
        <f t="shared" si="49"/>
        <v>0.54814825481481033</v>
      </c>
      <c r="V240" s="27">
        <f t="shared" si="50"/>
        <v>-4.4154902859450385</v>
      </c>
      <c r="W240" s="77">
        <f t="shared" si="48"/>
        <v>-5.2559071259753578</v>
      </c>
      <c r="X240" s="27">
        <f t="shared" si="51"/>
        <v>-7.0510649257939555</v>
      </c>
      <c r="Y240" s="27">
        <f t="shared" si="52"/>
        <v>8.6648572280982388E-4</v>
      </c>
      <c r="AA240" s="65">
        <f t="shared" si="54"/>
        <v>-0.99989588663575868</v>
      </c>
      <c r="AB240" s="65">
        <f t="shared" si="55"/>
        <v>-6699.7679242754621</v>
      </c>
      <c r="AD240" s="27">
        <f t="shared" si="56"/>
        <v>-4.4154902859450385</v>
      </c>
      <c r="AE240" s="77">
        <f t="shared" si="57"/>
        <v>-5.2559071259753578</v>
      </c>
      <c r="AF240" s="27">
        <f t="shared" si="58"/>
        <v>-7.0510649257939555</v>
      </c>
      <c r="AG240" s="27">
        <f t="shared" si="60"/>
        <v>8.6648572280982388E-4</v>
      </c>
      <c r="AI240" s="22">
        <f t="shared" si="59"/>
        <v>4.0165645813598754E-3</v>
      </c>
      <c r="AJ240" s="65">
        <f t="shared" si="61"/>
        <v>4.0165645813598754E-3</v>
      </c>
    </row>
    <row r="241" spans="2:36" x14ac:dyDescent="0.2">
      <c r="B241" t="str">
        <f>DataBase!A238</f>
        <v>1-ci2-ECC5</v>
      </c>
      <c r="D241" s="27">
        <f>DataBase!C238</f>
        <v>126.23600006103516</v>
      </c>
      <c r="E241" s="47">
        <f>DataBase!E238</f>
        <v>153.57601318359377</v>
      </c>
      <c r="F241" s="47">
        <f>DataBase!D238/1000</f>
        <v>0.79872900390625001</v>
      </c>
      <c r="G241" s="47">
        <f>DataBase!R238</f>
        <v>351.38900146484377</v>
      </c>
      <c r="H241" s="47">
        <f>DataBase!S238/100</f>
        <v>27.765000000000001</v>
      </c>
      <c r="I241" s="68">
        <f>DataBase!U238</f>
        <v>0.32510000467300415</v>
      </c>
      <c r="J241" s="27">
        <f>TestLeeKesler!H241</f>
        <v>11.465889517562736</v>
      </c>
      <c r="K241" s="58">
        <f>DataBase!Y239</f>
        <v>0.11692441061365563</v>
      </c>
      <c r="L241" s="27">
        <f t="shared" si="47"/>
        <v>9.5402067752005562E-2</v>
      </c>
      <c r="M241" s="27">
        <f t="shared" si="53"/>
        <v>9.5402067752005562E-2</v>
      </c>
      <c r="N241" s="58"/>
      <c r="O241" s="58"/>
      <c r="P241" s="58"/>
      <c r="Q241" s="58"/>
      <c r="R241" s="58"/>
      <c r="S241" s="58"/>
      <c r="T241" s="27">
        <f>TestLeeKesler!AR241</f>
        <v>1.2818085336141016E-4</v>
      </c>
      <c r="U241" s="27">
        <f t="shared" si="49"/>
        <v>0.56545707981678284</v>
      </c>
      <c r="V241" s="27">
        <f t="shared" si="50"/>
        <v>-4.1141630376790266</v>
      </c>
      <c r="W241" s="77">
        <f t="shared" si="48"/>
        <v>-4.796272534035694</v>
      </c>
      <c r="X241" s="27">
        <f t="shared" si="51"/>
        <v>-5.6734312609070319</v>
      </c>
      <c r="Y241" s="27">
        <f t="shared" si="52"/>
        <v>3.4360550243834167E-3</v>
      </c>
      <c r="AA241" s="65">
        <f t="shared" si="54"/>
        <v>-0.99890372889041146</v>
      </c>
      <c r="AB241" s="65">
        <f t="shared" si="55"/>
        <v>-167.90606629031493</v>
      </c>
      <c r="AD241" s="27">
        <f t="shared" si="56"/>
        <v>-4.1141630376790266</v>
      </c>
      <c r="AE241" s="77">
        <f t="shared" si="57"/>
        <v>-4.796272534035694</v>
      </c>
      <c r="AF241" s="27">
        <f t="shared" si="58"/>
        <v>-5.6734312609070319</v>
      </c>
      <c r="AG241" s="27">
        <f t="shared" si="60"/>
        <v>3.4360550243834167E-3</v>
      </c>
      <c r="AI241" s="22">
        <f t="shared" si="59"/>
        <v>4.6321124225441975E-4</v>
      </c>
      <c r="AJ241" s="65">
        <f t="shared" si="61"/>
        <v>4.6321124225441975E-4</v>
      </c>
    </row>
    <row r="242" spans="2:36" x14ac:dyDescent="0.2">
      <c r="B242" t="str">
        <f>DataBase!A239</f>
        <v>1-tr2-ECC5</v>
      </c>
      <c r="D242" s="27">
        <f>DataBase!C239</f>
        <v>126.23600006103516</v>
      </c>
      <c r="E242" s="47">
        <f>DataBase!E239</f>
        <v>147.54900512695315</v>
      </c>
      <c r="F242" s="47">
        <f>DataBase!D239/1000</f>
        <v>0.78496502685546876</v>
      </c>
      <c r="G242" s="47">
        <f>DataBase!R239</f>
        <v>344.72200927734377</v>
      </c>
      <c r="H242" s="47">
        <f>DataBase!S239/100</f>
        <v>27.053701171875002</v>
      </c>
      <c r="I242" s="68">
        <f>DataBase!U239</f>
        <v>0.29989001154899597</v>
      </c>
      <c r="J242" s="27">
        <f>TestLeeKesler!H242</f>
        <v>11.611750321888474</v>
      </c>
      <c r="K242" s="58">
        <f>DataBase!Y240</f>
        <v>0.14093113098076265</v>
      </c>
      <c r="L242" s="27">
        <f t="shared" si="47"/>
        <v>0.12156288899511736</v>
      </c>
      <c r="M242" s="27">
        <f t="shared" si="53"/>
        <v>0.12156288899511736</v>
      </c>
      <c r="N242" s="58"/>
      <c r="O242" s="58"/>
      <c r="P242" s="58"/>
      <c r="Q242" s="58"/>
      <c r="R242" s="58"/>
      <c r="S242" s="58"/>
      <c r="T242" s="27">
        <f>TestLeeKesler!AR242</f>
        <v>1.9894307002785104E-4</v>
      </c>
      <c r="U242" s="27">
        <f t="shared" si="49"/>
        <v>0.5715585019186098</v>
      </c>
      <c r="V242" s="27">
        <f t="shared" si="50"/>
        <v>-4.0125316264631135</v>
      </c>
      <c r="W242" s="77">
        <f t="shared" si="48"/>
        <v>-4.6437550038672031</v>
      </c>
      <c r="X242" s="27">
        <f t="shared" si="51"/>
        <v>-5.4051473682035569</v>
      </c>
      <c r="Y242" s="27">
        <f t="shared" si="52"/>
        <v>4.4933921692568261E-3</v>
      </c>
      <c r="AA242" s="65">
        <f t="shared" si="54"/>
        <v>-0.99858836675301355</v>
      </c>
      <c r="AB242" s="65">
        <f t="shared" si="55"/>
        <v>-97.355700718471056</v>
      </c>
      <c r="AD242" s="27">
        <f t="shared" si="56"/>
        <v>-4.0125316264631135</v>
      </c>
      <c r="AE242" s="77">
        <f t="shared" si="57"/>
        <v>-4.6437550038672031</v>
      </c>
      <c r="AF242" s="27">
        <f t="shared" si="58"/>
        <v>-5.4051473682035569</v>
      </c>
      <c r="AG242" s="27">
        <f t="shared" si="60"/>
        <v>4.4933921692568261E-3</v>
      </c>
      <c r="AI242" s="22">
        <f t="shared" si="59"/>
        <v>3.7512879761451325E-4</v>
      </c>
      <c r="AJ242" s="65">
        <f t="shared" si="61"/>
        <v>3.7512879761451325E-4</v>
      </c>
    </row>
    <row r="243" spans="2:36" x14ac:dyDescent="0.2">
      <c r="B243" t="str">
        <f>DataBase!A240</f>
        <v>1c3c5MCC6</v>
      </c>
      <c r="D243" s="27">
        <f>DataBase!C240</f>
        <v>126.23600006103516</v>
      </c>
      <c r="E243" s="47">
        <f>DataBase!E240</f>
        <v>138.55001220703127</v>
      </c>
      <c r="F243" s="47">
        <f>DataBase!D240/1000</f>
        <v>0.77440600585937502</v>
      </c>
      <c r="G243" s="47">
        <f>DataBase!R240</f>
        <v>334.75002441406252</v>
      </c>
      <c r="H243" s="47">
        <f>DataBase!S240/100</f>
        <v>26.5</v>
      </c>
      <c r="I243" s="68">
        <f>DataBase!U240</f>
        <v>0.27399900555610657</v>
      </c>
      <c r="J243" s="27">
        <f>TestLeeKesler!H243</f>
        <v>11.685547969256335</v>
      </c>
      <c r="K243" s="58">
        <f>DataBase!Y241</f>
        <v>0.13318481444471908</v>
      </c>
      <c r="L243" s="27">
        <f t="shared" si="47"/>
        <v>0.16625282834082342</v>
      </c>
      <c r="M243" s="27">
        <f t="shared" si="53"/>
        <v>0.16625282834082342</v>
      </c>
      <c r="N243" s="58"/>
      <c r="O243" s="58"/>
      <c r="P243" s="58"/>
      <c r="Q243" s="58"/>
      <c r="R243" s="58"/>
      <c r="S243" s="58"/>
      <c r="T243" s="27">
        <f>TestLeeKesler!AR243</f>
        <v>3.5178306669375327E-4</v>
      </c>
      <c r="U243" s="27">
        <f t="shared" si="49"/>
        <v>0.58093434087355267</v>
      </c>
      <c r="V243" s="27">
        <f t="shared" si="50"/>
        <v>-3.860745351926913</v>
      </c>
      <c r="W243" s="77">
        <f t="shared" si="48"/>
        <v>-4.4184283283169243</v>
      </c>
      <c r="X243" s="27">
        <f t="shared" si="51"/>
        <v>-5.0713903200066808</v>
      </c>
      <c r="Y243" s="27">
        <f t="shared" si="52"/>
        <v>6.2736916355027707E-3</v>
      </c>
      <c r="AA243" s="65">
        <f t="shared" si="54"/>
        <v>-0.99735868486087975</v>
      </c>
      <c r="AB243" s="65">
        <f t="shared" si="55"/>
        <v>94.001153059740318</v>
      </c>
      <c r="AD243" s="27">
        <f t="shared" si="56"/>
        <v>-3.860745351926913</v>
      </c>
      <c r="AE243" s="77">
        <f t="shared" si="57"/>
        <v>-4.4184283283169243</v>
      </c>
      <c r="AF243" s="27">
        <f t="shared" si="58"/>
        <v>-5.0713903200066808</v>
      </c>
      <c r="AG243" s="27">
        <f t="shared" si="60"/>
        <v>6.2736916355027707E-3</v>
      </c>
      <c r="AI243" s="22">
        <f t="shared" si="59"/>
        <v>1.0934935430329496E-3</v>
      </c>
      <c r="AJ243" s="65">
        <f t="shared" si="61"/>
        <v>1.0934935430329496E-3</v>
      </c>
    </row>
    <row r="244" spans="2:36" x14ac:dyDescent="0.2">
      <c r="B244" t="str">
        <f>DataBase!A241</f>
        <v>1c3t5MCC6</v>
      </c>
      <c r="D244" s="27">
        <f>DataBase!C241</f>
        <v>126.23600006103516</v>
      </c>
      <c r="E244" s="47">
        <f>DataBase!E241</f>
        <v>140.55001220703127</v>
      </c>
      <c r="F244" s="47">
        <f>DataBase!D241/1000</f>
        <v>0.78311401367187505</v>
      </c>
      <c r="G244" s="47">
        <f>DataBase!R241</f>
        <v>329.05001220703127</v>
      </c>
      <c r="H244" s="47">
        <f>DataBase!S241/100</f>
        <v>26.5</v>
      </c>
      <c r="I244" s="68">
        <f>DataBase!U241</f>
        <v>0.33300000429153442</v>
      </c>
      <c r="J244" s="27">
        <f>TestLeeKesler!H244</f>
        <v>11.574289759506227</v>
      </c>
      <c r="K244" s="58">
        <f>DataBase!Y242</f>
        <v>7.328318995804968E-2</v>
      </c>
      <c r="L244" s="27">
        <f t="shared" si="47"/>
        <v>0.14574149000378328</v>
      </c>
      <c r="M244" s="27">
        <f t="shared" si="53"/>
        <v>0.14574149000378328</v>
      </c>
      <c r="N244" s="58"/>
      <c r="O244" s="58"/>
      <c r="P244" s="58"/>
      <c r="Q244" s="58"/>
      <c r="R244" s="58"/>
      <c r="S244" s="58"/>
      <c r="T244" s="27">
        <f>TestLeeKesler!AR244</f>
        <v>2.0353525935374174E-4</v>
      </c>
      <c r="U244" s="27">
        <f t="shared" si="49"/>
        <v>0.58643306682396745</v>
      </c>
      <c r="V244" s="27">
        <f t="shared" si="50"/>
        <v>-3.7741064995020452</v>
      </c>
      <c r="W244" s="77">
        <f t="shared" si="48"/>
        <v>-4.2911683428069738</v>
      </c>
      <c r="X244" s="27">
        <f t="shared" si="51"/>
        <v>-5.203065576072464</v>
      </c>
      <c r="Y244" s="27">
        <f t="shared" si="52"/>
        <v>5.4996788680672934E-3</v>
      </c>
      <c r="AA244" s="65">
        <f t="shared" si="54"/>
        <v>-0.99722262009240792</v>
      </c>
      <c r="AB244" s="65">
        <f t="shared" si="55"/>
        <v>355.99876048897249</v>
      </c>
      <c r="AD244" s="27">
        <f t="shared" si="56"/>
        <v>-3.7741064995020452</v>
      </c>
      <c r="AE244" s="77">
        <f t="shared" si="57"/>
        <v>-4.2911683428069738</v>
      </c>
      <c r="AF244" s="27">
        <f t="shared" si="58"/>
        <v>-5.203065576072464</v>
      </c>
      <c r="AG244" s="27">
        <f t="shared" si="60"/>
        <v>5.4996788680672934E-3</v>
      </c>
      <c r="AI244" s="22">
        <f t="shared" si="59"/>
        <v>5.2502052455175576E-3</v>
      </c>
      <c r="AJ244" s="65">
        <f t="shared" si="61"/>
        <v>5.2502052455175576E-3</v>
      </c>
    </row>
    <row r="245" spans="2:36" x14ac:dyDescent="0.2">
      <c r="B245" t="str">
        <f>DataBase!A242</f>
        <v>Ecycheptane</v>
      </c>
      <c r="D245" s="27">
        <f>DataBase!C242</f>
        <v>126.23600006103516</v>
      </c>
      <c r="E245" s="47">
        <f>DataBase!E242</f>
        <v>163.3330017089844</v>
      </c>
      <c r="F245" s="47">
        <f>DataBase!D242/1000</f>
        <v>0.81627301025390619</v>
      </c>
      <c r="G245" s="47">
        <f>DataBase!R242</f>
        <v>381.11000976562502</v>
      </c>
      <c r="H245" s="47">
        <f>DataBase!S242/100</f>
        <v>29.385300292968751</v>
      </c>
      <c r="I245" s="68">
        <f>DataBase!U242</f>
        <v>0.24950000643730164</v>
      </c>
      <c r="J245" s="27">
        <f>TestLeeKesler!H245</f>
        <v>11.304321741981845</v>
      </c>
      <c r="K245" s="58">
        <f>DataBase!Y243</f>
        <v>7.892624455493763E-2</v>
      </c>
      <c r="L245" s="27">
        <f t="shared" si="47"/>
        <v>7.7393393264533067E-2</v>
      </c>
      <c r="M245" s="27">
        <f t="shared" si="53"/>
        <v>7.7393393264533067E-2</v>
      </c>
      <c r="N245" s="58"/>
      <c r="O245" s="58"/>
      <c r="P245" s="58"/>
      <c r="Q245" s="58"/>
      <c r="R245" s="58"/>
      <c r="S245" s="58"/>
      <c r="T245" s="27">
        <f>TestLeeKesler!AR245</f>
        <v>1.6803809318003527E-4</v>
      </c>
      <c r="U245" s="27">
        <f t="shared" si="49"/>
        <v>0.53977011391313467</v>
      </c>
      <c r="V245" s="27">
        <f t="shared" si="50"/>
        <v>-4.5686793376525197</v>
      </c>
      <c r="W245" s="77">
        <f t="shared" si="48"/>
        <v>-5.4936635135271539</v>
      </c>
      <c r="X245" s="27">
        <f t="shared" si="51"/>
        <v>-5.939348419641914</v>
      </c>
      <c r="Y245" s="27">
        <f t="shared" si="52"/>
        <v>2.6337451886803277E-3</v>
      </c>
      <c r="AA245" s="65">
        <f t="shared" si="54"/>
        <v>-0.99787094781808527</v>
      </c>
      <c r="AB245" s="65">
        <f t="shared" si="55"/>
        <v>-9.1220464443277933</v>
      </c>
      <c r="AD245" s="27">
        <f t="shared" si="56"/>
        <v>-4.5686793376525197</v>
      </c>
      <c r="AE245" s="77">
        <f t="shared" si="57"/>
        <v>-5.4936635135271539</v>
      </c>
      <c r="AF245" s="27">
        <f t="shared" si="58"/>
        <v>-5.939348419641914</v>
      </c>
      <c r="AG245" s="27">
        <f t="shared" si="60"/>
        <v>2.6337451886803277E-3</v>
      </c>
      <c r="AI245" s="22">
        <f t="shared" si="59"/>
        <v>2.3496330784949347E-6</v>
      </c>
      <c r="AJ245" s="65">
        <f t="shared" si="61"/>
        <v>2.3496330784949347E-6</v>
      </c>
    </row>
    <row r="246" spans="2:36" x14ac:dyDescent="0.2">
      <c r="B246" t="str">
        <f>DataBase!A243</f>
        <v>Mcycoctane</v>
      </c>
      <c r="D246" s="27">
        <f>DataBase!C243</f>
        <v>126.23600006103516</v>
      </c>
      <c r="E246" s="47">
        <f>DataBase!E243</f>
        <v>161.99801025390627</v>
      </c>
      <c r="F246" s="47">
        <f>DataBase!D243/1000</f>
        <v>0.83707800292968748</v>
      </c>
      <c r="G246" s="47">
        <f>DataBase!R243</f>
        <v>385.00002441406252</v>
      </c>
      <c r="H246" s="47">
        <f>DataBase!S243/100</f>
        <v>30.295400390625002</v>
      </c>
      <c r="I246" s="68">
        <f>DataBase!U243</f>
        <v>0.22698000073432922</v>
      </c>
      <c r="J246" s="27">
        <f>TestLeeKesler!H246</f>
        <v>11.012110810075587</v>
      </c>
      <c r="K246" s="58">
        <f>DataBase!Y244</f>
        <v>0.13350152894837602</v>
      </c>
      <c r="L246" s="27">
        <f t="shared" si="47"/>
        <v>8.328583453928369E-2</v>
      </c>
      <c r="M246" s="27">
        <f t="shared" si="53"/>
        <v>8.328583453928369E-2</v>
      </c>
      <c r="N246" s="58"/>
      <c r="O246" s="58"/>
      <c r="P246" s="58"/>
      <c r="Q246" s="58"/>
      <c r="R246" s="58"/>
      <c r="S246" s="58"/>
      <c r="T246" s="27">
        <f>TestLeeKesler!AR246</f>
        <v>2.1228040840573224E-4</v>
      </c>
      <c r="U246" s="27">
        <f t="shared" si="49"/>
        <v>0.53657978713045285</v>
      </c>
      <c r="V246" s="27">
        <f t="shared" si="50"/>
        <v>-4.6283405555952832</v>
      </c>
      <c r="W246" s="77">
        <f t="shared" si="48"/>
        <v>-5.5869774289572751</v>
      </c>
      <c r="X246" s="27">
        <f t="shared" si="51"/>
        <v>-5.8964726965226859</v>
      </c>
      <c r="Y246" s="27">
        <f t="shared" si="52"/>
        <v>2.7491247339664383E-3</v>
      </c>
      <c r="AA246" s="65">
        <f t="shared" si="54"/>
        <v>-0.99840990279229069</v>
      </c>
      <c r="AB246" s="65">
        <f t="shared" si="55"/>
        <v>-236.55359807446249</v>
      </c>
      <c r="AD246" s="27">
        <f t="shared" si="56"/>
        <v>-4.6283405555952832</v>
      </c>
      <c r="AE246" s="77">
        <f t="shared" si="57"/>
        <v>-5.5869774289572751</v>
      </c>
      <c r="AF246" s="27">
        <f t="shared" si="58"/>
        <v>-5.8964726965226859</v>
      </c>
      <c r="AG246" s="27">
        <f t="shared" si="60"/>
        <v>2.7491247339664383E-3</v>
      </c>
      <c r="AI246" s="22">
        <f t="shared" si="59"/>
        <v>2.521615964987347E-3</v>
      </c>
      <c r="AJ246" s="65">
        <f t="shared" si="61"/>
        <v>2.521615964987347E-3</v>
      </c>
    </row>
    <row r="247" spans="2:36" x14ac:dyDescent="0.2">
      <c r="B247" t="str">
        <f>DataBase!A244</f>
        <v>112-MCC6</v>
      </c>
      <c r="D247" s="27">
        <f>DataBase!C244</f>
        <v>126.23600006103516</v>
      </c>
      <c r="E247" s="47">
        <f>DataBase!E244</f>
        <v>145.22200927734377</v>
      </c>
      <c r="F247" s="47">
        <f>DataBase!D244/1000</f>
        <v>0.80281500244140624</v>
      </c>
      <c r="G247" s="47">
        <f>DataBase!R244</f>
        <v>349.72200927734377</v>
      </c>
      <c r="H247" s="47">
        <f>DataBase!S244/100</f>
        <v>27.765000000000001</v>
      </c>
      <c r="I247" s="68">
        <f>DataBase!U244</f>
        <v>0.25479000806808472</v>
      </c>
      <c r="J247" s="27">
        <f>TestLeeKesler!H247</f>
        <v>11.332600059814892</v>
      </c>
      <c r="K247" s="58">
        <f>DataBase!Y245</f>
        <v>0.18223695445183663</v>
      </c>
      <c r="L247" s="27">
        <f t="shared" si="47"/>
        <v>0.1384488266317776</v>
      </c>
      <c r="M247" s="27">
        <f t="shared" si="53"/>
        <v>0.1384488266317776</v>
      </c>
      <c r="N247" s="58"/>
      <c r="O247" s="58"/>
      <c r="P247" s="58"/>
      <c r="Q247" s="58"/>
      <c r="R247" s="58"/>
      <c r="S247" s="58"/>
      <c r="T247" s="27">
        <f>TestLeeKesler!AR247</f>
        <v>3.0933096504779999E-4</v>
      </c>
      <c r="U247" s="27">
        <f t="shared" si="49"/>
        <v>0.56697041244432334</v>
      </c>
      <c r="V247" s="27">
        <f t="shared" si="50"/>
        <v>-4.0887401462458106</v>
      </c>
      <c r="W247" s="77">
        <f t="shared" si="48"/>
        <v>-4.7579989579387094</v>
      </c>
      <c r="X247" s="27">
        <f t="shared" si="51"/>
        <v>-5.3010307391269533</v>
      </c>
      <c r="Y247" s="27">
        <f t="shared" si="52"/>
        <v>4.9864515264461586E-3</v>
      </c>
      <c r="AA247" s="65">
        <f t="shared" si="54"/>
        <v>-0.99830258925266702</v>
      </c>
      <c r="AB247" s="65">
        <f t="shared" si="55"/>
        <v>-141.55753147213238</v>
      </c>
      <c r="AD247" s="27">
        <f t="shared" si="56"/>
        <v>-4.0887401462458106</v>
      </c>
      <c r="AE247" s="77">
        <f t="shared" si="57"/>
        <v>-4.7579989579387094</v>
      </c>
      <c r="AF247" s="27">
        <f t="shared" si="58"/>
        <v>-5.3010307391269533</v>
      </c>
      <c r="AG247" s="27">
        <f t="shared" si="60"/>
        <v>4.9864515264461586E-3</v>
      </c>
      <c r="AI247" s="22">
        <f t="shared" si="59"/>
        <v>1.9174001379858277E-3</v>
      </c>
      <c r="AJ247" s="65">
        <f t="shared" si="61"/>
        <v>1.9174001379858277E-3</v>
      </c>
    </row>
    <row r="248" spans="2:36" x14ac:dyDescent="0.2">
      <c r="B248" t="str">
        <f>DataBase!A245</f>
        <v>113-MCC6</v>
      </c>
      <c r="D248" s="27">
        <f>DataBase!C245</f>
        <v>126.23600006103516</v>
      </c>
      <c r="E248" s="47">
        <f>DataBase!E245</f>
        <v>136.63900146484377</v>
      </c>
      <c r="F248" s="47">
        <f>DataBase!D245/1000</f>
        <v>0.78148901367187495</v>
      </c>
      <c r="G248" s="47">
        <f>DataBase!R245</f>
        <v>338.88900146484377</v>
      </c>
      <c r="H248" s="47">
        <f>DataBase!S245/100</f>
        <v>26.951201171874999</v>
      </c>
      <c r="I248" s="68">
        <f>DataBase!U245</f>
        <v>0.23180000483989716</v>
      </c>
      <c r="J248" s="27">
        <f>TestLeeKesler!H248</f>
        <v>11.561691866172408</v>
      </c>
      <c r="K248" s="58">
        <f>DataBase!Y246</f>
        <v>0.15178477041783439</v>
      </c>
      <c r="L248" s="27">
        <f t="shared" si="47"/>
        <v>0.1872220191479716</v>
      </c>
      <c r="M248" s="27">
        <f t="shared" si="53"/>
        <v>0.1872220191479716</v>
      </c>
      <c r="N248" s="58"/>
      <c r="O248" s="58"/>
      <c r="P248" s="58"/>
      <c r="Q248" s="58"/>
      <c r="R248" s="58"/>
      <c r="S248" s="58"/>
      <c r="T248" s="27">
        <f>TestLeeKesler!AR248</f>
        <v>5.0620397129567398E-4</v>
      </c>
      <c r="U248" s="27">
        <f t="shared" si="49"/>
        <v>0.57700571230718434</v>
      </c>
      <c r="V248" s="27">
        <f t="shared" si="50"/>
        <v>-3.923712788188578</v>
      </c>
      <c r="W248" s="77">
        <f t="shared" si="48"/>
        <v>-4.5115407891494712</v>
      </c>
      <c r="X248" s="27">
        <f t="shared" si="51"/>
        <v>-4.9694879649488186</v>
      </c>
      <c r="Y248" s="27">
        <f t="shared" si="52"/>
        <v>6.9467040802377172E-3</v>
      </c>
      <c r="AA248" s="65">
        <f t="shared" si="54"/>
        <v>-0.9966649883917722</v>
      </c>
      <c r="AB248" s="65">
        <f t="shared" si="55"/>
        <v>70.005868660872849</v>
      </c>
      <c r="AD248" s="27">
        <f t="shared" si="56"/>
        <v>-3.923712788188578</v>
      </c>
      <c r="AE248" s="77">
        <f t="shared" si="57"/>
        <v>-4.5115407891494712</v>
      </c>
      <c r="AF248" s="27">
        <f t="shared" si="58"/>
        <v>-4.9694879649488186</v>
      </c>
      <c r="AG248" s="27">
        <f t="shared" si="60"/>
        <v>6.9467040802377172E-3</v>
      </c>
      <c r="AI248" s="22">
        <f t="shared" si="59"/>
        <v>1.2557985975616109E-3</v>
      </c>
      <c r="AJ248" s="65">
        <f t="shared" si="61"/>
        <v>1.2557985975616109E-3</v>
      </c>
    </row>
    <row r="249" spans="2:36" x14ac:dyDescent="0.2">
      <c r="B249" t="str">
        <f>DataBase!A246</f>
        <v>1tr2tr4-MCC6</v>
      </c>
      <c r="D249" s="27">
        <f>DataBase!C246</f>
        <v>126.23600006103516</v>
      </c>
      <c r="E249" s="47">
        <f>DataBase!E246</f>
        <v>141.23800048828127</v>
      </c>
      <c r="F249" s="47">
        <f>DataBase!D246/1000</f>
        <v>0.77463000488281253</v>
      </c>
      <c r="G249" s="47">
        <f>DataBase!R246</f>
        <v>340.55501708984377</v>
      </c>
      <c r="H249" s="47">
        <f>DataBase!S246/100</f>
        <v>26.751201171875</v>
      </c>
      <c r="I249" s="68">
        <f>DataBase!U246</f>
        <v>0.26190000772476196</v>
      </c>
      <c r="J249" s="27">
        <f>TestLeeKesler!H249</f>
        <v>11.70753802170621</v>
      </c>
      <c r="K249" s="58">
        <f>DataBase!Y247</f>
        <v>8.5690239377735122E-2</v>
      </c>
      <c r="L249" s="27">
        <f t="shared" si="47"/>
        <v>0.15662136895417778</v>
      </c>
      <c r="M249" s="27">
        <f t="shared" si="53"/>
        <v>0.15662136895417778</v>
      </c>
      <c r="N249" s="58"/>
      <c r="O249" s="58"/>
      <c r="P249" s="58"/>
      <c r="Q249" s="58"/>
      <c r="R249" s="58"/>
      <c r="S249" s="58"/>
      <c r="T249" s="27">
        <f>TestLeeKesler!AR249</f>
        <v>3.4128470491790835E-4</v>
      </c>
      <c r="U249" s="27">
        <f t="shared" si="49"/>
        <v>0.57543932372366502</v>
      </c>
      <c r="V249" s="27">
        <f t="shared" si="50"/>
        <v>-3.9490716124416254</v>
      </c>
      <c r="W249" s="77">
        <f t="shared" si="48"/>
        <v>-4.5491858627756327</v>
      </c>
      <c r="X249" s="27">
        <f t="shared" si="51"/>
        <v>-5.1405034250439421</v>
      </c>
      <c r="Y249" s="27">
        <f t="shared" si="52"/>
        <v>5.8547415477867354E-3</v>
      </c>
      <c r="AA249" s="65">
        <f t="shared" si="54"/>
        <v>-0.99601722778001023</v>
      </c>
      <c r="AB249" s="65">
        <f t="shared" si="55"/>
        <v>207.83565320779383</v>
      </c>
      <c r="AD249" s="27">
        <f t="shared" si="56"/>
        <v>-3.9490716124416254</v>
      </c>
      <c r="AE249" s="77">
        <f t="shared" si="57"/>
        <v>-4.5491858627756327</v>
      </c>
      <c r="AF249" s="27">
        <f t="shared" si="58"/>
        <v>-5.1405034250439421</v>
      </c>
      <c r="AG249" s="27">
        <f t="shared" si="60"/>
        <v>5.8547415477867354E-3</v>
      </c>
      <c r="AI249" s="22">
        <f t="shared" si="59"/>
        <v>5.0312251429900975E-3</v>
      </c>
      <c r="AJ249" s="65">
        <f t="shared" si="61"/>
        <v>5.0312251429900975E-3</v>
      </c>
    </row>
    <row r="250" spans="2:36" x14ac:dyDescent="0.2">
      <c r="B250" t="str">
        <f>DataBase!A247</f>
        <v>n-Bcycpentan</v>
      </c>
      <c r="D250" s="27">
        <f>DataBase!C247</f>
        <v>126.23600006103516</v>
      </c>
      <c r="E250" s="47">
        <f>DataBase!E247</f>
        <v>156.62200317382815</v>
      </c>
      <c r="F250" s="47">
        <f>DataBase!D247/1000</f>
        <v>0.78715301513671876</v>
      </c>
      <c r="G250" s="47">
        <f>DataBase!R247</f>
        <v>358.33101806640627</v>
      </c>
      <c r="H250" s="47">
        <f>DataBase!S247/100</f>
        <v>27.253701171875001</v>
      </c>
      <c r="I250" s="68">
        <f>DataBase!U247</f>
        <v>0.30079001188278198</v>
      </c>
      <c r="J250" s="27">
        <f>TestLeeKesler!H250</f>
        <v>11.662125532922721</v>
      </c>
      <c r="K250" s="58">
        <f>DataBase!Y248</f>
        <v>0.11980458042046957</v>
      </c>
      <c r="L250" s="27">
        <f t="shared" si="47"/>
        <v>9.019030140153704E-2</v>
      </c>
      <c r="M250" s="27">
        <f t="shared" si="53"/>
        <v>9.019030140153704E-2</v>
      </c>
      <c r="N250" s="58"/>
      <c r="O250" s="58"/>
      <c r="P250" s="58"/>
      <c r="Q250" s="58"/>
      <c r="R250" s="58"/>
      <c r="S250" s="58"/>
      <c r="T250" s="27">
        <f>TestLeeKesler!AR250</f>
        <v>1.4154120861303632E-4</v>
      </c>
      <c r="U250" s="27">
        <f t="shared" si="49"/>
        <v>0.55924087960924729</v>
      </c>
      <c r="V250" s="27">
        <f t="shared" si="50"/>
        <v>-4.2201147901275524</v>
      </c>
      <c r="W250" s="77">
        <f t="shared" si="48"/>
        <v>-4.9566404024076443</v>
      </c>
      <c r="X250" s="27">
        <f t="shared" si="51"/>
        <v>-5.7110227156664255</v>
      </c>
      <c r="Y250" s="27">
        <f t="shared" si="52"/>
        <v>3.3092863546405477E-3</v>
      </c>
      <c r="AA250" s="65">
        <f t="shared" si="54"/>
        <v>-0.99881856596704166</v>
      </c>
      <c r="AB250" s="65">
        <f t="shared" si="55"/>
        <v>-209.22725833079383</v>
      </c>
      <c r="AD250" s="27">
        <f t="shared" si="56"/>
        <v>-4.2201147901275524</v>
      </c>
      <c r="AE250" s="77">
        <f t="shared" si="57"/>
        <v>-4.9566404024076443</v>
      </c>
      <c r="AF250" s="27">
        <f t="shared" si="58"/>
        <v>-5.7110227156664255</v>
      </c>
      <c r="AG250" s="27">
        <f t="shared" si="60"/>
        <v>3.3092863546405477E-3</v>
      </c>
      <c r="AI250" s="22">
        <f t="shared" si="59"/>
        <v>8.770055218111874E-4</v>
      </c>
      <c r="AJ250" s="65">
        <f t="shared" si="61"/>
        <v>8.770055218111874E-4</v>
      </c>
    </row>
    <row r="251" spans="2:36" x14ac:dyDescent="0.2">
      <c r="B251" t="str">
        <f>DataBase!A248</f>
        <v>i-Bcycpentan</v>
      </c>
      <c r="D251" s="27">
        <f>DataBase!C248</f>
        <v>126.23600006103516</v>
      </c>
      <c r="E251" s="47">
        <f>DataBase!E248</f>
        <v>147.97100219726565</v>
      </c>
      <c r="F251" s="47">
        <f>DataBase!D248/1000</f>
        <v>0.78365802001953122</v>
      </c>
      <c r="G251" s="47">
        <f>DataBase!R248</f>
        <v>352.49801025390627</v>
      </c>
      <c r="H251" s="47">
        <f>DataBase!S248/100</f>
        <v>27.358200683593751</v>
      </c>
      <c r="I251" s="68">
        <f>DataBase!U248</f>
        <v>0.25769001245498657</v>
      </c>
      <c r="J251" s="27">
        <f>TestLeeKesler!H251</f>
        <v>11.635004426799123</v>
      </c>
      <c r="K251" s="58">
        <f>DataBase!Y249</f>
        <v>9.763499659116065E-2</v>
      </c>
      <c r="L251" s="27">
        <f t="shared" si="47"/>
        <v>0.12687027717545302</v>
      </c>
      <c r="M251" s="27">
        <f t="shared" si="53"/>
        <v>0.12687027717545302</v>
      </c>
      <c r="N251" s="58"/>
      <c r="O251" s="58"/>
      <c r="P251" s="58"/>
      <c r="Q251" s="58"/>
      <c r="R251" s="58"/>
      <c r="S251" s="58"/>
      <c r="T251" s="27">
        <f>TestLeeKesler!AR251</f>
        <v>2.7653935278429848E-4</v>
      </c>
      <c r="U251" s="27">
        <f t="shared" si="49"/>
        <v>0.56445476404005723</v>
      </c>
      <c r="V251" s="27">
        <f t="shared" si="50"/>
        <v>-4.1310804290777172</v>
      </c>
      <c r="W251" s="77">
        <f t="shared" si="48"/>
        <v>-4.8217858321318259</v>
      </c>
      <c r="X251" s="27">
        <f t="shared" si="51"/>
        <v>-5.3736064802150452</v>
      </c>
      <c r="Y251" s="27">
        <f t="shared" si="52"/>
        <v>4.6373765088847741E-3</v>
      </c>
      <c r="AA251" s="65">
        <f t="shared" si="54"/>
        <v>-0.99716762060286357</v>
      </c>
      <c r="AB251" s="65">
        <f t="shared" si="55"/>
        <v>105.71833733586544</v>
      </c>
      <c r="AD251" s="27">
        <f t="shared" si="56"/>
        <v>-4.1310804290777172</v>
      </c>
      <c r="AE251" s="77">
        <f t="shared" si="57"/>
        <v>-4.8217858321318259</v>
      </c>
      <c r="AF251" s="27">
        <f t="shared" si="58"/>
        <v>-5.3736064802150452</v>
      </c>
      <c r="AG251" s="27">
        <f t="shared" si="60"/>
        <v>4.6373765088847741E-3</v>
      </c>
      <c r="AI251" s="22">
        <f t="shared" si="59"/>
        <v>8.5470163084230225E-4</v>
      </c>
      <c r="AJ251" s="65">
        <f t="shared" si="61"/>
        <v>8.5470163084230225E-4</v>
      </c>
    </row>
    <row r="252" spans="2:36" x14ac:dyDescent="0.2">
      <c r="B252" t="str">
        <f>DataBase!A249</f>
        <v>sec-BCC5</v>
      </c>
      <c r="D252" s="27">
        <f>DataBase!C249</f>
        <v>126.23600006103516</v>
      </c>
      <c r="E252" s="47">
        <f>DataBase!E249</f>
        <v>154.37200317382815</v>
      </c>
      <c r="F252" s="47">
        <f>DataBase!D249/1000</f>
        <v>0.79737499999999994</v>
      </c>
      <c r="G252" s="47">
        <f>DataBase!R249</f>
        <v>360.55501708984377</v>
      </c>
      <c r="H252" s="47">
        <f>DataBase!S249/100</f>
        <v>27.358200683593751</v>
      </c>
      <c r="I252" s="68">
        <f>DataBase!U249</f>
        <v>0.26668000221252441</v>
      </c>
      <c r="J252" s="27">
        <f>TestLeeKesler!H252</f>
        <v>11.492496416379355</v>
      </c>
      <c r="K252" s="58">
        <f>DataBase!Y250</f>
        <v>0.13447309895529791</v>
      </c>
      <c r="L252" s="27">
        <f t="shared" si="47"/>
        <v>0.10221305788326626</v>
      </c>
      <c r="M252" s="27">
        <f t="shared" si="53"/>
        <v>0.10221305788326626</v>
      </c>
      <c r="N252" s="58"/>
      <c r="O252" s="58"/>
      <c r="P252" s="58"/>
      <c r="Q252" s="58"/>
      <c r="R252" s="58"/>
      <c r="S252" s="58"/>
      <c r="T252" s="27">
        <f>TestLeeKesler!AR252</f>
        <v>2.0489214316349807E-4</v>
      </c>
      <c r="U252" s="27">
        <f t="shared" si="49"/>
        <v>0.55727821380011577</v>
      </c>
      <c r="V252" s="27">
        <f t="shared" si="50"/>
        <v>-4.2540857542428938</v>
      </c>
      <c r="W252" s="77">
        <f t="shared" si="48"/>
        <v>-5.0083485908781524</v>
      </c>
      <c r="X252" s="27">
        <f t="shared" si="51"/>
        <v>-5.5897121675393731</v>
      </c>
      <c r="Y252" s="27">
        <f t="shared" si="52"/>
        <v>3.7361030816826235E-3</v>
      </c>
      <c r="AA252" s="65">
        <f t="shared" si="54"/>
        <v>-0.99847633359567622</v>
      </c>
      <c r="AB252" s="65">
        <f t="shared" si="55"/>
        <v>-157.44889273908888</v>
      </c>
      <c r="AD252" s="27">
        <f t="shared" si="56"/>
        <v>-4.2540857542428938</v>
      </c>
      <c r="AE252" s="77">
        <f t="shared" si="57"/>
        <v>-5.0083485908781524</v>
      </c>
      <c r="AF252" s="27">
        <f t="shared" si="58"/>
        <v>-5.5897121675393731</v>
      </c>
      <c r="AG252" s="27">
        <f t="shared" si="60"/>
        <v>3.7361030816826235E-3</v>
      </c>
      <c r="AI252" s="22">
        <f t="shared" si="59"/>
        <v>1.0407102499691689E-3</v>
      </c>
      <c r="AJ252" s="65">
        <f t="shared" si="61"/>
        <v>1.0407102499691689E-3</v>
      </c>
    </row>
    <row r="253" spans="2:36" x14ac:dyDescent="0.2">
      <c r="B253" t="str">
        <f>DataBase!A250</f>
        <v>tert-BCC5</v>
      </c>
      <c r="D253" s="27">
        <f>DataBase!C250</f>
        <v>126.23600006103516</v>
      </c>
      <c r="E253" s="47">
        <f>DataBase!E250</f>
        <v>144.87200317382815</v>
      </c>
      <c r="F253" s="47">
        <f>DataBase!D250/1000</f>
        <v>0.79378900146484377</v>
      </c>
      <c r="G253" s="47">
        <f>DataBase!R250</f>
        <v>348.88900146484377</v>
      </c>
      <c r="H253" s="47">
        <f>DataBase!S250/100</f>
        <v>27.765000000000001</v>
      </c>
      <c r="I253" s="68">
        <f>DataBase!U250</f>
        <v>0.25679001212120056</v>
      </c>
      <c r="J253" s="27">
        <f>TestLeeKesler!H253</f>
        <v>11.458263499180219</v>
      </c>
      <c r="K253" s="58">
        <f>DataBase!Y251</f>
        <v>9.5529319863821141E-2</v>
      </c>
      <c r="L253" s="27">
        <f t="shared" si="47"/>
        <v>0.13957307943209341</v>
      </c>
      <c r="M253" s="27">
        <f t="shared" si="53"/>
        <v>0.13957307943209341</v>
      </c>
      <c r="N253" s="58"/>
      <c r="O253" s="58"/>
      <c r="P253" s="58"/>
      <c r="Q253" s="58"/>
      <c r="R253" s="58"/>
      <c r="S253" s="58"/>
      <c r="T253" s="27">
        <f>TestLeeKesler!AR253</f>
        <v>3.0813822899536521E-4</v>
      </c>
      <c r="U253" s="27">
        <f t="shared" si="49"/>
        <v>0.56772967477660519</v>
      </c>
      <c r="V253" s="27">
        <f t="shared" si="50"/>
        <v>-4.076038970752129</v>
      </c>
      <c r="W253" s="77">
        <f t="shared" si="48"/>
        <v>-4.7389078799584761</v>
      </c>
      <c r="X253" s="27">
        <f t="shared" si="51"/>
        <v>-5.2929431826879192</v>
      </c>
      <c r="Y253" s="27">
        <f t="shared" si="52"/>
        <v>5.0269432534519503E-3</v>
      </c>
      <c r="AA253" s="65">
        <f t="shared" si="54"/>
        <v>-0.99677441198749639</v>
      </c>
      <c r="AB253" s="65">
        <f t="shared" si="55"/>
        <v>142.93507076960171</v>
      </c>
      <c r="AD253" s="27">
        <f t="shared" si="56"/>
        <v>-4.076038970752129</v>
      </c>
      <c r="AE253" s="77">
        <f t="shared" si="57"/>
        <v>-4.7389078799584761</v>
      </c>
      <c r="AF253" s="27">
        <f t="shared" si="58"/>
        <v>-5.2929431826879192</v>
      </c>
      <c r="AG253" s="27">
        <f t="shared" si="60"/>
        <v>5.0269432534519503E-3</v>
      </c>
      <c r="AI253" s="22">
        <f t="shared" si="59"/>
        <v>1.9398527569077747E-3</v>
      </c>
      <c r="AJ253" s="65">
        <f t="shared" si="61"/>
        <v>1.9398527569077747E-3</v>
      </c>
    </row>
    <row r="254" spans="2:36" x14ac:dyDescent="0.2">
      <c r="B254" t="str">
        <f>DataBase!A251</f>
        <v>1Mci2n-PCC5</v>
      </c>
      <c r="D254" s="27">
        <f>DataBase!C251</f>
        <v>126.23600006103516</v>
      </c>
      <c r="E254" s="47">
        <f>DataBase!E251</f>
        <v>152.6</v>
      </c>
      <c r="F254" s="47">
        <f>DataBase!D251/1000</f>
        <v>0.79513000488281249</v>
      </c>
      <c r="G254" s="47">
        <f>DataBase!R251</f>
        <v>350.27700195312502</v>
      </c>
      <c r="H254" s="47">
        <f>DataBase!S251/100</f>
        <v>27.406201171875001</v>
      </c>
      <c r="I254" s="68">
        <f>DataBase!U251</f>
        <v>0.31760001182556152</v>
      </c>
      <c r="J254" s="27">
        <f>TestLeeKesler!H254</f>
        <v>11.508999689692963</v>
      </c>
      <c r="K254" s="58">
        <f>DataBase!Y252</f>
        <v>0.12196030053226557</v>
      </c>
      <c r="L254" s="27">
        <f t="shared" si="47"/>
        <v>0.10009672177998932</v>
      </c>
      <c r="M254" s="27">
        <f t="shared" si="53"/>
        <v>0.10009672177998932</v>
      </c>
      <c r="N254" s="58"/>
      <c r="O254" s="58"/>
      <c r="P254" s="58"/>
      <c r="Q254" s="58"/>
      <c r="R254" s="58"/>
      <c r="S254" s="58"/>
      <c r="T254" s="27">
        <f>TestLeeKesler!AR254</f>
        <v>1.4210328363019293E-4</v>
      </c>
      <c r="U254" s="27">
        <f t="shared" si="49"/>
        <v>0.5664656790508299</v>
      </c>
      <c r="V254" s="27">
        <f t="shared" si="50"/>
        <v>-4.0972033678848483</v>
      </c>
      <c r="W254" s="77">
        <f t="shared" si="48"/>
        <v>-4.7707311910433816</v>
      </c>
      <c r="X254" s="27">
        <f t="shared" si="51"/>
        <v>-5.6123876505768013</v>
      </c>
      <c r="Y254" s="27">
        <f t="shared" si="52"/>
        <v>3.652338430716598E-3</v>
      </c>
      <c r="AA254" s="65">
        <f t="shared" si="54"/>
        <v>-0.99883483983714361</v>
      </c>
      <c r="AB254" s="65">
        <f t="shared" si="55"/>
        <v>-153.85695667085105</v>
      </c>
      <c r="AD254" s="27">
        <f t="shared" si="56"/>
        <v>-4.0972033678848483</v>
      </c>
      <c r="AE254" s="77">
        <f t="shared" si="57"/>
        <v>-4.7707311910433816</v>
      </c>
      <c r="AF254" s="27">
        <f t="shared" si="58"/>
        <v>-5.6123876505768013</v>
      </c>
      <c r="AG254" s="27">
        <f t="shared" si="60"/>
        <v>3.652338430716598E-3</v>
      </c>
      <c r="AI254" s="22">
        <f t="shared" si="59"/>
        <v>4.7801607585698551E-4</v>
      </c>
      <c r="AJ254" s="65">
        <f t="shared" si="61"/>
        <v>4.7801607585698551E-4</v>
      </c>
    </row>
    <row r="255" spans="2:36" x14ac:dyDescent="0.2">
      <c r="B255" t="str">
        <f>DataBase!A252</f>
        <v>1Mtr2n-PCC5</v>
      </c>
      <c r="D255" s="27">
        <f>DataBase!C252</f>
        <v>126.23600006103516</v>
      </c>
      <c r="E255" s="47">
        <f>DataBase!E252</f>
        <v>146.38900146484377</v>
      </c>
      <c r="F255" s="47">
        <f>DataBase!D252/1000</f>
        <v>0.78019201660156245</v>
      </c>
      <c r="G255" s="47">
        <f>DataBase!R252</f>
        <v>343.33101806640627</v>
      </c>
      <c r="H255" s="47">
        <f>DataBase!S252/100</f>
        <v>26.951201171874999</v>
      </c>
      <c r="I255" s="68">
        <f>DataBase!U252</f>
        <v>0.29640001058578491</v>
      </c>
      <c r="J255" s="27">
        <f>TestLeeKesler!H255</f>
        <v>11.672040336674348</v>
      </c>
      <c r="K255" s="58">
        <f>DataBase!Y253</f>
        <v>0.13882752374033006</v>
      </c>
      <c r="L255" s="27">
        <f t="shared" si="47"/>
        <v>0.12690104893500315</v>
      </c>
      <c r="M255" s="27">
        <f t="shared" si="53"/>
        <v>0.12690104893500315</v>
      </c>
      <c r="N255" s="58"/>
      <c r="O255" s="58"/>
      <c r="P255" s="58"/>
      <c r="Q255" s="58"/>
      <c r="R255" s="58"/>
      <c r="S255" s="58"/>
      <c r="T255" s="27">
        <f>TestLeeKesler!AR255</f>
        <v>2.1398374046800137E-4</v>
      </c>
      <c r="U255" s="27">
        <f t="shared" si="49"/>
        <v>0.57284813262808243</v>
      </c>
      <c r="V255" s="27">
        <f t="shared" si="50"/>
        <v>-3.9913426526242275</v>
      </c>
      <c r="W255" s="77">
        <f t="shared" si="48"/>
        <v>-4.6121214701629016</v>
      </c>
      <c r="X255" s="27">
        <f t="shared" si="51"/>
        <v>-5.358375505203437</v>
      </c>
      <c r="Y255" s="27">
        <f t="shared" si="52"/>
        <v>4.7085489112608115E-3</v>
      </c>
      <c r="AA255" s="65">
        <f t="shared" si="54"/>
        <v>-0.99845863604923013</v>
      </c>
      <c r="AB255" s="65">
        <f t="shared" si="55"/>
        <v>-55.735425407755997</v>
      </c>
      <c r="AD255" s="27">
        <f t="shared" si="56"/>
        <v>-3.9913426526242275</v>
      </c>
      <c r="AE255" s="77">
        <f t="shared" si="57"/>
        <v>-4.6121214701629016</v>
      </c>
      <c r="AF255" s="27">
        <f t="shared" si="58"/>
        <v>-5.358375505203437</v>
      </c>
      <c r="AG255" s="27">
        <f t="shared" si="60"/>
        <v>4.7085489112608115E-3</v>
      </c>
      <c r="AI255" s="22">
        <f t="shared" si="59"/>
        <v>1.4224080128209752E-4</v>
      </c>
      <c r="AJ255" s="65">
        <f t="shared" si="61"/>
        <v>1.4224080128209752E-4</v>
      </c>
    </row>
    <row r="256" spans="2:36" x14ac:dyDescent="0.2">
      <c r="B256" t="str">
        <f>DataBase!A253</f>
        <v>1Mci3i-PCC5</v>
      </c>
      <c r="D256" s="27">
        <f>DataBase!C253</f>
        <v>126.23600006103516</v>
      </c>
      <c r="E256" s="47">
        <f>DataBase!E253</f>
        <v>142.22100219726565</v>
      </c>
      <c r="F256" s="47">
        <f>DataBase!D253/1000</f>
        <v>0.7823560180664062</v>
      </c>
      <c r="G256" s="47">
        <f>DataBase!R253</f>
        <v>336.11000976562502</v>
      </c>
      <c r="H256" s="47">
        <f>DataBase!S253/100</f>
        <v>26.648100585937499</v>
      </c>
      <c r="I256" s="68">
        <f>DataBase!U253</f>
        <v>0.29949000477790833</v>
      </c>
      <c r="J256" s="27">
        <f>TestLeeKesler!H256</f>
        <v>11.601081172466538</v>
      </c>
      <c r="K256" s="58">
        <f>DataBase!Y254</f>
        <v>0.13882752374033006</v>
      </c>
      <c r="L256" s="27">
        <f t="shared" si="47"/>
        <v>0.1449841770177798</v>
      </c>
      <c r="M256" s="27">
        <f t="shared" si="53"/>
        <v>0.1449841770177798</v>
      </c>
      <c r="N256" s="58"/>
      <c r="O256" s="58"/>
      <c r="P256" s="58"/>
      <c r="Q256" s="58"/>
      <c r="R256" s="58"/>
      <c r="S256" s="58"/>
      <c r="T256" s="27">
        <f>TestLeeKesler!AR256</f>
        <v>2.4359992738969463E-4</v>
      </c>
      <c r="U256" s="27">
        <f t="shared" si="49"/>
        <v>0.57963758385496622</v>
      </c>
      <c r="V256" s="27">
        <f t="shared" si="50"/>
        <v>-3.8814300111583404</v>
      </c>
      <c r="W256" s="77">
        <f t="shared" si="48"/>
        <v>-4.4489582610952576</v>
      </c>
      <c r="X256" s="27">
        <f t="shared" si="51"/>
        <v>-5.2138485420304743</v>
      </c>
      <c r="Y256" s="27">
        <f t="shared" si="52"/>
        <v>5.4406946022370374E-3</v>
      </c>
      <c r="AA256" s="65">
        <f t="shared" si="54"/>
        <v>-0.99824530524764421</v>
      </c>
      <c r="AB256" s="65">
        <f t="shared" si="55"/>
        <v>25.273625256877626</v>
      </c>
      <c r="AD256" s="27">
        <f t="shared" si="56"/>
        <v>-3.8814300111583404</v>
      </c>
      <c r="AE256" s="77">
        <f t="shared" si="57"/>
        <v>-4.4489582610952576</v>
      </c>
      <c r="AF256" s="27">
        <f t="shared" si="58"/>
        <v>-5.2138485420304743</v>
      </c>
      <c r="AG256" s="27">
        <f t="shared" si="60"/>
        <v>5.4406946022370374E-3</v>
      </c>
      <c r="AI256" s="22">
        <f t="shared" si="59"/>
        <v>3.7904379578732644E-5</v>
      </c>
      <c r="AJ256" s="65">
        <f t="shared" si="61"/>
        <v>3.7904379578732644E-5</v>
      </c>
    </row>
    <row r="257" spans="2:36" x14ac:dyDescent="0.2">
      <c r="B257" t="str">
        <f>DataBase!A254</f>
        <v>1Mtr3i-PCC5</v>
      </c>
      <c r="D257" s="27">
        <f>DataBase!C254</f>
        <v>126.23600006103516</v>
      </c>
      <c r="E257" s="47">
        <f>DataBase!E254</f>
        <v>142.22100219726565</v>
      </c>
      <c r="F257" s="47">
        <f>DataBase!D254/1000</f>
        <v>0.7823560180664062</v>
      </c>
      <c r="G257" s="47">
        <f>DataBase!R254</f>
        <v>336.11000976562502</v>
      </c>
      <c r="H257" s="47">
        <f>DataBase!S254/100</f>
        <v>26.648100585937499</v>
      </c>
      <c r="I257" s="68">
        <f>DataBase!U254</f>
        <v>0.29949000477790833</v>
      </c>
      <c r="J257" s="27">
        <f>TestLeeKesler!H257</f>
        <v>11.601081172466538</v>
      </c>
      <c r="K257" s="58">
        <f>DataBase!Y255</f>
        <v>9.4253932978017707E-2</v>
      </c>
      <c r="L257" s="27">
        <f t="shared" si="47"/>
        <v>0.1449841770177798</v>
      </c>
      <c r="M257" s="27">
        <f t="shared" si="53"/>
        <v>0.1449841770177798</v>
      </c>
      <c r="N257" s="58"/>
      <c r="O257" s="58"/>
      <c r="P257" s="58"/>
      <c r="Q257" s="58"/>
      <c r="R257" s="58"/>
      <c r="S257" s="58"/>
      <c r="T257" s="27">
        <f>TestLeeKesler!AR257</f>
        <v>2.4359992738969463E-4</v>
      </c>
      <c r="U257" s="27">
        <f t="shared" si="49"/>
        <v>0.57963758385496622</v>
      </c>
      <c r="V257" s="27">
        <f t="shared" si="50"/>
        <v>-3.8814300111583404</v>
      </c>
      <c r="W257" s="77">
        <f t="shared" si="48"/>
        <v>-4.4489582610952576</v>
      </c>
      <c r="X257" s="27">
        <f t="shared" si="51"/>
        <v>-5.2138485420304743</v>
      </c>
      <c r="Y257" s="27">
        <f t="shared" si="52"/>
        <v>5.4406946022370374E-3</v>
      </c>
      <c r="AA257" s="65">
        <f t="shared" si="54"/>
        <v>-0.99741549323521062</v>
      </c>
      <c r="AB257" s="65">
        <f t="shared" si="55"/>
        <v>208.25229540650597</v>
      </c>
      <c r="AD257" s="27">
        <f t="shared" si="56"/>
        <v>-3.8814300111583404</v>
      </c>
      <c r="AE257" s="77">
        <f t="shared" si="57"/>
        <v>-4.4489582610952576</v>
      </c>
      <c r="AF257" s="27">
        <f t="shared" si="58"/>
        <v>-5.2138485420304743</v>
      </c>
      <c r="AG257" s="27">
        <f t="shared" si="60"/>
        <v>5.4406946022370374E-3</v>
      </c>
      <c r="AI257" s="22">
        <f t="shared" si="59"/>
        <v>2.5735576603338169E-3</v>
      </c>
      <c r="AJ257" s="65">
        <f t="shared" si="61"/>
        <v>2.5735576603338169E-3</v>
      </c>
    </row>
    <row r="258" spans="2:36" x14ac:dyDescent="0.2">
      <c r="B258" t="str">
        <f>DataBase!A255</f>
        <v>n-Pcychexane</v>
      </c>
      <c r="D258" s="27">
        <f>DataBase!C255</f>
        <v>126.23600006103516</v>
      </c>
      <c r="E258" s="47">
        <f>DataBase!E255</f>
        <v>156.7440124511719</v>
      </c>
      <c r="F258" s="47">
        <f>DataBase!D255/1000</f>
        <v>0.79602600097656251</v>
      </c>
      <c r="G258" s="47">
        <f>DataBase!R255</f>
        <v>366.11000976562502</v>
      </c>
      <c r="H258" s="47">
        <f>DataBase!S255/100</f>
        <v>28.06840087890625</v>
      </c>
      <c r="I258" s="68">
        <f>DataBase!U255</f>
        <v>0.25799000263214111</v>
      </c>
      <c r="J258" s="27">
        <f>TestLeeKesler!H258</f>
        <v>11.533223643139232</v>
      </c>
      <c r="K258" s="58">
        <f>DataBase!Y256</f>
        <v>0.10302869710652285</v>
      </c>
      <c r="L258" s="27">
        <f t="shared" si="47"/>
        <v>9.7300294757309183E-2</v>
      </c>
      <c r="M258" s="27">
        <f t="shared" si="53"/>
        <v>9.7300294757309183E-2</v>
      </c>
      <c r="N258" s="58"/>
      <c r="O258" s="58"/>
      <c r="P258" s="58"/>
      <c r="Q258" s="58"/>
      <c r="R258" s="58"/>
      <c r="S258" s="58"/>
      <c r="T258" s="27">
        <f>TestLeeKesler!AR258</f>
        <v>1.9124230959039775E-4</v>
      </c>
      <c r="U258" s="27">
        <f t="shared" si="49"/>
        <v>0.5524356202564229</v>
      </c>
      <c r="V258" s="27">
        <f t="shared" si="50"/>
        <v>-4.3389945010650246</v>
      </c>
      <c r="W258" s="77">
        <f t="shared" si="48"/>
        <v>-5.1381959205600349</v>
      </c>
      <c r="X258" s="27">
        <f t="shared" si="51"/>
        <v>-5.6645976801347651</v>
      </c>
      <c r="Y258" s="27">
        <f t="shared" si="52"/>
        <v>3.4665421509791662E-3</v>
      </c>
      <c r="AA258" s="65">
        <f t="shared" si="54"/>
        <v>-0.99814379570972667</v>
      </c>
      <c r="AB258" s="65">
        <f t="shared" si="55"/>
        <v>-29.953635058490676</v>
      </c>
      <c r="AD258" s="27">
        <f t="shared" si="56"/>
        <v>-4.3389945010650246</v>
      </c>
      <c r="AE258" s="77">
        <f t="shared" si="57"/>
        <v>-5.1381959205600349</v>
      </c>
      <c r="AF258" s="27">
        <f t="shared" si="58"/>
        <v>-5.6645976801347651</v>
      </c>
      <c r="AG258" s="27">
        <f t="shared" si="60"/>
        <v>3.4665421509791662E-3</v>
      </c>
      <c r="AI258" s="22">
        <f t="shared" si="59"/>
        <v>3.2814593474476642E-5</v>
      </c>
      <c r="AJ258" s="65">
        <f t="shared" si="61"/>
        <v>3.2814593474476642E-5</v>
      </c>
    </row>
    <row r="259" spans="2:36" x14ac:dyDescent="0.2">
      <c r="B259" t="str">
        <f>DataBase!A256</f>
        <v>i-Pcychexane</v>
      </c>
      <c r="D259" s="27">
        <f>DataBase!C256</f>
        <v>126.23600006103516</v>
      </c>
      <c r="E259" s="47">
        <f>DataBase!E256</f>
        <v>154.78200683593752</v>
      </c>
      <c r="F259" s="47">
        <f>DataBase!D256/1000</f>
        <v>0.80464501953125001</v>
      </c>
      <c r="G259" s="47">
        <f>DataBase!R256</f>
        <v>366.66701660156252</v>
      </c>
      <c r="H259" s="47">
        <f>DataBase!S256/100</f>
        <v>28.371201171875001</v>
      </c>
      <c r="I259" s="68">
        <f>DataBase!U256</f>
        <v>0.2370000034570694</v>
      </c>
      <c r="J259" s="27">
        <f>TestLeeKesler!H259</f>
        <v>11.392300473123441</v>
      </c>
      <c r="K259" s="58">
        <f>DataBase!Y257</f>
        <v>0.10857897636488499</v>
      </c>
      <c r="L259" s="27">
        <f t="shared" si="47"/>
        <v>0.10828491790626447</v>
      </c>
      <c r="M259" s="27">
        <f t="shared" si="53"/>
        <v>0.10828491790626447</v>
      </c>
      <c r="N259" s="58"/>
      <c r="O259" s="58"/>
      <c r="P259" s="58"/>
      <c r="Q259" s="58"/>
      <c r="R259" s="58"/>
      <c r="S259" s="58"/>
      <c r="T259" s="27">
        <f>TestLeeKesler!AR259</f>
        <v>2.361602716835324E-4</v>
      </c>
      <c r="U259" s="27">
        <f t="shared" si="49"/>
        <v>0.55195468522513436</v>
      </c>
      <c r="V259" s="27">
        <f t="shared" si="50"/>
        <v>-4.3475129548876819</v>
      </c>
      <c r="W259" s="77">
        <f t="shared" si="48"/>
        <v>-5.1512700910861255</v>
      </c>
      <c r="X259" s="27">
        <f t="shared" si="51"/>
        <v>-5.5683639842833923</v>
      </c>
      <c r="Y259" s="27">
        <f t="shared" si="52"/>
        <v>3.816719540715453E-3</v>
      </c>
      <c r="AA259" s="65">
        <f t="shared" si="54"/>
        <v>-0.9978249908077057</v>
      </c>
      <c r="AB259" s="65">
        <f t="shared" si="55"/>
        <v>-1.2451648049193078</v>
      </c>
      <c r="AD259" s="27">
        <f t="shared" si="56"/>
        <v>-4.3475129548876819</v>
      </c>
      <c r="AE259" s="77">
        <f t="shared" si="57"/>
        <v>-5.1512700910861255</v>
      </c>
      <c r="AF259" s="27">
        <f t="shared" si="58"/>
        <v>-5.5683639842833923</v>
      </c>
      <c r="AG259" s="27">
        <f t="shared" si="60"/>
        <v>3.816719540715453E-3</v>
      </c>
      <c r="AI259" s="22">
        <f t="shared" si="59"/>
        <v>8.6470377086273942E-8</v>
      </c>
      <c r="AJ259" s="65">
        <f t="shared" si="61"/>
        <v>8.6470377086273942E-8</v>
      </c>
    </row>
    <row r="260" spans="2:36" x14ac:dyDescent="0.2">
      <c r="B260" t="str">
        <f>DataBase!A257</f>
        <v>1-Nonene</v>
      </c>
      <c r="D260" s="27">
        <f>DataBase!C257</f>
        <v>126.23600006103516</v>
      </c>
      <c r="E260" s="47">
        <f>DataBase!E257</f>
        <v>146.88900146484377</v>
      </c>
      <c r="F260" s="47">
        <f>DataBase!D257/1000</f>
        <v>0.73206402587890629</v>
      </c>
      <c r="G260" s="47">
        <f>DataBase!R257</f>
        <v>318.88900146484377</v>
      </c>
      <c r="H260" s="47">
        <f>DataBase!S257/100</f>
        <v>23.441201171875001</v>
      </c>
      <c r="I260" s="68">
        <f>DataBase!U257</f>
        <v>0.43000000715255737</v>
      </c>
      <c r="J260" s="27">
        <f>TestLeeKesler!H260</f>
        <v>12.444333506934051</v>
      </c>
      <c r="K260" s="58">
        <f>DataBase!Y258</f>
        <v>0.11915556217167712</v>
      </c>
      <c r="L260" s="27">
        <f t="shared" si="47"/>
        <v>0.10923395854412175</v>
      </c>
      <c r="M260" s="27">
        <f t="shared" si="53"/>
        <v>0.10923395854412175</v>
      </c>
      <c r="N260" s="58"/>
      <c r="O260" s="58"/>
      <c r="P260" s="58"/>
      <c r="Q260" s="58"/>
      <c r="R260" s="58"/>
      <c r="S260" s="58"/>
      <c r="T260" s="27">
        <f>TestLeeKesler!AR260</f>
        <v>7.593998018257457E-5</v>
      </c>
      <c r="U260" s="27">
        <f t="shared" si="49"/>
        <v>0.59649786437417773</v>
      </c>
      <c r="V260" s="27">
        <f t="shared" si="50"/>
        <v>-3.6198836599254234</v>
      </c>
      <c r="W260" s="77">
        <f t="shared" si="48"/>
        <v>-4.0671507145332457</v>
      </c>
      <c r="X260" s="27">
        <f t="shared" si="51"/>
        <v>-5.3687584962652481</v>
      </c>
      <c r="Y260" s="27">
        <f t="shared" si="52"/>
        <v>4.6599130199514605E-3</v>
      </c>
      <c r="AA260" s="65">
        <f t="shared" si="54"/>
        <v>-0.99936268203683887</v>
      </c>
      <c r="AB260" s="65">
        <f t="shared" si="55"/>
        <v>-130.65059542683437</v>
      </c>
      <c r="AD260" s="27">
        <f t="shared" si="56"/>
        <v>-3.6198836599254234</v>
      </c>
      <c r="AE260" s="77">
        <f t="shared" si="57"/>
        <v>-4.0671507145332457</v>
      </c>
      <c r="AF260" s="27">
        <f t="shared" si="58"/>
        <v>-5.3687584962652481</v>
      </c>
      <c r="AG260" s="27">
        <f t="shared" si="60"/>
        <v>4.6599130199514605E-3</v>
      </c>
      <c r="AI260" s="22">
        <f t="shared" si="59"/>
        <v>9.843821854231987E-5</v>
      </c>
      <c r="AJ260" s="65">
        <f t="shared" si="61"/>
        <v>9.843821854231987E-5</v>
      </c>
    </row>
    <row r="261" spans="2:36" x14ac:dyDescent="0.2">
      <c r="B261" t="str">
        <f>DataBase!A258</f>
        <v>23M2-heptene</v>
      </c>
      <c r="D261" s="27">
        <f>DataBase!C258</f>
        <v>126.23600006103516</v>
      </c>
      <c r="E261" s="47">
        <f>DataBase!E258</f>
        <v>145.11000976562502</v>
      </c>
      <c r="F261" s="47">
        <f>DataBase!D258/1000</f>
        <v>0.73741601562500003</v>
      </c>
      <c r="G261" s="47">
        <f>DataBase!R258</f>
        <v>327.77700195312502</v>
      </c>
      <c r="H261" s="47">
        <f>DataBase!S258/100</f>
        <v>24.923701171874999</v>
      </c>
      <c r="I261" s="68">
        <f>DataBase!U258</f>
        <v>0.36379000544548035</v>
      </c>
      <c r="J261" s="27">
        <f>TestLeeKesler!H261</f>
        <v>12.336549826241727</v>
      </c>
      <c r="K261" s="58">
        <f>DataBase!Y259</f>
        <v>8.2215217959766912E-2</v>
      </c>
      <c r="L261" s="27">
        <f t="shared" ref="L261:L324" si="62">Y261*H261</f>
        <v>0.12371791647722301</v>
      </c>
      <c r="M261" s="27">
        <f t="shared" si="53"/>
        <v>0.12371791647722301</v>
      </c>
      <c r="N261" s="58"/>
      <c r="O261" s="58"/>
      <c r="P261" s="58"/>
      <c r="Q261" s="58"/>
      <c r="R261" s="58"/>
      <c r="S261" s="58"/>
      <c r="T261" s="27">
        <f>TestLeeKesler!AR261</f>
        <v>1.346685204919825E-4</v>
      </c>
      <c r="U261" s="27">
        <f t="shared" si="49"/>
        <v>0.58767537296909023</v>
      </c>
      <c r="V261" s="27">
        <f t="shared" si="50"/>
        <v>-3.7547692631661378</v>
      </c>
      <c r="W261" s="77">
        <f t="shared" ref="W261:W324" si="63">15.2518-15.6875/U261-13.4721*LN(U261)+0.43577*U261^6</f>
        <v>-4.2629019230722491</v>
      </c>
      <c r="X261" s="27">
        <f t="shared" si="51"/>
        <v>-5.3055703769741402</v>
      </c>
      <c r="Y261" s="27">
        <f t="shared" si="52"/>
        <v>4.963866145884936E-3</v>
      </c>
      <c r="AA261" s="65">
        <f t="shared" si="54"/>
        <v>-0.99836200007937836</v>
      </c>
      <c r="AB261" s="65">
        <f t="shared" si="55"/>
        <v>308.18411285603275</v>
      </c>
      <c r="AD261" s="27">
        <f t="shared" si="56"/>
        <v>-3.7547692631661378</v>
      </c>
      <c r="AE261" s="77">
        <f t="shared" si="57"/>
        <v>-4.2629019230722491</v>
      </c>
      <c r="AF261" s="27">
        <f t="shared" si="58"/>
        <v>-5.3055703769741402</v>
      </c>
      <c r="AG261" s="27">
        <f t="shared" si="60"/>
        <v>4.963866145884936E-3</v>
      </c>
      <c r="AI261" s="22">
        <f t="shared" si="59"/>
        <v>1.7224739842308524E-3</v>
      </c>
      <c r="AJ261" s="65">
        <f t="shared" si="61"/>
        <v>1.7224739842308524E-3</v>
      </c>
    </row>
    <row r="262" spans="2:36" x14ac:dyDescent="0.2">
      <c r="B262" t="str">
        <f>DataBase!A259</f>
        <v>nBCC5</v>
      </c>
      <c r="D262" s="27">
        <f>DataBase!C259</f>
        <v>126.23799896240234</v>
      </c>
      <c r="E262" s="47">
        <f>DataBase!E259</f>
        <v>156.6</v>
      </c>
      <c r="F262" s="47">
        <f>DataBase!D259/1000</f>
        <v>0.7885050048828125</v>
      </c>
      <c r="G262" s="47">
        <f>DataBase!R259</f>
        <v>347.85</v>
      </c>
      <c r="H262" s="47">
        <f>DataBase!S259/100</f>
        <v>27.2</v>
      </c>
      <c r="I262" s="68">
        <f>DataBase!U259</f>
        <v>0.37187901139259338</v>
      </c>
      <c r="J262" s="27">
        <f>TestLeeKesler!H262</f>
        <v>11.641930685190264</v>
      </c>
      <c r="K262" s="58">
        <f>DataBase!Y260</f>
        <v>9.5059131115151185E-2</v>
      </c>
      <c r="L262" s="27">
        <f t="shared" si="62"/>
        <v>8.1232506655683448E-2</v>
      </c>
      <c r="M262" s="27">
        <f t="shared" si="53"/>
        <v>8.1232506655683448E-2</v>
      </c>
      <c r="N262" s="58"/>
      <c r="O262" s="58"/>
      <c r="P262" s="58"/>
      <c r="Q262" s="58"/>
      <c r="R262" s="58"/>
      <c r="S262" s="58"/>
      <c r="T262" s="27">
        <f>TestLeeKesler!AR262</f>
        <v>7.6811587762825532E-5</v>
      </c>
      <c r="U262" s="27">
        <f t="shared" ref="U262:U325" si="64">$U$1/(G262+273.15)</f>
        <v>0.56867954911433172</v>
      </c>
      <c r="V262" s="27">
        <f t="shared" ref="V262:V325" si="65">5.92714-6.09648/U262-1.28862*LN(U262)+0.169347*U262^6</f>
        <v>-4.0601995749061688</v>
      </c>
      <c r="W262" s="77">
        <f t="shared" si="63"/>
        <v>-4.7151281151416713</v>
      </c>
      <c r="X262" s="27">
        <f t="shared" ref="X262:X325" si="66">V262+I262*W262</f>
        <v>-5.8136567569544759</v>
      </c>
      <c r="Y262" s="27">
        <f t="shared" ref="Y262:Y325" si="67">EXP(X262)</f>
        <v>2.9864892152824799E-3</v>
      </c>
      <c r="AA262" s="65">
        <f t="shared" si="54"/>
        <v>-0.99919195992155896</v>
      </c>
      <c r="AB262" s="65">
        <f t="shared" si="55"/>
        <v>-180.00701277209376</v>
      </c>
      <c r="AD262" s="27">
        <f t="shared" si="56"/>
        <v>-4.0601995749061688</v>
      </c>
      <c r="AE262" s="77">
        <f t="shared" si="57"/>
        <v>-4.7151281151416713</v>
      </c>
      <c r="AF262" s="27">
        <f t="shared" si="58"/>
        <v>-5.8136567569544759</v>
      </c>
      <c r="AG262" s="27">
        <f t="shared" si="60"/>
        <v>2.9864892152824799E-3</v>
      </c>
      <c r="AI262" s="22">
        <f t="shared" si="59"/>
        <v>1.9117554394315151E-4</v>
      </c>
      <c r="AJ262" s="65">
        <f t="shared" si="61"/>
        <v>1.9117554394315151E-4</v>
      </c>
    </row>
    <row r="263" spans="2:36" x14ac:dyDescent="0.2">
      <c r="B263" t="str">
        <f>DataBase!A260</f>
        <v>iPCC6</v>
      </c>
      <c r="D263" s="27">
        <f>DataBase!C260</f>
        <v>126.23799896240234</v>
      </c>
      <c r="E263" s="47">
        <f>DataBase!E260</f>
        <v>154.7600036621094</v>
      </c>
      <c r="F263" s="47">
        <f>DataBase!D260/1000</f>
        <v>0.8055750122070312</v>
      </c>
      <c r="G263" s="47">
        <f>DataBase!R260</f>
        <v>353.85</v>
      </c>
      <c r="H263" s="47">
        <f>DataBase!S260/100</f>
        <v>28.5</v>
      </c>
      <c r="I263" s="68">
        <f>DataBase!U260</f>
        <v>0.32950800657272339</v>
      </c>
      <c r="J263" s="27">
        <f>TestLeeKesler!H263</f>
        <v>11.378953647592871</v>
      </c>
      <c r="K263" s="58">
        <f>DataBase!Y261</f>
        <v>9.0138759807269538E-3</v>
      </c>
      <c r="L263" s="27">
        <f t="shared" si="62"/>
        <v>9.0637376042423071E-2</v>
      </c>
      <c r="M263" s="27">
        <f t="shared" si="53"/>
        <v>9.0637376042423071E-2</v>
      </c>
      <c r="N263" s="58"/>
      <c r="O263" s="58"/>
      <c r="P263" s="58"/>
      <c r="Q263" s="58"/>
      <c r="R263" s="58"/>
      <c r="S263" s="58"/>
      <c r="T263" s="27">
        <f>TestLeeKesler!AR263</f>
        <v>1.1592663888483824E-4</v>
      </c>
      <c r="U263" s="27">
        <f t="shared" si="64"/>
        <v>0.56323763955342898</v>
      </c>
      <c r="V263" s="27">
        <f t="shared" si="65"/>
        <v>-4.151708875781881</v>
      </c>
      <c r="W263" s="77">
        <f t="shared" si="63"/>
        <v>-4.8529437570563889</v>
      </c>
      <c r="X263" s="27">
        <f t="shared" si="66"/>
        <v>-5.7507926991790743</v>
      </c>
      <c r="Y263" s="27">
        <f t="shared" si="67"/>
        <v>3.1802588085060725E-3</v>
      </c>
      <c r="AA263" s="65">
        <f t="shared" si="54"/>
        <v>-0.98713909098231367</v>
      </c>
      <c r="AB263" s="65">
        <f t="shared" si="55"/>
        <v>704.09614948623744</v>
      </c>
      <c r="AD263" s="27">
        <f t="shared" si="56"/>
        <v>-4.151708875781881</v>
      </c>
      <c r="AE263" s="77">
        <f t="shared" si="57"/>
        <v>-4.8529437570563889</v>
      </c>
      <c r="AF263" s="27">
        <f t="shared" si="58"/>
        <v>-5.7507926991790743</v>
      </c>
      <c r="AG263" s="27">
        <f t="shared" si="60"/>
        <v>3.1802588085060725E-3</v>
      </c>
      <c r="AI263" s="22">
        <f t="shared" si="59"/>
        <v>6.6623957623217073E-3</v>
      </c>
      <c r="AJ263" s="65">
        <f t="shared" si="61"/>
        <v>6.6623957623217073E-3</v>
      </c>
    </row>
    <row r="264" spans="2:36" x14ac:dyDescent="0.2">
      <c r="B264" t="str">
        <f>DataBase!A261</f>
        <v>Naphthalene</v>
      </c>
      <c r="D264" s="27">
        <f>DataBase!C261</f>
        <v>128.17300415039063</v>
      </c>
      <c r="E264" s="47">
        <f>DataBase!E261</f>
        <v>217.9890075683594</v>
      </c>
      <c r="F264" s="47">
        <f>DataBase!D261/1000</f>
        <v>0.96904602050781252</v>
      </c>
      <c r="G264" s="47">
        <f>DataBase!R261</f>
        <v>475.19802246093752</v>
      </c>
      <c r="H264" s="47">
        <f>DataBase!S261/100</f>
        <v>40.508701171875003</v>
      </c>
      <c r="I264" s="68">
        <f>DataBase!U261</f>
        <v>0.30239000916481018</v>
      </c>
      <c r="J264" s="27">
        <f>TestLeeKesler!H264</f>
        <v>9.9040899361355503</v>
      </c>
      <c r="K264" s="58">
        <f>DataBase!Y262</f>
        <v>9.430881070110729E-2</v>
      </c>
      <c r="L264" s="27">
        <f t="shared" si="62"/>
        <v>9.0943310782903054E-3</v>
      </c>
      <c r="M264" s="27">
        <f t="shared" ref="M264:M327" si="68">AG264*H264</f>
        <v>9.0943310782903054E-3</v>
      </c>
      <c r="N264" s="58"/>
      <c r="O264" s="58"/>
      <c r="P264" s="58"/>
      <c r="Q264" s="58"/>
      <c r="R264" s="58"/>
      <c r="S264" s="58"/>
      <c r="T264" s="27">
        <f>TestLeeKesler!AR264</f>
        <v>1.142797636473242E-5</v>
      </c>
      <c r="U264" s="27">
        <f t="shared" si="64"/>
        <v>0.47190610437997627</v>
      </c>
      <c r="V264" s="27">
        <f t="shared" si="65"/>
        <v>-6.0221091307390884</v>
      </c>
      <c r="W264" s="77">
        <f t="shared" si="63"/>
        <v>-7.8690155426368351</v>
      </c>
      <c r="X264" s="27">
        <f t="shared" si="66"/>
        <v>-8.4016208127950751</v>
      </c>
      <c r="Y264" s="27">
        <f t="shared" si="67"/>
        <v>2.2450315155017747E-4</v>
      </c>
      <c r="AA264" s="65">
        <f t="shared" ref="AA264:AA327" si="69">(T264-K264)/K264</f>
        <v>-0.99987882387361504</v>
      </c>
      <c r="AB264" s="65">
        <f t="shared" ref="AB264:AB327" si="70">(L264-K264)/T264</f>
        <v>-7456.6552207611467</v>
      </c>
      <c r="AD264" s="27">
        <f t="shared" ref="AD264:AD327" si="71">$AL$9-$AL$10/U264-$AL$11*LN(U264)+$AL$12*U264^6</f>
        <v>-6.0221091307390884</v>
      </c>
      <c r="AE264" s="77">
        <f t="shared" ref="AE264:AE327" si="72">$AM$9-$AM$10/U264-$AM$11*LN(U264)+$AM$12*U264^6</f>
        <v>-7.8690155426368351</v>
      </c>
      <c r="AF264" s="27">
        <f t="shared" ref="AF264:AF327" si="73">AD264+I264*AE264</f>
        <v>-8.4016208127950751</v>
      </c>
      <c r="AG264" s="27">
        <f t="shared" si="60"/>
        <v>2.2450315155017747E-4</v>
      </c>
      <c r="AI264" s="22">
        <f t="shared" ref="AI264:AI327" si="74">ABS(M264-K264)^2</f>
        <v>7.2615075373874917E-3</v>
      </c>
      <c r="AJ264" s="65">
        <f t="shared" si="61"/>
        <v>7.2615075373874917E-3</v>
      </c>
    </row>
    <row r="265" spans="2:36" x14ac:dyDescent="0.2">
      <c r="B265" t="str">
        <f>DataBase!A262</f>
        <v>n-Nonane</v>
      </c>
      <c r="D265" s="27">
        <f>DataBase!C262</f>
        <v>128.25900268554688</v>
      </c>
      <c r="E265" s="47">
        <f>DataBase!E262</f>
        <v>150.8170104980469</v>
      </c>
      <c r="F265" s="47">
        <f>DataBase!D262/1000</f>
        <v>0.72024700927734375</v>
      </c>
      <c r="G265" s="47">
        <f>DataBase!R262</f>
        <v>321.44802246093752</v>
      </c>
      <c r="H265" s="47">
        <f>DataBase!S262/100</f>
        <v>23.000700683593749</v>
      </c>
      <c r="I265" s="68">
        <f>DataBase!U262</f>
        <v>0.44549000263214111</v>
      </c>
      <c r="J265" s="27">
        <f>TestLeeKesler!H265</f>
        <v>12.687811749954477</v>
      </c>
      <c r="K265" s="58">
        <f>DataBase!Y263</f>
        <v>0.12148363798917289</v>
      </c>
      <c r="L265" s="27">
        <f t="shared" si="62"/>
        <v>9.4417687381684059E-2</v>
      </c>
      <c r="M265" s="27">
        <f t="shared" si="68"/>
        <v>9.4417687381684059E-2</v>
      </c>
      <c r="N265" s="58"/>
      <c r="O265" s="58"/>
      <c r="P265" s="58"/>
      <c r="Q265" s="58"/>
      <c r="R265" s="58"/>
      <c r="S265" s="58"/>
      <c r="T265" s="27">
        <f>TestLeeKesler!AR265</f>
        <v>5.7029617722850477E-5</v>
      </c>
      <c r="U265" s="27">
        <f t="shared" si="64"/>
        <v>0.59393066687032314</v>
      </c>
      <c r="V265" s="27">
        <f t="shared" si="65"/>
        <v>-3.6586973805458811</v>
      </c>
      <c r="W265" s="77">
        <f t="shared" si="63"/>
        <v>-4.1232219480135841</v>
      </c>
      <c r="X265" s="27">
        <f t="shared" si="66"/>
        <v>-5.4955515370193542</v>
      </c>
      <c r="Y265" s="27">
        <f t="shared" si="67"/>
        <v>4.1049917861429143E-3</v>
      </c>
      <c r="AA265" s="65">
        <f t="shared" si="69"/>
        <v>-0.99953055721192741</v>
      </c>
      <c r="AB265" s="65">
        <f t="shared" si="70"/>
        <v>-474.5946350021581</v>
      </c>
      <c r="AD265" s="27">
        <f t="shared" si="71"/>
        <v>-3.6586973805458811</v>
      </c>
      <c r="AE265" s="77">
        <f t="shared" si="72"/>
        <v>-4.1232219480135841</v>
      </c>
      <c r="AF265" s="27">
        <f t="shared" si="73"/>
        <v>-5.4955515370193542</v>
      </c>
      <c r="AG265" s="27">
        <f t="shared" ref="AG265:AG328" si="75">EXP(AF265)</f>
        <v>4.1049917861429143E-3</v>
      </c>
      <c r="AI265" s="22">
        <f t="shared" si="74"/>
        <v>7.3256568228702486E-4</v>
      </c>
      <c r="AJ265" s="65">
        <f t="shared" ref="AJ265:AJ328" si="76">IF(ISERROR(AI265),0,AI265)</f>
        <v>7.3256568228702486E-4</v>
      </c>
    </row>
    <row r="266" spans="2:36" x14ac:dyDescent="0.2">
      <c r="B266" t="str">
        <f>DataBase!A263</f>
        <v>33-Epentane</v>
      </c>
      <c r="D266" s="27">
        <f>DataBase!C263</f>
        <v>128.25900268554688</v>
      </c>
      <c r="E266" s="47">
        <f>DataBase!E263</f>
        <v>146.18401489257815</v>
      </c>
      <c r="F266" s="47">
        <f>DataBase!D263/1000</f>
        <v>0.75596801757812504</v>
      </c>
      <c r="G266" s="47">
        <f>DataBase!R263</f>
        <v>336.89901123046877</v>
      </c>
      <c r="H266" s="47">
        <f>DataBase!S263/100</f>
        <v>26.748701171874998</v>
      </c>
      <c r="I266" s="68">
        <f>DataBase!U263</f>
        <v>0.3379800021648407</v>
      </c>
      <c r="J266" s="27">
        <f>TestLeeKesler!H266</f>
        <v>12.044093270861893</v>
      </c>
      <c r="K266" s="58">
        <f>DataBase!Y264</f>
        <v>0.12939761124631602</v>
      </c>
      <c r="L266" s="27">
        <f t="shared" si="62"/>
        <v>0.12044020965746827</v>
      </c>
      <c r="M266" s="27">
        <f t="shared" si="68"/>
        <v>0.12044020965746827</v>
      </c>
      <c r="N266" s="58"/>
      <c r="O266" s="58"/>
      <c r="P266" s="58"/>
      <c r="Q266" s="58"/>
      <c r="R266" s="58"/>
      <c r="S266" s="58"/>
      <c r="T266" s="27">
        <f>TestLeeKesler!AR266</f>
        <v>1.5638808861434165E-4</v>
      </c>
      <c r="U266" s="27">
        <f t="shared" si="64"/>
        <v>0.57888791473933621</v>
      </c>
      <c r="V266" s="27">
        <f t="shared" si="65"/>
        <v>-3.8934326341843351</v>
      </c>
      <c r="W266" s="77">
        <f t="shared" si="63"/>
        <v>-4.4666995342745288</v>
      </c>
      <c r="X266" s="27">
        <f t="shared" si="66"/>
        <v>-5.4030877524481333</v>
      </c>
      <c r="Y266" s="27">
        <f t="shared" si="67"/>
        <v>4.5026563676334869E-3</v>
      </c>
      <c r="AA266" s="65">
        <f t="shared" si="69"/>
        <v>-0.9987914144078236</v>
      </c>
      <c r="AB266" s="65">
        <f t="shared" si="70"/>
        <v>-57.27675085880108</v>
      </c>
      <c r="AD266" s="27">
        <f t="shared" si="71"/>
        <v>-3.8934326341843351</v>
      </c>
      <c r="AE266" s="77">
        <f t="shared" si="72"/>
        <v>-4.4666995342745288</v>
      </c>
      <c r="AF266" s="27">
        <f t="shared" si="73"/>
        <v>-5.4030877524481333</v>
      </c>
      <c r="AG266" s="27">
        <f t="shared" si="75"/>
        <v>4.5026563676334869E-3</v>
      </c>
      <c r="AI266" s="22">
        <f t="shared" si="74"/>
        <v>8.0235043223892232E-5</v>
      </c>
      <c r="AJ266" s="65">
        <f t="shared" si="76"/>
        <v>8.0235043223892232E-5</v>
      </c>
    </row>
    <row r="267" spans="2:36" x14ac:dyDescent="0.2">
      <c r="B267" t="str">
        <f>DataBase!A264</f>
        <v>2-Moctane</v>
      </c>
      <c r="D267" s="27">
        <f>DataBase!C264</f>
        <v>128.25900268554688</v>
      </c>
      <c r="E267" s="47">
        <f>DataBase!E264</f>
        <v>143.27800903320315</v>
      </c>
      <c r="F267" s="47">
        <f>DataBase!D264/1000</f>
        <v>0.71610101318359376</v>
      </c>
      <c r="G267" s="47">
        <f>DataBase!R264</f>
        <v>313.60000000000002</v>
      </c>
      <c r="H267" s="47">
        <f>DataBase!S264/100</f>
        <v>22.898701171875</v>
      </c>
      <c r="I267" s="68">
        <f>DataBase!U264</f>
        <v>0.41668000817298889</v>
      </c>
      <c r="J267" s="27">
        <f>TestLeeKesler!H267</f>
        <v>12.68517679324839</v>
      </c>
      <c r="K267" s="58">
        <f>DataBase!Y265</f>
        <v>0.1150954030977015</v>
      </c>
      <c r="L267" s="27">
        <f t="shared" si="62"/>
        <v>0.12804606777393554</v>
      </c>
      <c r="M267" s="27">
        <f t="shared" si="68"/>
        <v>0.12804606777393554</v>
      </c>
      <c r="N267" s="58"/>
      <c r="O267" s="58"/>
      <c r="P267" s="58"/>
      <c r="Q267" s="58"/>
      <c r="R267" s="58"/>
      <c r="S267" s="58"/>
      <c r="T267" s="27">
        <f>TestLeeKesler!AR267</f>
        <v>9.5027077709589126E-5</v>
      </c>
      <c r="U267" s="27">
        <f t="shared" si="64"/>
        <v>0.60187473370259903</v>
      </c>
      <c r="V267" s="27">
        <f t="shared" si="65"/>
        <v>-3.5397205328655961</v>
      </c>
      <c r="W267" s="77">
        <f t="shared" si="63"/>
        <v>-3.9520130597333862</v>
      </c>
      <c r="X267" s="27">
        <f t="shared" si="66"/>
        <v>-5.1864453668950627</v>
      </c>
      <c r="Y267" s="27">
        <f t="shared" si="67"/>
        <v>5.5918484988662278E-3</v>
      </c>
      <c r="AA267" s="65">
        <f t="shared" si="69"/>
        <v>-0.99917436252750325</v>
      </c>
      <c r="AB267" s="65">
        <f t="shared" si="70"/>
        <v>136.28394125527441</v>
      </c>
      <c r="AD267" s="27">
        <f t="shared" si="71"/>
        <v>-3.5397205328655961</v>
      </c>
      <c r="AE267" s="77">
        <f t="shared" si="72"/>
        <v>-3.9520130597333862</v>
      </c>
      <c r="AF267" s="27">
        <f t="shared" si="73"/>
        <v>-5.1864453668950627</v>
      </c>
      <c r="AG267" s="27">
        <f t="shared" si="75"/>
        <v>5.5918484988662278E-3</v>
      </c>
      <c r="AI267" s="22">
        <f t="shared" si="74"/>
        <v>1.6771971555625619E-4</v>
      </c>
      <c r="AJ267" s="65">
        <f t="shared" si="76"/>
        <v>1.6771971555625619E-4</v>
      </c>
    </row>
    <row r="268" spans="2:36" x14ac:dyDescent="0.2">
      <c r="B268" t="str">
        <f>DataBase!A265</f>
        <v>3-Moctane</v>
      </c>
      <c r="D268" s="27">
        <f>DataBase!C265</f>
        <v>128.25900268554688</v>
      </c>
      <c r="E268" s="47">
        <f>DataBase!E265</f>
        <v>144.23000488281252</v>
      </c>
      <c r="F268" s="47">
        <f>DataBase!D265/1000</f>
        <v>0.72306701660156247</v>
      </c>
      <c r="G268" s="47">
        <f>DataBase!R265</f>
        <v>317.00002441406252</v>
      </c>
      <c r="H268" s="47">
        <f>DataBase!S265/100</f>
        <v>23.406000976562499</v>
      </c>
      <c r="I268" s="68">
        <f>DataBase!U265</f>
        <v>0.41844001412391663</v>
      </c>
      <c r="J268" s="27">
        <f>TestLeeKesler!H268</f>
        <v>12.57253433725346</v>
      </c>
      <c r="K268" s="58">
        <f>DataBase!Y266</f>
        <v>0.12442350337220077</v>
      </c>
      <c r="L268" s="27">
        <f t="shared" si="62"/>
        <v>0.11968945136749018</v>
      </c>
      <c r="M268" s="27">
        <f t="shared" si="68"/>
        <v>0.11968945136749018</v>
      </c>
      <c r="N268" s="58"/>
      <c r="O268" s="58"/>
      <c r="P268" s="58"/>
      <c r="Q268" s="58"/>
      <c r="R268" s="58"/>
      <c r="S268" s="58"/>
      <c r="T268" s="27">
        <f>TestLeeKesler!AR268</f>
        <v>9.6360202002049425E-5</v>
      </c>
      <c r="U268" s="27">
        <f t="shared" si="64"/>
        <v>0.59840715985842607</v>
      </c>
      <c r="V268" s="27">
        <f t="shared" si="65"/>
        <v>-3.5912443750711551</v>
      </c>
      <c r="W268" s="77">
        <f t="shared" si="63"/>
        <v>-4.0259124496436369</v>
      </c>
      <c r="X268" s="27">
        <f t="shared" si="66"/>
        <v>-5.27584723736169</v>
      </c>
      <c r="Y268" s="27">
        <f t="shared" si="67"/>
        <v>5.1136224204784368E-3</v>
      </c>
      <c r="AA268" s="65">
        <f t="shared" si="69"/>
        <v>-0.99922554662591523</v>
      </c>
      <c r="AB268" s="65">
        <f t="shared" si="70"/>
        <v>-49.128705693351598</v>
      </c>
      <c r="AD268" s="27">
        <f t="shared" si="71"/>
        <v>-3.5912443750711551</v>
      </c>
      <c r="AE268" s="77">
        <f t="shared" si="72"/>
        <v>-4.0259124496436369</v>
      </c>
      <c r="AF268" s="27">
        <f t="shared" si="73"/>
        <v>-5.27584723736169</v>
      </c>
      <c r="AG268" s="27">
        <f t="shared" si="75"/>
        <v>5.1136224204784368E-3</v>
      </c>
      <c r="AI268" s="22">
        <f t="shared" si="74"/>
        <v>2.2411248383304409E-5</v>
      </c>
      <c r="AJ268" s="65">
        <f t="shared" si="76"/>
        <v>2.2411248383304409E-5</v>
      </c>
    </row>
    <row r="269" spans="2:36" x14ac:dyDescent="0.2">
      <c r="B269" t="str">
        <f>DataBase!A266</f>
        <v>4-Moctane</v>
      </c>
      <c r="D269" s="27">
        <f>DataBase!C266</f>
        <v>128.25900268554688</v>
      </c>
      <c r="E269" s="47">
        <f>DataBase!E266</f>
        <v>142.43801269531252</v>
      </c>
      <c r="F269" s="47">
        <f>DataBase!D266/1000</f>
        <v>0.72306701660156247</v>
      </c>
      <c r="G269" s="47">
        <f>DataBase!R266</f>
        <v>314.50002441406252</v>
      </c>
      <c r="H269" s="47">
        <f>DataBase!S266/100</f>
        <v>23.406000976562499</v>
      </c>
      <c r="I269" s="68">
        <f>DataBase!U266</f>
        <v>0.41510000824928284</v>
      </c>
      <c r="J269" s="27">
        <f>TestLeeKesler!H269</f>
        <v>12.554515422696435</v>
      </c>
      <c r="K269" s="58">
        <f>DataBase!Y267</f>
        <v>0.11843639825462482</v>
      </c>
      <c r="L269" s="27">
        <f t="shared" si="62"/>
        <v>0.12887043879471263</v>
      </c>
      <c r="M269" s="27">
        <f t="shared" si="68"/>
        <v>0.12887043879471263</v>
      </c>
      <c r="N269" s="58"/>
      <c r="O269" s="58"/>
      <c r="P269" s="58"/>
      <c r="Q269" s="58"/>
      <c r="R269" s="58"/>
      <c r="S269" s="58"/>
      <c r="T269" s="27">
        <f>TestLeeKesler!AR269</f>
        <v>1.0360134398160621E-4</v>
      </c>
      <c r="U269" s="27">
        <f t="shared" si="64"/>
        <v>0.60095292321670679</v>
      </c>
      <c r="V269" s="27">
        <f t="shared" si="65"/>
        <v>-3.5533563621144184</v>
      </c>
      <c r="W269" s="77">
        <f t="shared" si="63"/>
        <v>-3.9715340311864309</v>
      </c>
      <c r="X269" s="27">
        <f t="shared" si="66"/>
        <v>-5.2019401712222137</v>
      </c>
      <c r="Y269" s="27">
        <f t="shared" si="67"/>
        <v>5.5058717174179608E-3</v>
      </c>
      <c r="AA269" s="65">
        <f t="shared" si="69"/>
        <v>-0.99912525756010517</v>
      </c>
      <c r="AB269" s="65">
        <f t="shared" si="70"/>
        <v>100.7133704939225</v>
      </c>
      <c r="AD269" s="27">
        <f t="shared" si="71"/>
        <v>-3.5533563621144184</v>
      </c>
      <c r="AE269" s="77">
        <f t="shared" si="72"/>
        <v>-3.9715340311864309</v>
      </c>
      <c r="AF269" s="27">
        <f t="shared" si="73"/>
        <v>-5.2019401712222137</v>
      </c>
      <c r="AG269" s="27">
        <f t="shared" si="75"/>
        <v>5.5058717174179608E-3</v>
      </c>
      <c r="AI269" s="22">
        <f t="shared" si="74"/>
        <v>1.0886920199219599E-4</v>
      </c>
      <c r="AJ269" s="65">
        <f t="shared" si="76"/>
        <v>1.0886920199219599E-4</v>
      </c>
    </row>
    <row r="270" spans="2:36" x14ac:dyDescent="0.2">
      <c r="B270" t="str">
        <f>DataBase!A267</f>
        <v>3-Eheptane</v>
      </c>
      <c r="D270" s="27">
        <f>DataBase!C267</f>
        <v>128.25900268554688</v>
      </c>
      <c r="E270" s="47">
        <f>DataBase!E267</f>
        <v>142.99801025390627</v>
      </c>
      <c r="F270" s="47">
        <f>DataBase!D267/1000</f>
        <v>0.72941601562500002</v>
      </c>
      <c r="G270" s="47">
        <f>DataBase!R267</f>
        <v>317.39901123046877</v>
      </c>
      <c r="H270" s="47">
        <f>DataBase!S267/100</f>
        <v>24.013701171874999</v>
      </c>
      <c r="I270" s="68">
        <f>DataBase!U267</f>
        <v>0.41615000367164612</v>
      </c>
      <c r="J270" s="27">
        <f>TestLeeKesler!H270</f>
        <v>12.4508255362339</v>
      </c>
      <c r="K270" s="58">
        <f>DataBase!Y268</f>
        <v>0.12744083924642896</v>
      </c>
      <c r="L270" s="27">
        <f t="shared" si="62"/>
        <v>0.12274184656324477</v>
      </c>
      <c r="M270" s="27">
        <f t="shared" si="68"/>
        <v>0.12274184656324477</v>
      </c>
      <c r="N270" s="58"/>
      <c r="O270" s="58"/>
      <c r="P270" s="58"/>
      <c r="Q270" s="58"/>
      <c r="R270" s="58"/>
      <c r="S270" s="58"/>
      <c r="T270" s="27">
        <f>TestLeeKesler!AR270</f>
        <v>1.0537002497203642E-4</v>
      </c>
      <c r="U270" s="27">
        <f t="shared" si="64"/>
        <v>0.59800286391840052</v>
      </c>
      <c r="V270" s="27">
        <f t="shared" si="65"/>
        <v>-3.597292699520418</v>
      </c>
      <c r="W270" s="77">
        <f t="shared" si="63"/>
        <v>-4.0346119738260979</v>
      </c>
      <c r="X270" s="27">
        <f t="shared" si="66"/>
        <v>-5.2762964872418161</v>
      </c>
      <c r="Y270" s="27">
        <f t="shared" si="67"/>
        <v>5.1113256421713455E-3</v>
      </c>
      <c r="AA270" s="65">
        <f t="shared" si="69"/>
        <v>-0.99917318478444506</v>
      </c>
      <c r="AB270" s="65">
        <f t="shared" si="70"/>
        <v>-44.595155827582175</v>
      </c>
      <c r="AD270" s="27">
        <f t="shared" si="71"/>
        <v>-3.597292699520418</v>
      </c>
      <c r="AE270" s="77">
        <f t="shared" si="72"/>
        <v>-4.0346119738260979</v>
      </c>
      <c r="AF270" s="27">
        <f t="shared" si="73"/>
        <v>-5.2762964872418161</v>
      </c>
      <c r="AG270" s="27">
        <f t="shared" si="75"/>
        <v>5.1113256421713455E-3</v>
      </c>
      <c r="AI270" s="22">
        <f t="shared" si="74"/>
        <v>2.2080532236618543E-5</v>
      </c>
      <c r="AJ270" s="65">
        <f t="shared" si="76"/>
        <v>2.2080532236618543E-5</v>
      </c>
    </row>
    <row r="271" spans="2:36" x14ac:dyDescent="0.2">
      <c r="B271" t="str">
        <f>DataBase!A268</f>
        <v>4-Eheptane</v>
      </c>
      <c r="D271" s="27">
        <f>DataBase!C268</f>
        <v>128.25900268554688</v>
      </c>
      <c r="E271" s="47">
        <f>DataBase!E268</f>
        <v>141.19600830078127</v>
      </c>
      <c r="F271" s="47">
        <f>DataBase!D268/1000</f>
        <v>0.73092700195312499</v>
      </c>
      <c r="G271" s="47">
        <f>DataBase!R268</f>
        <v>314.80001220703127</v>
      </c>
      <c r="H271" s="47">
        <f>DataBase!S268/100</f>
        <v>23.912600097656249</v>
      </c>
      <c r="I271" s="68">
        <f>DataBase!U268</f>
        <v>0.41280001401901245</v>
      </c>
      <c r="J271" s="27">
        <f>TestLeeKesler!H271</f>
        <v>12.407126652838327</v>
      </c>
      <c r="K271" s="58">
        <f>DataBase!Y269</f>
        <v>0.18896988556275979</v>
      </c>
      <c r="L271" s="27">
        <f t="shared" si="62"/>
        <v>0.13191015546525167</v>
      </c>
      <c r="M271" s="27">
        <f t="shared" si="68"/>
        <v>0.13191015546525167</v>
      </c>
      <c r="N271" s="58"/>
      <c r="O271" s="58"/>
      <c r="P271" s="58"/>
      <c r="Q271" s="58"/>
      <c r="R271" s="58"/>
      <c r="S271" s="58"/>
      <c r="T271" s="27">
        <f>TestLeeKesler!AR271</f>
        <v>1.1461156461397087E-4</v>
      </c>
      <c r="U271" s="27">
        <f t="shared" si="64"/>
        <v>0.60064630099139693</v>
      </c>
      <c r="V271" s="27">
        <f t="shared" si="65"/>
        <v>-3.5579018273098497</v>
      </c>
      <c r="W271" s="77">
        <f t="shared" si="63"/>
        <v>-3.9780471565599957</v>
      </c>
      <c r="X271" s="27">
        <f t="shared" si="66"/>
        <v>-5.200039749306109</v>
      </c>
      <c r="Y271" s="27">
        <f t="shared" si="67"/>
        <v>5.5163451455109902E-3</v>
      </c>
      <c r="AA271" s="65">
        <f t="shared" si="69"/>
        <v>-0.99939349296702662</v>
      </c>
      <c r="AB271" s="65">
        <f t="shared" si="70"/>
        <v>-497.85316420462402</v>
      </c>
      <c r="AD271" s="27">
        <f t="shared" si="71"/>
        <v>-3.5579018273098497</v>
      </c>
      <c r="AE271" s="77">
        <f t="shared" si="72"/>
        <v>-3.9780471565599957</v>
      </c>
      <c r="AF271" s="27">
        <f t="shared" si="73"/>
        <v>-5.200039749306109</v>
      </c>
      <c r="AG271" s="27">
        <f t="shared" si="75"/>
        <v>5.5163451455109902E-3</v>
      </c>
      <c r="AI271" s="22">
        <f t="shared" si="74"/>
        <v>3.2558127988004735E-3</v>
      </c>
      <c r="AJ271" s="65">
        <f t="shared" si="76"/>
        <v>3.2558127988004735E-3</v>
      </c>
    </row>
    <row r="272" spans="2:36" x14ac:dyDescent="0.2">
      <c r="B272" t="str">
        <f>DataBase!A269</f>
        <v>22-Mheptane</v>
      </c>
      <c r="D272" s="27">
        <f>DataBase!C269</f>
        <v>128.25900268554688</v>
      </c>
      <c r="E272" s="47">
        <f>DataBase!E269</f>
        <v>132.69600830078127</v>
      </c>
      <c r="F272" s="47">
        <f>DataBase!D269/1000</f>
        <v>0.71320800781250004</v>
      </c>
      <c r="G272" s="47">
        <f>DataBase!R269</f>
        <v>304.60000000000002</v>
      </c>
      <c r="H272" s="47">
        <f>DataBase!S269/100</f>
        <v>23.203400878906251</v>
      </c>
      <c r="I272" s="68">
        <f>DataBase!U269</f>
        <v>0.38999000191688538</v>
      </c>
      <c r="J272" s="27">
        <f>TestLeeKesler!H272</f>
        <v>12.627820034286691</v>
      </c>
      <c r="K272" s="58">
        <f>DataBase!Y270</f>
        <v>0.14221612155829955</v>
      </c>
      <c r="L272" s="27">
        <f t="shared" si="62"/>
        <v>0.17818224579805444</v>
      </c>
      <c r="M272" s="27">
        <f t="shared" si="68"/>
        <v>0.17818224579805444</v>
      </c>
      <c r="N272" s="58"/>
      <c r="O272" s="58"/>
      <c r="P272" s="58"/>
      <c r="Q272" s="58"/>
      <c r="R272" s="58"/>
      <c r="S272" s="58"/>
      <c r="T272" s="27">
        <f>TestLeeKesler!AR272</f>
        <v>2.0100095725437254E-4</v>
      </c>
      <c r="U272" s="27">
        <f t="shared" si="64"/>
        <v>0.61125054089138897</v>
      </c>
      <c r="V272" s="27">
        <f t="shared" si="65"/>
        <v>-3.4034888210997654</v>
      </c>
      <c r="W272" s="77">
        <f t="shared" si="63"/>
        <v>-3.7584513164557665</v>
      </c>
      <c r="X272" s="27">
        <f t="shared" si="66"/>
        <v>-4.8692472572088699</v>
      </c>
      <c r="Y272" s="27">
        <f t="shared" si="67"/>
        <v>7.6791435327929177E-3</v>
      </c>
      <c r="AA272" s="65">
        <f t="shared" si="69"/>
        <v>-0.99858665139330238</v>
      </c>
      <c r="AB272" s="65">
        <f t="shared" si="70"/>
        <v>178.93508932019029</v>
      </c>
      <c r="AD272" s="27">
        <f t="shared" si="71"/>
        <v>-3.4034888210997654</v>
      </c>
      <c r="AE272" s="77">
        <f t="shared" si="72"/>
        <v>-3.7584513164557665</v>
      </c>
      <c r="AF272" s="27">
        <f t="shared" si="73"/>
        <v>-4.8692472572088699</v>
      </c>
      <c r="AG272" s="27">
        <f t="shared" si="75"/>
        <v>7.6791435327929177E-3</v>
      </c>
      <c r="AI272" s="22">
        <f t="shared" si="74"/>
        <v>1.2935620928294848E-3</v>
      </c>
      <c r="AJ272" s="65">
        <f t="shared" si="76"/>
        <v>1.2935620928294848E-3</v>
      </c>
    </row>
    <row r="273" spans="2:36" x14ac:dyDescent="0.2">
      <c r="B273" t="str">
        <f>DataBase!A270</f>
        <v>23-Mheptane</v>
      </c>
      <c r="D273" s="27">
        <f>DataBase!C270</f>
        <v>128.25900268554688</v>
      </c>
      <c r="E273" s="47">
        <f>DataBase!E270</f>
        <v>140.49801025390627</v>
      </c>
      <c r="F273" s="47">
        <f>DataBase!D270/1000</f>
        <v>0.72866400146484378</v>
      </c>
      <c r="G273" s="47">
        <f>DataBase!R270</f>
        <v>316.50002441406252</v>
      </c>
      <c r="H273" s="47">
        <f>DataBase!S270/100</f>
        <v>24.013701171874999</v>
      </c>
      <c r="I273" s="68">
        <f>DataBase!U270</f>
        <v>0.38519001007080078</v>
      </c>
      <c r="J273" s="27">
        <f>TestLeeKesler!H273</f>
        <v>12.438666785687159</v>
      </c>
      <c r="K273" s="58">
        <f>DataBase!Y271</f>
        <v>0.18441303626893008</v>
      </c>
      <c r="L273" s="27">
        <f t="shared" si="62"/>
        <v>0.14204861938290231</v>
      </c>
      <c r="M273" s="27">
        <f t="shared" si="68"/>
        <v>0.14204861938290231</v>
      </c>
      <c r="N273" s="58"/>
      <c r="O273" s="58"/>
      <c r="P273" s="58"/>
      <c r="Q273" s="58"/>
      <c r="R273" s="58"/>
      <c r="S273" s="58"/>
      <c r="T273" s="27">
        <f>TestLeeKesler!AR273</f>
        <v>1.3794060434767487E-4</v>
      </c>
      <c r="U273" s="27">
        <f t="shared" si="64"/>
        <v>0.59891458556442267</v>
      </c>
      <c r="V273" s="27">
        <f t="shared" si="65"/>
        <v>-3.5836653914861776</v>
      </c>
      <c r="W273" s="77">
        <f t="shared" si="63"/>
        <v>-4.0150185821544406</v>
      </c>
      <c r="X273" s="27">
        <f t="shared" si="66"/>
        <v>-5.1302104395806989</v>
      </c>
      <c r="Y273" s="27">
        <f t="shared" si="67"/>
        <v>5.9153155261743055E-3</v>
      </c>
      <c r="AA273" s="65">
        <f t="shared" si="69"/>
        <v>-0.99925200188046071</v>
      </c>
      <c r="AB273" s="65">
        <f t="shared" si="70"/>
        <v>-307.12071392154854</v>
      </c>
      <c r="AD273" s="27">
        <f t="shared" si="71"/>
        <v>-3.5836653914861776</v>
      </c>
      <c r="AE273" s="77">
        <f t="shared" si="72"/>
        <v>-4.0150185821544406</v>
      </c>
      <c r="AF273" s="27">
        <f t="shared" si="73"/>
        <v>-5.1302104395806989</v>
      </c>
      <c r="AG273" s="27">
        <f t="shared" si="75"/>
        <v>5.9153155261743055E-3</v>
      </c>
      <c r="AI273" s="22">
        <f t="shared" si="74"/>
        <v>1.7947438180931545E-3</v>
      </c>
      <c r="AJ273" s="65">
        <f t="shared" si="76"/>
        <v>1.7947438180931545E-3</v>
      </c>
    </row>
    <row r="274" spans="2:36" x14ac:dyDescent="0.2">
      <c r="B274" t="str">
        <f>DataBase!A271</f>
        <v>24-Mheptane</v>
      </c>
      <c r="D274" s="27">
        <f>DataBase!C271</f>
        <v>128.25900268554688</v>
      </c>
      <c r="E274" s="47">
        <f>DataBase!E271</f>
        <v>132.89901123046877</v>
      </c>
      <c r="F274" s="47">
        <f>DataBase!D271/1000</f>
        <v>0.71792102050781248</v>
      </c>
      <c r="G274" s="47">
        <f>DataBase!R271</f>
        <v>303.69802246093752</v>
      </c>
      <c r="H274" s="47">
        <f>DataBase!S271/100</f>
        <v>23.406000976562499</v>
      </c>
      <c r="I274" s="68">
        <f>DataBase!U271</f>
        <v>0.39741000533103943</v>
      </c>
      <c r="J274" s="27">
        <f>TestLeeKesler!H274</f>
        <v>12.547012132255983</v>
      </c>
      <c r="K274" s="58">
        <f>DataBase!Y272</f>
        <v>0.16569865373683032</v>
      </c>
      <c r="L274" s="27">
        <f t="shared" si="62"/>
        <v>0.17855500681904618</v>
      </c>
      <c r="M274" s="27">
        <f t="shared" si="68"/>
        <v>0.17855500681904618</v>
      </c>
      <c r="N274" s="58"/>
      <c r="O274" s="58"/>
      <c r="P274" s="58"/>
      <c r="Q274" s="58"/>
      <c r="R274" s="58"/>
      <c r="S274" s="58"/>
      <c r="T274" s="27">
        <f>TestLeeKesler!AR274</f>
        <v>1.7904890434724776E-4</v>
      </c>
      <c r="U274" s="27">
        <f t="shared" si="64"/>
        <v>0.61220631128004654</v>
      </c>
      <c r="V274" s="27">
        <f t="shared" si="65"/>
        <v>-3.3898480128625543</v>
      </c>
      <c r="W274" s="77">
        <f t="shared" si="63"/>
        <v>-3.7392188733600822</v>
      </c>
      <c r="X274" s="27">
        <f t="shared" si="66"/>
        <v>-4.8758510052585073</v>
      </c>
      <c r="Y274" s="27">
        <f t="shared" si="67"/>
        <v>7.6285994774520213E-3</v>
      </c>
      <c r="AA274" s="65">
        <f t="shared" si="69"/>
        <v>-0.99891943054267884</v>
      </c>
      <c r="AB274" s="65">
        <f t="shared" si="70"/>
        <v>71.80358421675804</v>
      </c>
      <c r="AD274" s="27">
        <f t="shared" si="71"/>
        <v>-3.3898480128625543</v>
      </c>
      <c r="AE274" s="77">
        <f t="shared" si="72"/>
        <v>-3.7392188733600822</v>
      </c>
      <c r="AF274" s="27">
        <f t="shared" si="73"/>
        <v>-4.8758510052585073</v>
      </c>
      <c r="AG274" s="27">
        <f t="shared" si="75"/>
        <v>7.6285994774520213E-3</v>
      </c>
      <c r="AI274" s="22">
        <f t="shared" si="74"/>
        <v>1.6528581457460125E-4</v>
      </c>
      <c r="AJ274" s="65">
        <f t="shared" si="76"/>
        <v>1.6528581457460125E-4</v>
      </c>
    </row>
    <row r="275" spans="2:36" x14ac:dyDescent="0.2">
      <c r="B275" t="str">
        <f>DataBase!A272</f>
        <v>25-Mheptane</v>
      </c>
      <c r="D275" s="27">
        <f>DataBase!C272</f>
        <v>128.25900268554688</v>
      </c>
      <c r="E275" s="47">
        <f>DataBase!E272</f>
        <v>135.99801025390627</v>
      </c>
      <c r="F275" s="47">
        <f>DataBase!D272/1000</f>
        <v>0.71975</v>
      </c>
      <c r="G275" s="47">
        <f>DataBase!R272</f>
        <v>308.00002441406252</v>
      </c>
      <c r="H275" s="47">
        <f>DataBase!S272/100</f>
        <v>23.506201171874999</v>
      </c>
      <c r="I275" s="68">
        <f>DataBase!U272</f>
        <v>0.40314000844955444</v>
      </c>
      <c r="J275" s="27">
        <f>TestLeeKesler!H275</f>
        <v>12.546886691395349</v>
      </c>
      <c r="K275" s="58">
        <f>DataBase!Y273</f>
        <v>0.16952124269480379</v>
      </c>
      <c r="L275" s="27">
        <f t="shared" si="62"/>
        <v>0.15847112045674216</v>
      </c>
      <c r="M275" s="27">
        <f t="shared" si="68"/>
        <v>0.15847112045674216</v>
      </c>
      <c r="N275" s="58"/>
      <c r="O275" s="58"/>
      <c r="P275" s="58"/>
      <c r="Q275" s="58"/>
      <c r="R275" s="58"/>
      <c r="S275" s="58"/>
      <c r="T275" s="27">
        <f>TestLeeKesler!AR275</f>
        <v>1.5545783017771212E-4</v>
      </c>
      <c r="U275" s="27">
        <f t="shared" si="64"/>
        <v>0.60767441308474379</v>
      </c>
      <c r="V275" s="27">
        <f t="shared" si="65"/>
        <v>-3.4549282684745379</v>
      </c>
      <c r="W275" s="77">
        <f t="shared" si="63"/>
        <v>-3.8312220884408514</v>
      </c>
      <c r="X275" s="27">
        <f t="shared" si="66"/>
        <v>-4.9994471735807027</v>
      </c>
      <c r="Y275" s="27">
        <f t="shared" si="67"/>
        <v>6.7416729440038878E-3</v>
      </c>
      <c r="AA275" s="65">
        <f t="shared" si="69"/>
        <v>-0.99908295958838866</v>
      </c>
      <c r="AB275" s="65">
        <f t="shared" si="70"/>
        <v>-71.081155741268475</v>
      </c>
      <c r="AD275" s="27">
        <f t="shared" si="71"/>
        <v>-3.4549282684745379</v>
      </c>
      <c r="AE275" s="77">
        <f t="shared" si="72"/>
        <v>-3.8312220884408514</v>
      </c>
      <c r="AF275" s="27">
        <f t="shared" si="73"/>
        <v>-4.9994471735807027</v>
      </c>
      <c r="AG275" s="27">
        <f t="shared" si="75"/>
        <v>6.7416729440038878E-3</v>
      </c>
      <c r="AI275" s="22">
        <f t="shared" si="74"/>
        <v>1.2210520147610399E-4</v>
      </c>
      <c r="AJ275" s="65">
        <f t="shared" si="76"/>
        <v>1.2210520147610399E-4</v>
      </c>
    </row>
    <row r="276" spans="2:36" x14ac:dyDescent="0.2">
      <c r="B276" t="str">
        <f>DataBase!A273</f>
        <v>26-Mheptane</v>
      </c>
      <c r="D276" s="27">
        <f>DataBase!C273</f>
        <v>128.25900268554688</v>
      </c>
      <c r="E276" s="47">
        <f>DataBase!E273</f>
        <v>135.2180114746094</v>
      </c>
      <c r="F276" s="47">
        <f>DataBase!D273/1000</f>
        <v>0.71177001953124996</v>
      </c>
      <c r="G276" s="47">
        <f>DataBase!R273</f>
        <v>304.80001220703127</v>
      </c>
      <c r="H276" s="47">
        <f>DataBase!S273/100</f>
        <v>23.000700683593749</v>
      </c>
      <c r="I276" s="68">
        <f>DataBase!U273</f>
        <v>0.40171000361442566</v>
      </c>
      <c r="J276" s="27">
        <f>TestLeeKesler!H276</f>
        <v>12.679487961137461</v>
      </c>
      <c r="K276" s="58">
        <f>DataBase!Y274</f>
        <v>0.16463049475830938</v>
      </c>
      <c r="L276" s="27">
        <f t="shared" si="62"/>
        <v>0.1682151228028127</v>
      </c>
      <c r="M276" s="27">
        <f t="shared" si="68"/>
        <v>0.1682151228028127</v>
      </c>
      <c r="N276" s="58"/>
      <c r="O276" s="58"/>
      <c r="P276" s="58"/>
      <c r="Q276" s="58"/>
      <c r="R276" s="58"/>
      <c r="S276" s="58"/>
      <c r="T276" s="27">
        <f>TestLeeKesler!AR276</f>
        <v>1.518954818205115E-4</v>
      </c>
      <c r="U276" s="27">
        <f t="shared" si="64"/>
        <v>0.61103900431010949</v>
      </c>
      <c r="V276" s="27">
        <f t="shared" si="65"/>
        <v>-3.4065139533976598</v>
      </c>
      <c r="W276" s="77">
        <f t="shared" si="63"/>
        <v>-3.7627202180883379</v>
      </c>
      <c r="X276" s="27">
        <f t="shared" si="66"/>
        <v>-4.9180363058059982</v>
      </c>
      <c r="Y276" s="27">
        <f t="shared" si="67"/>
        <v>7.3134781899405112E-3</v>
      </c>
      <c r="AA276" s="65">
        <f t="shared" si="69"/>
        <v>-0.99907735512765417</v>
      </c>
      <c r="AB276" s="65">
        <f t="shared" si="70"/>
        <v>23.599306585953151</v>
      </c>
      <c r="AD276" s="27">
        <f t="shared" si="71"/>
        <v>-3.4065139533976598</v>
      </c>
      <c r="AE276" s="77">
        <f t="shared" si="72"/>
        <v>-3.7627202180883379</v>
      </c>
      <c r="AF276" s="27">
        <f t="shared" si="73"/>
        <v>-4.9180363058059982</v>
      </c>
      <c r="AG276" s="27">
        <f t="shared" si="75"/>
        <v>7.3134781899405112E-3</v>
      </c>
      <c r="AI276" s="22">
        <f t="shared" si="74"/>
        <v>1.2849558217439725E-5</v>
      </c>
      <c r="AJ276" s="65">
        <f t="shared" si="76"/>
        <v>1.2849558217439725E-5</v>
      </c>
    </row>
    <row r="277" spans="2:36" x14ac:dyDescent="0.2">
      <c r="B277" t="str">
        <f>DataBase!A274</f>
        <v>33-Mheptane</v>
      </c>
      <c r="D277" s="27">
        <f>DataBase!C274</f>
        <v>128.25900268554688</v>
      </c>
      <c r="E277" s="47">
        <f>DataBase!E274</f>
        <v>137.01900634765627</v>
      </c>
      <c r="F277" s="47">
        <f>DataBase!D274/1000</f>
        <v>0.72828900146484377</v>
      </c>
      <c r="G277" s="47">
        <f>DataBase!R274</f>
        <v>315.39901123046877</v>
      </c>
      <c r="H277" s="47">
        <f>DataBase!S274/100</f>
        <v>24.31800048828125</v>
      </c>
      <c r="I277" s="68">
        <f>DataBase!U274</f>
        <v>0.35989001393318176</v>
      </c>
      <c r="J277" s="27">
        <f>TestLeeKesler!H277</f>
        <v>12.410083317713108</v>
      </c>
      <c r="K277" s="58">
        <f>DataBase!Y275</f>
        <v>0.14238255827773377</v>
      </c>
      <c r="L277" s="27">
        <f t="shared" si="62"/>
        <v>0.1633099687298438</v>
      </c>
      <c r="M277" s="27">
        <f t="shared" si="68"/>
        <v>0.1633099687298438</v>
      </c>
      <c r="N277" s="58"/>
      <c r="O277" s="58"/>
      <c r="P277" s="58"/>
      <c r="Q277" s="58"/>
      <c r="R277" s="58"/>
      <c r="S277" s="58"/>
      <c r="T277" s="27">
        <f>TestLeeKesler!AR277</f>
        <v>1.9120633705556529E-4</v>
      </c>
      <c r="U277" s="27">
        <f t="shared" si="64"/>
        <v>0.60003498988414861</v>
      </c>
      <c r="V277" s="27">
        <f t="shared" si="65"/>
        <v>-3.5669787042093537</v>
      </c>
      <c r="W277" s="77">
        <f t="shared" si="63"/>
        <v>-3.991062025914804</v>
      </c>
      <c r="X277" s="27">
        <f t="shared" si="66"/>
        <v>-5.0033220723240248</v>
      </c>
      <c r="Y277" s="27">
        <f t="shared" si="67"/>
        <v>6.7156001912469015E-3</v>
      </c>
      <c r="AA277" s="65">
        <f t="shared" si="69"/>
        <v>-0.99865709438453409</v>
      </c>
      <c r="AB277" s="65">
        <f t="shared" si="70"/>
        <v>109.44935599089709</v>
      </c>
      <c r="AD277" s="27">
        <f t="shared" si="71"/>
        <v>-3.5669787042093537</v>
      </c>
      <c r="AE277" s="77">
        <f t="shared" si="72"/>
        <v>-3.991062025914804</v>
      </c>
      <c r="AF277" s="27">
        <f t="shared" si="73"/>
        <v>-5.0033220723240248</v>
      </c>
      <c r="AG277" s="27">
        <f t="shared" si="75"/>
        <v>6.7156001912469015E-3</v>
      </c>
      <c r="AI277" s="22">
        <f t="shared" si="74"/>
        <v>4.3795650823108388E-4</v>
      </c>
      <c r="AJ277" s="65">
        <f t="shared" si="76"/>
        <v>4.3795650823108388E-4</v>
      </c>
    </row>
    <row r="278" spans="2:36" x14ac:dyDescent="0.2">
      <c r="B278" t="str">
        <f>DataBase!A275</f>
        <v>34-Mheptane</v>
      </c>
      <c r="D278" s="27">
        <f>DataBase!C275</f>
        <v>128.25900268554688</v>
      </c>
      <c r="E278" s="47">
        <f>DataBase!E275</f>
        <v>140.59700927734377</v>
      </c>
      <c r="F278" s="47">
        <f>DataBase!D275/1000</f>
        <v>0.7339660034179688</v>
      </c>
      <c r="G278" s="47">
        <f>DataBase!R275</f>
        <v>318.80001220703127</v>
      </c>
      <c r="H278" s="47">
        <f>DataBase!S275/100</f>
        <v>24.621201171875001</v>
      </c>
      <c r="I278" s="68">
        <f>DataBase!U275</f>
        <v>0.37869000434875488</v>
      </c>
      <c r="J278" s="27">
        <f>TestLeeKesler!H278</f>
        <v>12.349797786630116</v>
      </c>
      <c r="K278" s="58">
        <f>DataBase!Y276</f>
        <v>0.16604847191078195</v>
      </c>
      <c r="L278" s="27">
        <f t="shared" si="62"/>
        <v>0.14165243313658363</v>
      </c>
      <c r="M278" s="27">
        <f t="shared" si="68"/>
        <v>0.14165243313658363</v>
      </c>
      <c r="N278" s="58"/>
      <c r="O278" s="58"/>
      <c r="P278" s="58"/>
      <c r="Q278" s="58"/>
      <c r="R278" s="58"/>
      <c r="S278" s="58"/>
      <c r="T278" s="27">
        <f>TestLeeKesler!AR278</f>
        <v>1.4324584116474735E-4</v>
      </c>
      <c r="U278" s="27">
        <f t="shared" si="64"/>
        <v>0.59658753732145831</v>
      </c>
      <c r="V278" s="27">
        <f t="shared" si="65"/>
        <v>-3.6185342488185652</v>
      </c>
      <c r="W278" s="77">
        <f t="shared" si="63"/>
        <v>-4.0652050946134395</v>
      </c>
      <c r="X278" s="27">
        <f t="shared" si="66"/>
        <v>-5.1579867837763089</v>
      </c>
      <c r="Y278" s="27">
        <f t="shared" si="67"/>
        <v>5.7532706120932212E-3</v>
      </c>
      <c r="AA278" s="65">
        <f t="shared" si="69"/>
        <v>-0.99913732514658915</v>
      </c>
      <c r="AB278" s="65">
        <f t="shared" si="70"/>
        <v>-170.30888000539147</v>
      </c>
      <c r="AD278" s="27">
        <f t="shared" si="71"/>
        <v>-3.6185342488185652</v>
      </c>
      <c r="AE278" s="77">
        <f t="shared" si="72"/>
        <v>-4.0652050946134395</v>
      </c>
      <c r="AF278" s="27">
        <f t="shared" si="73"/>
        <v>-5.1579867837763089</v>
      </c>
      <c r="AG278" s="27">
        <f t="shared" si="75"/>
        <v>5.7532706120932212E-3</v>
      </c>
      <c r="AI278" s="22">
        <f t="shared" si="74"/>
        <v>5.9516670787218811E-4</v>
      </c>
      <c r="AJ278" s="65">
        <f t="shared" si="76"/>
        <v>5.9516670787218811E-4</v>
      </c>
    </row>
    <row r="279" spans="2:36" x14ac:dyDescent="0.2">
      <c r="B279" t="str">
        <f>DataBase!A276</f>
        <v>35-Mheptane</v>
      </c>
      <c r="D279" s="27">
        <f>DataBase!C276</f>
        <v>128.25900268554688</v>
      </c>
      <c r="E279" s="47">
        <f>DataBase!E276</f>
        <v>135.99801025390627</v>
      </c>
      <c r="F279" s="47">
        <f>DataBase!D276/1000</f>
        <v>0.72492401123046879</v>
      </c>
      <c r="G279" s="47">
        <f>DataBase!R276</f>
        <v>310.10000000000002</v>
      </c>
      <c r="H279" s="47">
        <f>DataBase!S276/100</f>
        <v>24.013701171874999</v>
      </c>
      <c r="I279" s="68">
        <f>DataBase!U276</f>
        <v>0.40314000844955444</v>
      </c>
      <c r="J279" s="27">
        <f>TestLeeKesler!H279</f>
        <v>12.457335605153208</v>
      </c>
      <c r="K279" s="58">
        <f>DataBase!Y277</f>
        <v>0.17387021920913334</v>
      </c>
      <c r="L279" s="27">
        <f t="shared" si="62"/>
        <v>0.1539980368564163</v>
      </c>
      <c r="M279" s="27">
        <f t="shared" si="68"/>
        <v>0.1539980368564163</v>
      </c>
      <c r="N279" s="58"/>
      <c r="O279" s="58"/>
      <c r="P279" s="58"/>
      <c r="Q279" s="58"/>
      <c r="R279" s="58"/>
      <c r="S279" s="58"/>
      <c r="T279" s="27">
        <f>TestLeeKesler!AR279</f>
        <v>1.6401829928752512E-4</v>
      </c>
      <c r="U279" s="27">
        <f t="shared" si="64"/>
        <v>0.60548649807115296</v>
      </c>
      <c r="V279" s="27">
        <f t="shared" si="65"/>
        <v>-3.4867150002741814</v>
      </c>
      <c r="W279" s="77">
        <f t="shared" si="63"/>
        <v>-3.8763827477443451</v>
      </c>
      <c r="X279" s="27">
        <f t="shared" si="66"/>
        <v>-5.0494399739535432</v>
      </c>
      <c r="Y279" s="27">
        <f t="shared" si="67"/>
        <v>6.4129238451913354E-3</v>
      </c>
      <c r="AA279" s="65">
        <f t="shared" si="69"/>
        <v>-0.99905666249209568</v>
      </c>
      <c r="AB279" s="65">
        <f t="shared" si="70"/>
        <v>-121.15832464450187</v>
      </c>
      <c r="AD279" s="27">
        <f t="shared" si="71"/>
        <v>-3.4867150002741814</v>
      </c>
      <c r="AE279" s="77">
        <f t="shared" si="72"/>
        <v>-3.8763827477443451</v>
      </c>
      <c r="AF279" s="27">
        <f t="shared" si="73"/>
        <v>-5.0494399739535432</v>
      </c>
      <c r="AG279" s="27">
        <f t="shared" si="75"/>
        <v>6.4129238451913354E-3</v>
      </c>
      <c r="AI279" s="22">
        <f t="shared" si="74"/>
        <v>3.9490363145963848E-4</v>
      </c>
      <c r="AJ279" s="65">
        <f t="shared" si="76"/>
        <v>3.9490363145963848E-4</v>
      </c>
    </row>
    <row r="280" spans="2:36" x14ac:dyDescent="0.2">
      <c r="B280" t="str">
        <f>DataBase!A277</f>
        <v>44-Mheptane</v>
      </c>
      <c r="D280" s="27">
        <f>DataBase!C277</f>
        <v>128.25900268554688</v>
      </c>
      <c r="E280" s="47">
        <f>DataBase!E277</f>
        <v>135.19600830078127</v>
      </c>
      <c r="F280" s="47">
        <f>DataBase!D277/1000</f>
        <v>0.72828900146484377</v>
      </c>
      <c r="G280" s="47">
        <f>DataBase!R277</f>
        <v>312.29702148437502</v>
      </c>
      <c r="H280" s="47">
        <f>DataBase!S277/100</f>
        <v>24.31800048828125</v>
      </c>
      <c r="I280" s="68">
        <f>DataBase!U277</f>
        <v>0.36359000205993652</v>
      </c>
      <c r="J280" s="27">
        <f>TestLeeKesler!H280</f>
        <v>12.391670454446647</v>
      </c>
      <c r="K280" s="58">
        <f>DataBase!Y278</f>
        <v>0.1560589155444646</v>
      </c>
      <c r="L280" s="27">
        <f t="shared" si="62"/>
        <v>0.17283410574369359</v>
      </c>
      <c r="M280" s="27">
        <f t="shared" si="68"/>
        <v>0.17283410574369359</v>
      </c>
      <c r="N280" s="58"/>
      <c r="O280" s="58"/>
      <c r="P280" s="58"/>
      <c r="Q280" s="58"/>
      <c r="R280" s="58"/>
      <c r="S280" s="58"/>
      <c r="T280" s="27">
        <f>TestLeeKesler!AR280</f>
        <v>1.9873249220074625E-4</v>
      </c>
      <c r="U280" s="27">
        <f t="shared" si="64"/>
        <v>0.60321427394848437</v>
      </c>
      <c r="V280" s="27">
        <f t="shared" si="65"/>
        <v>-3.5199837056792505</v>
      </c>
      <c r="W280" s="77">
        <f t="shared" si="63"/>
        <v>-3.9238048188249848</v>
      </c>
      <c r="X280" s="27">
        <f t="shared" si="66"/>
        <v>-4.9466399078386161</v>
      </c>
      <c r="Y280" s="27">
        <f t="shared" si="67"/>
        <v>7.107249867314612E-3</v>
      </c>
      <c r="AA280" s="65">
        <f t="shared" si="69"/>
        <v>-0.99872655470206617</v>
      </c>
      <c r="AB280" s="65">
        <f t="shared" si="70"/>
        <v>84.410908419966958</v>
      </c>
      <c r="AD280" s="27">
        <f t="shared" si="71"/>
        <v>-3.5199837056792505</v>
      </c>
      <c r="AE280" s="77">
        <f t="shared" si="72"/>
        <v>-3.9238048188249848</v>
      </c>
      <c r="AF280" s="27">
        <f t="shared" si="73"/>
        <v>-4.9466399078386161</v>
      </c>
      <c r="AG280" s="27">
        <f t="shared" si="75"/>
        <v>7.107249867314612E-3</v>
      </c>
      <c r="AI280" s="22">
        <f t="shared" si="74"/>
        <v>2.8140700622030835E-4</v>
      </c>
      <c r="AJ280" s="65">
        <f t="shared" si="76"/>
        <v>2.8140700622030835E-4</v>
      </c>
    </row>
    <row r="281" spans="2:36" x14ac:dyDescent="0.2">
      <c r="B281" t="str">
        <f>DataBase!A278</f>
        <v>2M-3Ehexane</v>
      </c>
      <c r="D281" s="27">
        <f>DataBase!C278</f>
        <v>128.25900268554688</v>
      </c>
      <c r="E281" s="47">
        <f>DataBase!E278</f>
        <v>137.99801025390627</v>
      </c>
      <c r="F281" s="47">
        <f>DataBase!D278/1000</f>
        <v>0.73626300048828131</v>
      </c>
      <c r="G281" s="47">
        <f>DataBase!R278</f>
        <v>315.10000000000002</v>
      </c>
      <c r="H281" s="47">
        <f>DataBase!S278/100</f>
        <v>24.520600585937501</v>
      </c>
      <c r="I281" s="68">
        <f>DataBase!U278</f>
        <v>0.3767000138759613</v>
      </c>
      <c r="J281" s="27">
        <f>TestLeeKesler!H281</f>
        <v>12.285436445941546</v>
      </c>
      <c r="K281" s="58">
        <f>DataBase!Y279</f>
        <v>0.17831054481838379</v>
      </c>
      <c r="L281" s="27">
        <f t="shared" si="62"/>
        <v>0.15506372974579929</v>
      </c>
      <c r="M281" s="27">
        <f t="shared" si="68"/>
        <v>0.15506372974579929</v>
      </c>
      <c r="N281" s="58"/>
      <c r="O281" s="58"/>
      <c r="P281" s="58"/>
      <c r="Q281" s="58"/>
      <c r="R281" s="58"/>
      <c r="S281" s="58"/>
      <c r="T281" s="27">
        <f>TestLeeKesler!AR281</f>
        <v>1.608204123323644E-4</v>
      </c>
      <c r="U281" s="27">
        <f t="shared" si="64"/>
        <v>0.60033999150021244</v>
      </c>
      <c r="V281" s="27">
        <f t="shared" si="65"/>
        <v>-3.5624475410240071</v>
      </c>
      <c r="W281" s="77">
        <f t="shared" si="63"/>
        <v>-3.984563565401622</v>
      </c>
      <c r="X281" s="27">
        <f t="shared" si="66"/>
        <v>-5.0634326914004477</v>
      </c>
      <c r="Y281" s="27">
        <f t="shared" si="67"/>
        <v>6.3238145086351571E-3</v>
      </c>
      <c r="AA281" s="65">
        <f t="shared" si="69"/>
        <v>-0.99909808804355249</v>
      </c>
      <c r="AB281" s="65">
        <f t="shared" si="70"/>
        <v>-144.5513957801623</v>
      </c>
      <c r="AD281" s="27">
        <f t="shared" si="71"/>
        <v>-3.5624475410240071</v>
      </c>
      <c r="AE281" s="77">
        <f t="shared" si="72"/>
        <v>-3.984563565401622</v>
      </c>
      <c r="AF281" s="27">
        <f t="shared" si="73"/>
        <v>-5.0634326914004477</v>
      </c>
      <c r="AG281" s="27">
        <f t="shared" si="75"/>
        <v>6.3238145086351571E-3</v>
      </c>
      <c r="AI281" s="22">
        <f t="shared" si="74"/>
        <v>5.4041441101894178E-4</v>
      </c>
      <c r="AJ281" s="65">
        <f t="shared" si="76"/>
        <v>5.4041441101894178E-4</v>
      </c>
    </row>
    <row r="282" spans="2:36" x14ac:dyDescent="0.2">
      <c r="B282" t="str">
        <f>DataBase!A279</f>
        <v>2M-4Ehexane</v>
      </c>
      <c r="D282" s="27">
        <f>DataBase!C279</f>
        <v>128.25900268554688</v>
      </c>
      <c r="E282" s="47">
        <f>DataBase!E279</f>
        <v>133.80001220703127</v>
      </c>
      <c r="F282" s="47">
        <f>DataBase!D279/1000</f>
        <v>0.72641601562500002</v>
      </c>
      <c r="G282" s="47">
        <f>DataBase!R279</f>
        <v>306.99801025390627</v>
      </c>
      <c r="H282" s="47">
        <f>DataBase!S279/100</f>
        <v>24.013701171874999</v>
      </c>
      <c r="I282" s="68">
        <f>DataBase!U279</f>
        <v>0.39908000826835632</v>
      </c>
      <c r="J282" s="27">
        <f>TestLeeKesler!H282</f>
        <v>12.409447506732768</v>
      </c>
      <c r="K282" s="58">
        <f>DataBase!Y280</f>
        <v>0.14550221620365458</v>
      </c>
      <c r="L282" s="27">
        <f t="shared" si="62"/>
        <v>0.16838060859144918</v>
      </c>
      <c r="M282" s="27">
        <f t="shared" si="68"/>
        <v>0.16838060859144918</v>
      </c>
      <c r="N282" s="58"/>
      <c r="O282" s="58"/>
      <c r="P282" s="58"/>
      <c r="Q282" s="58"/>
      <c r="R282" s="58"/>
      <c r="S282" s="58"/>
      <c r="T282" s="27">
        <f>TestLeeKesler!AR282</f>
        <v>1.7874112764785073E-4</v>
      </c>
      <c r="U282" s="27">
        <f t="shared" si="64"/>
        <v>0.60872397001834266</v>
      </c>
      <c r="V282" s="27">
        <f t="shared" si="65"/>
        <v>-3.4397653482321169</v>
      </c>
      <c r="W282" s="77">
        <f t="shared" si="63"/>
        <v>-3.8097311430596781</v>
      </c>
      <c r="X282" s="27">
        <f t="shared" si="66"/>
        <v>-4.9601528843045877</v>
      </c>
      <c r="Y282" s="27">
        <f t="shared" si="67"/>
        <v>7.0118557479451615E-3</v>
      </c>
      <c r="AA282" s="65">
        <f t="shared" si="69"/>
        <v>-0.99877155735279199</v>
      </c>
      <c r="AB282" s="65">
        <f t="shared" si="70"/>
        <v>127.99735958289787</v>
      </c>
      <c r="AD282" s="27">
        <f t="shared" si="71"/>
        <v>-3.4397653482321169</v>
      </c>
      <c r="AE282" s="77">
        <f t="shared" si="72"/>
        <v>-3.8097311430596781</v>
      </c>
      <c r="AF282" s="27">
        <f t="shared" si="73"/>
        <v>-4.9601528843045877</v>
      </c>
      <c r="AG282" s="27">
        <f t="shared" si="75"/>
        <v>7.0118557479451615E-3</v>
      </c>
      <c r="AI282" s="22">
        <f t="shared" si="74"/>
        <v>5.2342083824989791E-4</v>
      </c>
      <c r="AJ282" s="65">
        <f t="shared" si="76"/>
        <v>5.2342083824989791E-4</v>
      </c>
    </row>
    <row r="283" spans="2:36" x14ac:dyDescent="0.2">
      <c r="B283" t="str">
        <f>DataBase!A280</f>
        <v>3M-3Ehexane</v>
      </c>
      <c r="D283" s="27">
        <f>DataBase!C280</f>
        <v>128.25900268554688</v>
      </c>
      <c r="E283" s="47">
        <f>DataBase!E280</f>
        <v>140.59700927734377</v>
      </c>
      <c r="F283" s="47">
        <f>DataBase!D280/1000</f>
        <v>0.74402001953124997</v>
      </c>
      <c r="G283" s="47">
        <f>DataBase!R280</f>
        <v>324.39901123046877</v>
      </c>
      <c r="H283" s="47">
        <f>DataBase!S280/100</f>
        <v>25.533701171874998</v>
      </c>
      <c r="I283" s="68">
        <f>DataBase!U280</f>
        <v>0.35089001059532166</v>
      </c>
      <c r="J283" s="27">
        <f>TestLeeKesler!H283</f>
        <v>12.182913747648518</v>
      </c>
      <c r="K283" s="58">
        <f>DataBase!Y281</f>
        <v>0.14415449657916182</v>
      </c>
      <c r="L283" s="27">
        <f t="shared" si="62"/>
        <v>0.14470363506150627</v>
      </c>
      <c r="M283" s="27">
        <f t="shared" si="68"/>
        <v>0.14470363506150627</v>
      </c>
      <c r="N283" s="58"/>
      <c r="O283" s="58"/>
      <c r="P283" s="58"/>
      <c r="Q283" s="58"/>
      <c r="R283" s="58"/>
      <c r="S283" s="58"/>
      <c r="T283" s="27">
        <f>TestLeeKesler!AR283</f>
        <v>1.7628454536348779E-4</v>
      </c>
      <c r="U283" s="27">
        <f t="shared" si="64"/>
        <v>0.59099754725189146</v>
      </c>
      <c r="V283" s="27">
        <f t="shared" si="65"/>
        <v>-3.7034786892079432</v>
      </c>
      <c r="W283" s="77">
        <f t="shared" si="63"/>
        <v>-4.1881728886436989</v>
      </c>
      <c r="X283" s="27">
        <f t="shared" si="66"/>
        <v>-5.1730667184791699</v>
      </c>
      <c r="Y283" s="27">
        <f t="shared" si="67"/>
        <v>5.6671625506800882E-3</v>
      </c>
      <c r="AA283" s="65">
        <f t="shared" si="69"/>
        <v>-0.99877711379425016</v>
      </c>
      <c r="AB283" s="65">
        <f t="shared" si="70"/>
        <v>3.115068772547005</v>
      </c>
      <c r="AD283" s="27">
        <f t="shared" si="71"/>
        <v>-3.7034786892079432</v>
      </c>
      <c r="AE283" s="77">
        <f t="shared" si="72"/>
        <v>-4.1881728886436989</v>
      </c>
      <c r="AF283" s="27">
        <f t="shared" si="73"/>
        <v>-5.1730667184791699</v>
      </c>
      <c r="AG283" s="27">
        <f t="shared" si="75"/>
        <v>5.6671625506800882E-3</v>
      </c>
      <c r="AI283" s="22">
        <f t="shared" si="74"/>
        <v>3.0155307279156221E-7</v>
      </c>
      <c r="AJ283" s="65">
        <f t="shared" si="76"/>
        <v>3.0155307279156221E-7</v>
      </c>
    </row>
    <row r="284" spans="2:36" x14ac:dyDescent="0.2">
      <c r="B284" t="str">
        <f>DataBase!A281</f>
        <v>3M-4Ehexane</v>
      </c>
      <c r="D284" s="27">
        <f>DataBase!C281</f>
        <v>128.25900268554688</v>
      </c>
      <c r="E284" s="47">
        <f>DataBase!E281</f>
        <v>140.39901123046877</v>
      </c>
      <c r="F284" s="47">
        <f>DataBase!D281/1000</f>
        <v>0.74245501708984374</v>
      </c>
      <c r="G284" s="47">
        <f>DataBase!R281</f>
        <v>320.69802246093752</v>
      </c>
      <c r="H284" s="47">
        <f>DataBase!S281/100</f>
        <v>25.128500976562499</v>
      </c>
      <c r="I284" s="68">
        <f>DataBase!U281</f>
        <v>0.37029001116752625</v>
      </c>
      <c r="J284" s="27">
        <f>TestLeeKesler!H284</f>
        <v>12.206646028973864</v>
      </c>
      <c r="K284" s="58">
        <f>DataBase!Y282</f>
        <v>0.18765322741927368</v>
      </c>
      <c r="L284" s="27">
        <f t="shared" si="62"/>
        <v>0.14312870795715202</v>
      </c>
      <c r="M284" s="27">
        <f t="shared" si="68"/>
        <v>0.14312870795715202</v>
      </c>
      <c r="N284" s="58"/>
      <c r="O284" s="58"/>
      <c r="P284" s="58"/>
      <c r="Q284" s="58"/>
      <c r="R284" s="58"/>
      <c r="S284" s="58"/>
      <c r="T284" s="27">
        <f>TestLeeKesler!AR284</f>
        <v>1.5312021245761587E-4</v>
      </c>
      <c r="U284" s="27">
        <f t="shared" si="64"/>
        <v>0.59468077124602992</v>
      </c>
      <c r="V284" s="27">
        <f t="shared" si="65"/>
        <v>-3.6473199492955644</v>
      </c>
      <c r="W284" s="77">
        <f t="shared" si="63"/>
        <v>-4.1067641625477114</v>
      </c>
      <c r="X284" s="27">
        <f t="shared" si="66"/>
        <v>-5.168013696907753</v>
      </c>
      <c r="Y284" s="27">
        <f t="shared" si="67"/>
        <v>5.6958713172205935E-3</v>
      </c>
      <c r="AA284" s="65">
        <f t="shared" si="69"/>
        <v>-0.9991840256916259</v>
      </c>
      <c r="AB284" s="65">
        <f t="shared" si="70"/>
        <v>-290.78146344948533</v>
      </c>
      <c r="AD284" s="27">
        <f t="shared" si="71"/>
        <v>-3.6473199492955644</v>
      </c>
      <c r="AE284" s="77">
        <f t="shared" si="72"/>
        <v>-4.1067641625477114</v>
      </c>
      <c r="AF284" s="27">
        <f t="shared" si="73"/>
        <v>-5.168013696907753</v>
      </c>
      <c r="AG284" s="27">
        <f t="shared" si="75"/>
        <v>5.6958713172205935E-3</v>
      </c>
      <c r="AI284" s="22">
        <f t="shared" si="74"/>
        <v>1.9824328333328503E-3</v>
      </c>
      <c r="AJ284" s="65">
        <f t="shared" si="76"/>
        <v>1.9824328333328503E-3</v>
      </c>
    </row>
    <row r="285" spans="2:36" x14ac:dyDescent="0.2">
      <c r="B285" t="str">
        <f>DataBase!A282</f>
        <v>223-Mhexane</v>
      </c>
      <c r="D285" s="27">
        <f>DataBase!C282</f>
        <v>128.25900268554688</v>
      </c>
      <c r="E285" s="47">
        <f>DataBase!E282</f>
        <v>133.6090026855469</v>
      </c>
      <c r="F285" s="47">
        <f>DataBase!D282/1000</f>
        <v>0.73206402587890629</v>
      </c>
      <c r="G285" s="47">
        <f>DataBase!R282</f>
        <v>314.89901123046877</v>
      </c>
      <c r="H285" s="47">
        <f>DataBase!S282/100</f>
        <v>24.925900878906251</v>
      </c>
      <c r="I285" s="68">
        <f>DataBase!U282</f>
        <v>0.33199000358581543</v>
      </c>
      <c r="J285" s="27">
        <f>TestLeeKesler!H285</f>
        <v>12.311779452017788</v>
      </c>
      <c r="K285" s="58">
        <f>DataBase!Y283</f>
        <v>0.23563589553197606</v>
      </c>
      <c r="L285" s="27">
        <f t="shared" si="62"/>
        <v>0.18921332809084526</v>
      </c>
      <c r="M285" s="27">
        <f t="shared" si="68"/>
        <v>0.18921332809084526</v>
      </c>
      <c r="N285" s="58"/>
      <c r="O285" s="58"/>
      <c r="P285" s="58"/>
      <c r="Q285" s="58"/>
      <c r="R285" s="58"/>
      <c r="S285" s="58"/>
      <c r="T285" s="27">
        <f>TestLeeKesler!AR285</f>
        <v>2.5823982057649098E-4</v>
      </c>
      <c r="U285" s="27">
        <f t="shared" si="64"/>
        <v>0.60054518119339728</v>
      </c>
      <c r="V285" s="27">
        <f t="shared" si="65"/>
        <v>-3.5594019316040093</v>
      </c>
      <c r="W285" s="77">
        <f t="shared" si="63"/>
        <v>-3.9801972749063408</v>
      </c>
      <c r="X285" s="27">
        <f t="shared" si="66"/>
        <v>-4.8807876391724179</v>
      </c>
      <c r="Y285" s="27">
        <f t="shared" si="67"/>
        <v>7.5910326776180278E-3</v>
      </c>
      <c r="AA285" s="65">
        <f t="shared" si="69"/>
        <v>-0.99890407265839742</v>
      </c>
      <c r="AB285" s="65">
        <f t="shared" si="70"/>
        <v>-179.76533339241681</v>
      </c>
      <c r="AD285" s="27">
        <f t="shared" si="71"/>
        <v>-3.5594019316040093</v>
      </c>
      <c r="AE285" s="77">
        <f t="shared" si="72"/>
        <v>-3.9801972749063408</v>
      </c>
      <c r="AF285" s="27">
        <f t="shared" si="73"/>
        <v>-4.8807876391724179</v>
      </c>
      <c r="AG285" s="27">
        <f t="shared" si="75"/>
        <v>7.5910326776180278E-3</v>
      </c>
      <c r="AI285" s="22">
        <f t="shared" si="74"/>
        <v>2.1550547678263372E-3</v>
      </c>
      <c r="AJ285" s="65">
        <f t="shared" si="76"/>
        <v>2.1550547678263372E-3</v>
      </c>
    </row>
    <row r="286" spans="2:36" x14ac:dyDescent="0.2">
      <c r="B286" t="str">
        <f>DataBase!A283</f>
        <v>224-Mhexane</v>
      </c>
      <c r="D286" s="27">
        <f>DataBase!C283</f>
        <v>128.25900268554688</v>
      </c>
      <c r="E286" s="47">
        <f>DataBase!E283</f>
        <v>126.55001220703127</v>
      </c>
      <c r="F286" s="47">
        <f>DataBase!D283/1000</f>
        <v>0.71828601074218745</v>
      </c>
      <c r="G286" s="47">
        <f>DataBase!R283</f>
        <v>300.49801025390627</v>
      </c>
      <c r="H286" s="47">
        <f>DataBase!S283/100</f>
        <v>23.811201171874998</v>
      </c>
      <c r="I286" s="68">
        <f>DataBase!U283</f>
        <v>0.32100000977516174</v>
      </c>
      <c r="J286" s="27">
        <f>TestLeeKesler!H286</f>
        <v>12.4749308597744</v>
      </c>
      <c r="K286" s="58">
        <f>DataBase!Y284</f>
        <v>0.25370093569271207</v>
      </c>
      <c r="L286" s="27">
        <f t="shared" si="62"/>
        <v>0.25929691360179419</v>
      </c>
      <c r="M286" s="27">
        <f t="shared" si="68"/>
        <v>0.25929691360179419</v>
      </c>
      <c r="N286" s="58"/>
      <c r="O286" s="58"/>
      <c r="P286" s="58"/>
      <c r="Q286" s="58"/>
      <c r="R286" s="58"/>
      <c r="S286" s="58"/>
      <c r="T286" s="27">
        <f>TestLeeKesler!AR286</f>
        <v>3.067464620294286E-4</v>
      </c>
      <c r="U286" s="27">
        <f t="shared" si="64"/>
        <v>0.61562141537576298</v>
      </c>
      <c r="V286" s="27">
        <f t="shared" si="65"/>
        <v>-3.3414715308493221</v>
      </c>
      <c r="W286" s="77">
        <f t="shared" si="63"/>
        <v>-3.6712337383693869</v>
      </c>
      <c r="X286" s="27">
        <f t="shared" si="66"/>
        <v>-4.5199375967527988</v>
      </c>
      <c r="Y286" s="27">
        <f t="shared" si="67"/>
        <v>1.0889703200192485E-2</v>
      </c>
      <c r="AA286" s="65">
        <f t="shared" si="69"/>
        <v>-0.99879091316241353</v>
      </c>
      <c r="AB286" s="65">
        <f t="shared" si="70"/>
        <v>18.243007179477267</v>
      </c>
      <c r="AD286" s="27">
        <f t="shared" si="71"/>
        <v>-3.3414715308493221</v>
      </c>
      <c r="AE286" s="77">
        <f t="shared" si="72"/>
        <v>-3.6712337383693869</v>
      </c>
      <c r="AF286" s="27">
        <f t="shared" si="73"/>
        <v>-4.5199375967527988</v>
      </c>
      <c r="AG286" s="27">
        <f t="shared" si="75"/>
        <v>1.0889703200192485E-2</v>
      </c>
      <c r="AI286" s="22">
        <f t="shared" si="74"/>
        <v>3.1314968758935063E-5</v>
      </c>
      <c r="AJ286" s="65">
        <f t="shared" si="76"/>
        <v>3.1314968758935063E-5</v>
      </c>
    </row>
    <row r="287" spans="2:36" x14ac:dyDescent="0.2">
      <c r="B287" t="str">
        <f>DataBase!A284</f>
        <v>225-Mhexane</v>
      </c>
      <c r="D287" s="27">
        <f>DataBase!C284</f>
        <v>128.25900268554688</v>
      </c>
      <c r="E287" s="47">
        <f>DataBase!E284</f>
        <v>124.0930114746094</v>
      </c>
      <c r="F287" s="47">
        <f>DataBase!D284/1000</f>
        <v>0.71682800292968751</v>
      </c>
      <c r="G287" s="47">
        <f>DataBase!R284</f>
        <v>294.89901123046877</v>
      </c>
      <c r="H287" s="47">
        <f>DataBase!S284/100</f>
        <v>23.303701171875002</v>
      </c>
      <c r="I287" s="68">
        <f>DataBase!U284</f>
        <v>0.35600000619888306</v>
      </c>
      <c r="J287" s="27">
        <f>TestLeeKesler!H287</f>
        <v>12.4746382613622</v>
      </c>
      <c r="K287" s="58">
        <f>DataBase!Y285</f>
        <v>0.16430945634675806</v>
      </c>
      <c r="L287" s="27">
        <f t="shared" si="62"/>
        <v>0.25328783362405011</v>
      </c>
      <c r="M287" s="27">
        <f t="shared" si="68"/>
        <v>0.25328783362405011</v>
      </c>
      <c r="N287" s="58"/>
      <c r="O287" s="58"/>
      <c r="P287" s="58"/>
      <c r="Q287" s="58"/>
      <c r="R287" s="58"/>
      <c r="S287" s="58"/>
      <c r="T287" s="27">
        <f>TestLeeKesler!AR287</f>
        <v>3.1986661616607663E-4</v>
      </c>
      <c r="U287" s="27">
        <f t="shared" si="64"/>
        <v>0.62168931380591741</v>
      </c>
      <c r="V287" s="27">
        <f t="shared" si="65"/>
        <v>-3.2568955570719487</v>
      </c>
      <c r="W287" s="77">
        <f t="shared" si="63"/>
        <v>-3.5532173372279954</v>
      </c>
      <c r="X287" s="27">
        <f t="shared" si="66"/>
        <v>-4.521840951151094</v>
      </c>
      <c r="Y287" s="27">
        <f t="shared" si="67"/>
        <v>1.0868995948580932E-2</v>
      </c>
      <c r="AA287" s="65">
        <f t="shared" si="69"/>
        <v>-0.99805326715042486</v>
      </c>
      <c r="AB287" s="65">
        <f t="shared" si="70"/>
        <v>278.17337846564754</v>
      </c>
      <c r="AD287" s="27">
        <f t="shared" si="71"/>
        <v>-3.2568955570719487</v>
      </c>
      <c r="AE287" s="77">
        <f t="shared" si="72"/>
        <v>-3.5532173372279954</v>
      </c>
      <c r="AF287" s="27">
        <f t="shared" si="73"/>
        <v>-4.521840951151094</v>
      </c>
      <c r="AG287" s="27">
        <f t="shared" si="75"/>
        <v>1.0868995948580932E-2</v>
      </c>
      <c r="AI287" s="22">
        <f t="shared" si="74"/>
        <v>7.9171516229001211E-3</v>
      </c>
      <c r="AJ287" s="65">
        <f t="shared" si="76"/>
        <v>7.9171516229001211E-3</v>
      </c>
    </row>
    <row r="288" spans="2:36" x14ac:dyDescent="0.2">
      <c r="B288" t="str">
        <f>DataBase!A285</f>
        <v>233-Mhexane</v>
      </c>
      <c r="D288" s="27">
        <f>DataBase!C285</f>
        <v>128.25900268554688</v>
      </c>
      <c r="E288" s="47">
        <f>DataBase!E285</f>
        <v>137.68801269531252</v>
      </c>
      <c r="F288" s="47">
        <f>DataBase!D285/1000</f>
        <v>0.74012200927734373</v>
      </c>
      <c r="G288" s="47">
        <f>DataBase!R285</f>
        <v>323.00002441406252</v>
      </c>
      <c r="H288" s="47">
        <f>DataBase!S285/100</f>
        <v>25.533701171874998</v>
      </c>
      <c r="I288" s="68">
        <f>DataBase!U285</f>
        <v>0.32989001274108887</v>
      </c>
      <c r="J288" s="27">
        <f>TestLeeKesler!H288</f>
        <v>12.218307637839125</v>
      </c>
      <c r="K288" s="58">
        <f>DataBase!Y286</f>
        <v>0.15355305699809368</v>
      </c>
      <c r="L288" s="27">
        <f t="shared" si="62"/>
        <v>0.16304767275528753</v>
      </c>
      <c r="M288" s="27">
        <f t="shared" si="68"/>
        <v>0.16304767275528753</v>
      </c>
      <c r="N288" s="58"/>
      <c r="O288" s="58"/>
      <c r="P288" s="58"/>
      <c r="Q288" s="58"/>
      <c r="R288" s="58"/>
      <c r="S288" s="58"/>
      <c r="T288" s="27">
        <f>TestLeeKesler!AR288</f>
        <v>2.3170606610716394E-4</v>
      </c>
      <c r="U288" s="27">
        <f t="shared" si="64"/>
        <v>0.5923844427367092</v>
      </c>
      <c r="V288" s="27">
        <f t="shared" si="65"/>
        <v>-3.6822460411949001</v>
      </c>
      <c r="W288" s="77">
        <f t="shared" si="63"/>
        <v>-4.157342599245851</v>
      </c>
      <c r="X288" s="27">
        <f t="shared" si="66"/>
        <v>-5.0537118442291851</v>
      </c>
      <c r="Y288" s="27">
        <f t="shared" si="67"/>
        <v>6.3855870975290559E-3</v>
      </c>
      <c r="AA288" s="65">
        <f t="shared" si="69"/>
        <v>-0.99849103579806908</v>
      </c>
      <c r="AB288" s="65">
        <f t="shared" si="70"/>
        <v>40.976983972454967</v>
      </c>
      <c r="AD288" s="27">
        <f t="shared" si="71"/>
        <v>-3.6822460411949001</v>
      </c>
      <c r="AE288" s="77">
        <f t="shared" si="72"/>
        <v>-4.157342599245851</v>
      </c>
      <c r="AF288" s="27">
        <f t="shared" si="73"/>
        <v>-5.0537118442291851</v>
      </c>
      <c r="AG288" s="27">
        <f t="shared" si="75"/>
        <v>6.3855870975290559E-3</v>
      </c>
      <c r="AI288" s="22">
        <f t="shared" si="74"/>
        <v>9.014772837675369E-5</v>
      </c>
      <c r="AJ288" s="65">
        <f t="shared" si="76"/>
        <v>9.014772837675369E-5</v>
      </c>
    </row>
    <row r="289" spans="2:36" x14ac:dyDescent="0.2">
      <c r="B289" t="str">
        <f>DataBase!A286</f>
        <v>234-Mhexane</v>
      </c>
      <c r="D289" s="27">
        <f>DataBase!C286</f>
        <v>128.25900268554688</v>
      </c>
      <c r="E289" s="47">
        <f>DataBase!E286</f>
        <v>139.05901489257815</v>
      </c>
      <c r="F289" s="47">
        <f>DataBase!D286/1000</f>
        <v>0.74167602539062505</v>
      </c>
      <c r="G289" s="47">
        <f>DataBase!R286</f>
        <v>321.39901123046877</v>
      </c>
      <c r="H289" s="47">
        <f>DataBase!S286/100</f>
        <v>25.228701171874999</v>
      </c>
      <c r="I289" s="68">
        <f>DataBase!U286</f>
        <v>0.35179001092910767</v>
      </c>
      <c r="J289" s="27">
        <f>TestLeeKesler!H289</f>
        <v>12.206254558047819</v>
      </c>
      <c r="K289" s="58">
        <f>DataBase!Y287</f>
        <v>0.19819797434474887</v>
      </c>
      <c r="L289" s="27">
        <f t="shared" si="62"/>
        <v>0.15257465117843816</v>
      </c>
      <c r="M289" s="27">
        <f t="shared" si="68"/>
        <v>0.15257465117843816</v>
      </c>
      <c r="N289" s="58"/>
      <c r="O289" s="58"/>
      <c r="P289" s="58"/>
      <c r="Q289" s="58"/>
      <c r="R289" s="58"/>
      <c r="S289" s="58"/>
      <c r="T289" s="27">
        <f>TestLeeKesler!AR289</f>
        <v>1.8625132781238638E-4</v>
      </c>
      <c r="U289" s="27">
        <f t="shared" si="64"/>
        <v>0.59397962712800856</v>
      </c>
      <c r="V289" s="27">
        <f t="shared" si="65"/>
        <v>-3.6579538372286331</v>
      </c>
      <c r="W289" s="77">
        <f t="shared" si="63"/>
        <v>-4.1221458435961402</v>
      </c>
      <c r="X289" s="27">
        <f t="shared" si="66"/>
        <v>-5.1080835685986949</v>
      </c>
      <c r="Y289" s="27">
        <f t="shared" si="67"/>
        <v>6.0476617539284442E-3</v>
      </c>
      <c r="AA289" s="65">
        <f t="shared" si="69"/>
        <v>-0.99906027633012828</v>
      </c>
      <c r="AB289" s="65">
        <f t="shared" si="70"/>
        <v>-244.95569348245255</v>
      </c>
      <c r="AD289" s="27">
        <f t="shared" si="71"/>
        <v>-3.6579538372286331</v>
      </c>
      <c r="AE289" s="77">
        <f t="shared" si="72"/>
        <v>-4.1221458435961402</v>
      </c>
      <c r="AF289" s="27">
        <f t="shared" si="73"/>
        <v>-5.1080835685986949</v>
      </c>
      <c r="AG289" s="27">
        <f t="shared" si="75"/>
        <v>6.0476617539284442E-3</v>
      </c>
      <c r="AI289" s="22">
        <f t="shared" si="74"/>
        <v>2.0814876167376236E-3</v>
      </c>
      <c r="AJ289" s="65">
        <f t="shared" si="76"/>
        <v>2.0814876167376236E-3</v>
      </c>
    </row>
    <row r="290" spans="2:36" x14ac:dyDescent="0.2">
      <c r="B290" t="str">
        <f>DataBase!A287</f>
        <v>235-Mhexane</v>
      </c>
      <c r="D290" s="27">
        <f>DataBase!C287</f>
        <v>128.25900268554688</v>
      </c>
      <c r="E290" s="47">
        <f>DataBase!E287</f>
        <v>131.35</v>
      </c>
      <c r="F290" s="47">
        <f>DataBase!D287/1000</f>
        <v>0.72492401123046879</v>
      </c>
      <c r="G290" s="47">
        <f>DataBase!R287</f>
        <v>306.10000000000002</v>
      </c>
      <c r="H290" s="47">
        <f>DataBase!S287/100</f>
        <v>24.013701171874999</v>
      </c>
      <c r="I290" s="68">
        <f>DataBase!U287</f>
        <v>0.36348000168800354</v>
      </c>
      <c r="J290" s="27">
        <f>TestLeeKesler!H290</f>
        <v>12.4099831592308</v>
      </c>
      <c r="K290" s="58">
        <f>DataBase!Y288</f>
        <v>0.20393187615710737</v>
      </c>
      <c r="L290" s="27">
        <f t="shared" si="62"/>
        <v>0.19684749963126102</v>
      </c>
      <c r="M290" s="27">
        <f t="shared" si="68"/>
        <v>0.19684749963126102</v>
      </c>
      <c r="N290" s="58"/>
      <c r="O290" s="58"/>
      <c r="P290" s="58"/>
      <c r="Q290" s="58"/>
      <c r="R290" s="58"/>
      <c r="S290" s="58"/>
      <c r="T290" s="27">
        <f>TestLeeKesler!AR290</f>
        <v>2.3049153623389373E-4</v>
      </c>
      <c r="U290" s="27">
        <f t="shared" si="64"/>
        <v>0.60966767371601205</v>
      </c>
      <c r="V290" s="27">
        <f t="shared" si="65"/>
        <v>-3.4261786100854481</v>
      </c>
      <c r="W290" s="77">
        <f t="shared" si="63"/>
        <v>-3.7905026320732995</v>
      </c>
      <c r="X290" s="27">
        <f t="shared" si="66"/>
        <v>-4.8039505131898323</v>
      </c>
      <c r="Y290" s="27">
        <f t="shared" si="67"/>
        <v>8.197299459269114E-3</v>
      </c>
      <c r="AA290" s="65">
        <f t="shared" si="69"/>
        <v>-0.99886976209616041</v>
      </c>
      <c r="AB290" s="65">
        <f t="shared" si="70"/>
        <v>-30.735950836205092</v>
      </c>
      <c r="AD290" s="27">
        <f t="shared" si="71"/>
        <v>-3.4261786100854481</v>
      </c>
      <c r="AE290" s="77">
        <f t="shared" si="72"/>
        <v>-3.7905026320732995</v>
      </c>
      <c r="AF290" s="27">
        <f t="shared" si="73"/>
        <v>-4.8039505131898323</v>
      </c>
      <c r="AG290" s="27">
        <f t="shared" si="75"/>
        <v>8.197299459269114E-3</v>
      </c>
      <c r="AI290" s="22">
        <f t="shared" si="74"/>
        <v>5.0188390759962685E-5</v>
      </c>
      <c r="AJ290" s="65">
        <f t="shared" si="76"/>
        <v>5.0188390759962685E-5</v>
      </c>
    </row>
    <row r="291" spans="2:36" x14ac:dyDescent="0.2">
      <c r="B291" t="str">
        <f>DataBase!A288</f>
        <v>244-Mhexane</v>
      </c>
      <c r="D291" s="27">
        <f>DataBase!C288</f>
        <v>128.25900268554688</v>
      </c>
      <c r="E291" s="47">
        <f>DataBase!E288</f>
        <v>130.65801391601565</v>
      </c>
      <c r="F291" s="47">
        <f>DataBase!D288/1000</f>
        <v>0.72641601562500002</v>
      </c>
      <c r="G291" s="47">
        <f>DataBase!R288</f>
        <v>308.50002441406252</v>
      </c>
      <c r="H291" s="47">
        <f>DataBase!S288/100</f>
        <v>24.31800048828125</v>
      </c>
      <c r="I291" s="68">
        <f>DataBase!U288</f>
        <v>0.34270000457763672</v>
      </c>
      <c r="J291" s="27">
        <f>TestLeeKesler!H291</f>
        <v>12.377427814889831</v>
      </c>
      <c r="K291" s="58">
        <f>DataBase!Y289</f>
        <v>0.14936190317165296</v>
      </c>
      <c r="L291" s="27">
        <f t="shared" si="62"/>
        <v>0.2043505516796183</v>
      </c>
      <c r="M291" s="27">
        <f t="shared" si="68"/>
        <v>0.2043505516796183</v>
      </c>
      <c r="N291" s="58"/>
      <c r="O291" s="58"/>
      <c r="P291" s="58"/>
      <c r="Q291" s="58"/>
      <c r="R291" s="58"/>
      <c r="S291" s="58"/>
      <c r="T291" s="27">
        <f>TestLeeKesler!AR291</f>
        <v>2.7712931869419607E-4</v>
      </c>
      <c r="U291" s="27">
        <f t="shared" si="64"/>
        <v>0.60715204191000105</v>
      </c>
      <c r="V291" s="27">
        <f t="shared" si="65"/>
        <v>-3.4624955234536952</v>
      </c>
      <c r="W291" s="77">
        <f t="shared" si="63"/>
        <v>-3.8419599218204961</v>
      </c>
      <c r="X291" s="27">
        <f t="shared" si="66"/>
        <v>-4.779135206248676</v>
      </c>
      <c r="Y291" s="27">
        <f t="shared" si="67"/>
        <v>8.4032629153903519E-3</v>
      </c>
      <c r="AA291" s="65">
        <f t="shared" si="69"/>
        <v>-0.99814457828395697</v>
      </c>
      <c r="AB291" s="65">
        <f t="shared" si="70"/>
        <v>198.42234220134489</v>
      </c>
      <c r="AD291" s="27">
        <f t="shared" si="71"/>
        <v>-3.4624955234536952</v>
      </c>
      <c r="AE291" s="77">
        <f t="shared" si="72"/>
        <v>-3.8419599218204961</v>
      </c>
      <c r="AF291" s="27">
        <f t="shared" si="73"/>
        <v>-4.779135206248676</v>
      </c>
      <c r="AG291" s="27">
        <f t="shared" si="75"/>
        <v>8.4032629153903519E-3</v>
      </c>
      <c r="AI291" s="22">
        <f t="shared" si="74"/>
        <v>3.0237514647325587E-3</v>
      </c>
      <c r="AJ291" s="65">
        <f t="shared" si="76"/>
        <v>3.0237514647325587E-3</v>
      </c>
    </row>
    <row r="292" spans="2:36" x14ac:dyDescent="0.2">
      <c r="B292" t="str">
        <f>DataBase!A289</f>
        <v>334-Mhexane</v>
      </c>
      <c r="D292" s="27">
        <f>DataBase!C289</f>
        <v>128.25900268554688</v>
      </c>
      <c r="E292" s="47">
        <f>DataBase!E289</f>
        <v>140.48000488281252</v>
      </c>
      <c r="F292" s="47">
        <f>DataBase!D289/1000</f>
        <v>0.74835601806640628</v>
      </c>
      <c r="G292" s="47">
        <f>DataBase!R289</f>
        <v>329.19802246093752</v>
      </c>
      <c r="H292" s="47">
        <f>DataBase!S289/100</f>
        <v>26.243100585937501</v>
      </c>
      <c r="I292" s="68">
        <f>DataBase!U289</f>
        <v>0.32649001479148865</v>
      </c>
      <c r="J292" s="27">
        <f>TestLeeKesler!H292</f>
        <v>12.11118369409594</v>
      </c>
      <c r="K292" s="58">
        <f>DataBase!Y290</f>
        <v>0.1856540297569248</v>
      </c>
      <c r="L292" s="27">
        <f t="shared" si="62"/>
        <v>0.14792501424892907</v>
      </c>
      <c r="M292" s="27">
        <f t="shared" si="68"/>
        <v>0.14792501424892907</v>
      </c>
      <c r="N292" s="58"/>
      <c r="O292" s="58"/>
      <c r="P292" s="58"/>
      <c r="Q292" s="58"/>
      <c r="R292" s="58"/>
      <c r="S292" s="58"/>
      <c r="T292" s="27">
        <f>TestLeeKesler!AR292</f>
        <v>2.1439187662491269E-4</v>
      </c>
      <c r="U292" s="27">
        <f t="shared" si="64"/>
        <v>0.58628896722725088</v>
      </c>
      <c r="V292" s="27">
        <f t="shared" si="65"/>
        <v>-3.7763550895819962</v>
      </c>
      <c r="W292" s="77">
        <f t="shared" si="63"/>
        <v>-4.2944585152980821</v>
      </c>
      <c r="X292" s="27">
        <f t="shared" si="66"/>
        <v>-5.1784529137631017</v>
      </c>
      <c r="Y292" s="27">
        <f t="shared" si="67"/>
        <v>5.636720164392291E-3</v>
      </c>
      <c r="AA292" s="65">
        <f t="shared" si="69"/>
        <v>-0.99884520752441719</v>
      </c>
      <c r="AB292" s="65">
        <f t="shared" si="70"/>
        <v>-175.98155350822449</v>
      </c>
      <c r="AD292" s="27">
        <f t="shared" si="71"/>
        <v>-3.7763550895819962</v>
      </c>
      <c r="AE292" s="77">
        <f t="shared" si="72"/>
        <v>-4.2944585152980821</v>
      </c>
      <c r="AF292" s="27">
        <f t="shared" si="73"/>
        <v>-5.1784529137631017</v>
      </c>
      <c r="AG292" s="27">
        <f t="shared" si="75"/>
        <v>5.636720164392291E-3</v>
      </c>
      <c r="AI292" s="22">
        <f t="shared" si="74"/>
        <v>1.4234786112025826E-3</v>
      </c>
      <c r="AJ292" s="65">
        <f t="shared" si="76"/>
        <v>1.4234786112025826E-3</v>
      </c>
    </row>
    <row r="293" spans="2:36" x14ac:dyDescent="0.2">
      <c r="B293" t="str">
        <f>DataBase!A290</f>
        <v>22M3Epentane</v>
      </c>
      <c r="D293" s="27">
        <f>DataBase!C290</f>
        <v>128.25900268554688</v>
      </c>
      <c r="E293" s="47">
        <f>DataBase!E290</f>
        <v>133.83901367187502</v>
      </c>
      <c r="F293" s="47">
        <f>DataBase!D290/1000</f>
        <v>0.73741601562500003</v>
      </c>
      <c r="G293" s="47">
        <f>DataBase!R290</f>
        <v>317.39901123046877</v>
      </c>
      <c r="H293" s="47">
        <f>DataBase!S290/100</f>
        <v>25.533701171874998</v>
      </c>
      <c r="I293" s="68">
        <f>DataBase!U290</f>
        <v>0.33008000254631042</v>
      </c>
      <c r="J293" s="27">
        <f>TestLeeKesler!H293</f>
        <v>12.224726870374475</v>
      </c>
      <c r="K293" s="58">
        <f>DataBase!Y291</f>
        <v>0.12587841085892609</v>
      </c>
      <c r="L293" s="27">
        <f t="shared" si="62"/>
        <v>0.18469707360803217</v>
      </c>
      <c r="M293" s="27">
        <f t="shared" si="68"/>
        <v>0.18469707360803217</v>
      </c>
      <c r="N293" s="58"/>
      <c r="O293" s="58"/>
      <c r="P293" s="58"/>
      <c r="Q293" s="58"/>
      <c r="R293" s="58"/>
      <c r="S293" s="58"/>
      <c r="T293" s="27">
        <f>TestLeeKesler!AR293</f>
        <v>2.6660172898089907E-4</v>
      </c>
      <c r="U293" s="27">
        <f t="shared" si="64"/>
        <v>0.59800286391840052</v>
      </c>
      <c r="V293" s="27">
        <f t="shared" si="65"/>
        <v>-3.597292699520418</v>
      </c>
      <c r="W293" s="77">
        <f t="shared" si="63"/>
        <v>-4.0346119738260979</v>
      </c>
      <c r="X293" s="27">
        <f t="shared" si="66"/>
        <v>-4.9290374301143114</v>
      </c>
      <c r="Y293" s="27">
        <f t="shared" si="67"/>
        <v>7.2334626447133846E-3</v>
      </c>
      <c r="AA293" s="65">
        <f t="shared" si="69"/>
        <v>-0.99788206947353586</v>
      </c>
      <c r="AB293" s="65">
        <f t="shared" si="70"/>
        <v>220.62371078366183</v>
      </c>
      <c r="AD293" s="27">
        <f t="shared" si="71"/>
        <v>-3.597292699520418</v>
      </c>
      <c r="AE293" s="77">
        <f t="shared" si="72"/>
        <v>-4.0346119738260979</v>
      </c>
      <c r="AF293" s="27">
        <f t="shared" si="73"/>
        <v>-4.9290374301143114</v>
      </c>
      <c r="AG293" s="27">
        <f t="shared" si="75"/>
        <v>7.2334626447133846E-3</v>
      </c>
      <c r="AI293" s="22">
        <f t="shared" si="74"/>
        <v>3.4596350875930786E-3</v>
      </c>
      <c r="AJ293" s="65">
        <f t="shared" si="76"/>
        <v>3.4596350875930786E-3</v>
      </c>
    </row>
    <row r="294" spans="2:36" x14ac:dyDescent="0.2">
      <c r="B294" t="str">
        <f>DataBase!A291</f>
        <v>23M3Epentane</v>
      </c>
      <c r="D294" s="27">
        <f>DataBase!C291</f>
        <v>128.25900268554688</v>
      </c>
      <c r="E294" s="47">
        <f>DataBase!E291</f>
        <v>144.70000610351565</v>
      </c>
      <c r="F294" s="47">
        <f>DataBase!D291/1000</f>
        <v>0.7575910034179687</v>
      </c>
      <c r="G294" s="47">
        <f>DataBase!R291</f>
        <v>333.69802246093752</v>
      </c>
      <c r="H294" s="47">
        <f>DataBase!S291/100</f>
        <v>26.85110107421875</v>
      </c>
      <c r="I294" s="68">
        <f>DataBase!U291</f>
        <v>0.34670001268386841</v>
      </c>
      <c r="J294" s="27">
        <f>TestLeeKesler!H294</f>
        <v>12.004097033082925</v>
      </c>
      <c r="K294" s="58">
        <f>DataBase!Y292</f>
        <v>0.16640764340787992</v>
      </c>
      <c r="L294" s="27">
        <f t="shared" si="62"/>
        <v>0.12516301592213117</v>
      </c>
      <c r="M294" s="27">
        <f t="shared" si="68"/>
        <v>0.12516301592213117</v>
      </c>
      <c r="N294" s="58"/>
      <c r="O294" s="58"/>
      <c r="P294" s="58"/>
      <c r="Q294" s="58"/>
      <c r="R294" s="58"/>
      <c r="S294" s="58"/>
      <c r="T294" s="27">
        <f>TestLeeKesler!AR294</f>
        <v>1.5328874725073339E-4</v>
      </c>
      <c r="U294" s="27">
        <f t="shared" si="64"/>
        <v>0.58194142013988692</v>
      </c>
      <c r="V294" s="27">
        <f t="shared" si="65"/>
        <v>-3.8447484428130818</v>
      </c>
      <c r="W294" s="77">
        <f t="shared" si="63"/>
        <v>-4.394856053782159</v>
      </c>
      <c r="X294" s="27">
        <f t="shared" si="66"/>
        <v>-5.3684450924031317</v>
      </c>
      <c r="Y294" s="27">
        <f t="shared" si="67"/>
        <v>4.661373683565893E-3</v>
      </c>
      <c r="AA294" s="65">
        <f t="shared" si="69"/>
        <v>-0.99907883589893154</v>
      </c>
      <c r="AB294" s="65">
        <f t="shared" si="70"/>
        <v>-269.06493937408982</v>
      </c>
      <c r="AD294" s="27">
        <f t="shared" si="71"/>
        <v>-3.8447484428130818</v>
      </c>
      <c r="AE294" s="77">
        <f t="shared" si="72"/>
        <v>-4.394856053782159</v>
      </c>
      <c r="AF294" s="27">
        <f t="shared" si="73"/>
        <v>-5.3684450924031317</v>
      </c>
      <c r="AG294" s="27">
        <f t="shared" si="75"/>
        <v>4.661373683565893E-3</v>
      </c>
      <c r="AI294" s="22">
        <f t="shared" si="74"/>
        <v>1.7011192964381816E-3</v>
      </c>
      <c r="AJ294" s="65">
        <f t="shared" si="76"/>
        <v>1.7011192964381816E-3</v>
      </c>
    </row>
    <row r="295" spans="2:36" x14ac:dyDescent="0.2">
      <c r="B295" t="str">
        <f>DataBase!A292</f>
        <v>24M3Epentane</v>
      </c>
      <c r="D295" s="27">
        <f>DataBase!C292</f>
        <v>128.25900268554688</v>
      </c>
      <c r="E295" s="47">
        <f>DataBase!E292</f>
        <v>136.69600830078127</v>
      </c>
      <c r="F295" s="47">
        <f>DataBase!D292/1000</f>
        <v>0.74051000976562498</v>
      </c>
      <c r="G295" s="47">
        <f>DataBase!R292</f>
        <v>318.10000000000002</v>
      </c>
      <c r="H295" s="47">
        <f>DataBase!S292/100</f>
        <v>25.228701171874999</v>
      </c>
      <c r="I295" s="68">
        <f>DataBase!U292</f>
        <v>0.35080000758171082</v>
      </c>
      <c r="J295" s="27">
        <f>TestLeeKesler!H295</f>
        <v>12.202068858993766</v>
      </c>
      <c r="K295" s="58">
        <f>DataBase!Y293</f>
        <v>0.15694307557843337</v>
      </c>
      <c r="L295" s="27">
        <f t="shared" si="62"/>
        <v>0.16519205862542641</v>
      </c>
      <c r="M295" s="27">
        <f t="shared" si="68"/>
        <v>0.16519205862542641</v>
      </c>
      <c r="N295" s="58"/>
      <c r="O295" s="58"/>
      <c r="P295" s="58"/>
      <c r="Q295" s="58"/>
      <c r="R295" s="58"/>
      <c r="S295" s="58"/>
      <c r="T295" s="27">
        <f>TestLeeKesler!AR295</f>
        <v>2.0478277035530033E-4</v>
      </c>
      <c r="U295" s="27">
        <f t="shared" si="64"/>
        <v>0.59729386892177583</v>
      </c>
      <c r="V295" s="27">
        <f t="shared" si="65"/>
        <v>-3.6079201995968515</v>
      </c>
      <c r="W295" s="77">
        <f t="shared" si="63"/>
        <v>-4.0499103245087031</v>
      </c>
      <c r="X295" s="27">
        <f t="shared" si="66"/>
        <v>-5.0286287721397533</v>
      </c>
      <c r="Y295" s="27">
        <f t="shared" si="67"/>
        <v>6.5477829199381381E-3</v>
      </c>
      <c r="AA295" s="65">
        <f t="shared" si="69"/>
        <v>-0.9986951780471961</v>
      </c>
      <c r="AB295" s="65">
        <f t="shared" si="70"/>
        <v>40.281626392107896</v>
      </c>
      <c r="AD295" s="27">
        <f t="shared" si="71"/>
        <v>-3.6079201995968515</v>
      </c>
      <c r="AE295" s="77">
        <f t="shared" si="72"/>
        <v>-4.0499103245087031</v>
      </c>
      <c r="AF295" s="27">
        <f t="shared" si="73"/>
        <v>-5.0286287721397533</v>
      </c>
      <c r="AG295" s="27">
        <f t="shared" si="75"/>
        <v>6.5477829199381381E-3</v>
      </c>
      <c r="AI295" s="22">
        <f t="shared" si="74"/>
        <v>6.8045721309578517E-5</v>
      </c>
      <c r="AJ295" s="65">
        <f t="shared" si="76"/>
        <v>6.8045721309578517E-5</v>
      </c>
    </row>
    <row r="296" spans="2:36" x14ac:dyDescent="0.2">
      <c r="B296" t="str">
        <f>DataBase!A293</f>
        <v>2233Mpentane</v>
      </c>
      <c r="D296" s="27">
        <f>DataBase!C293</f>
        <v>128.25900268554688</v>
      </c>
      <c r="E296" s="47">
        <f>DataBase!E293</f>
        <v>140.2910095214844</v>
      </c>
      <c r="F296" s="47">
        <f>DataBase!D293/1000</f>
        <v>0.75922100830078121</v>
      </c>
      <c r="G296" s="47">
        <f>DataBase!R293</f>
        <v>337.69802246093752</v>
      </c>
      <c r="H296" s="47">
        <f>DataBase!S293/100</f>
        <v>27.3577001953125</v>
      </c>
      <c r="I296" s="68">
        <f>DataBase!U293</f>
        <v>0.27930000424385071</v>
      </c>
      <c r="J296" s="27">
        <f>TestLeeKesler!H296</f>
        <v>11.936045590634928</v>
      </c>
      <c r="K296" s="58">
        <f>DataBase!Y294</f>
        <v>0.1729392583573017</v>
      </c>
      <c r="L296" s="27">
        <f t="shared" si="62"/>
        <v>0.15736858888619121</v>
      </c>
      <c r="M296" s="27">
        <f t="shared" si="68"/>
        <v>0.15736858888619121</v>
      </c>
      <c r="N296" s="58"/>
      <c r="O296" s="58"/>
      <c r="P296" s="58"/>
      <c r="Q296" s="58"/>
      <c r="R296" s="58"/>
      <c r="S296" s="58"/>
      <c r="T296" s="27">
        <f>TestLeeKesler!AR296</f>
        <v>3.0261224420548017E-4</v>
      </c>
      <c r="U296" s="27">
        <f t="shared" si="64"/>
        <v>0.57813070848172088</v>
      </c>
      <c r="V296" s="27">
        <f t="shared" si="65"/>
        <v>-3.9055892703970896</v>
      </c>
      <c r="W296" s="77">
        <f t="shared" si="63"/>
        <v>-4.4846876758559793</v>
      </c>
      <c r="X296" s="27">
        <f t="shared" si="66"/>
        <v>-5.1581625572960093</v>
      </c>
      <c r="Y296" s="27">
        <f t="shared" si="67"/>
        <v>5.7522594283402123E-3</v>
      </c>
      <c r="AA296" s="65">
        <f t="shared" si="69"/>
        <v>-0.99825018190155379</v>
      </c>
      <c r="AB296" s="65">
        <f t="shared" si="70"/>
        <v>-51.454195159855054</v>
      </c>
      <c r="AD296" s="27">
        <f t="shared" si="71"/>
        <v>-3.9055892703970896</v>
      </c>
      <c r="AE296" s="77">
        <f t="shared" si="72"/>
        <v>-4.4846876758559793</v>
      </c>
      <c r="AF296" s="27">
        <f t="shared" si="73"/>
        <v>-5.1581625572960093</v>
      </c>
      <c r="AG296" s="27">
        <f t="shared" si="75"/>
        <v>5.7522594283402123E-3</v>
      </c>
      <c r="AI296" s="22">
        <f t="shared" si="74"/>
        <v>2.4244574777857231E-4</v>
      </c>
      <c r="AJ296" s="65">
        <f t="shared" si="76"/>
        <v>2.4244574777857231E-4</v>
      </c>
    </row>
    <row r="297" spans="2:36" x14ac:dyDescent="0.2">
      <c r="B297" t="str">
        <f>DataBase!A294</f>
        <v>2234Mpentane</v>
      </c>
      <c r="D297" s="27">
        <f>DataBase!C294</f>
        <v>128.25900268554688</v>
      </c>
      <c r="E297" s="47">
        <f>DataBase!E294</f>
        <v>133.02800903320315</v>
      </c>
      <c r="F297" s="47">
        <f>DataBase!D294/1000</f>
        <v>0.74167602539062505</v>
      </c>
      <c r="G297" s="47">
        <f>DataBase!R294</f>
        <v>319.00002441406252</v>
      </c>
      <c r="H297" s="47">
        <f>DataBase!S294/100</f>
        <v>26.04050048828125</v>
      </c>
      <c r="I297" s="68">
        <f>DataBase!U294</f>
        <v>0.31299000978469849</v>
      </c>
      <c r="J297" s="27">
        <f>TestLeeKesler!H297</f>
        <v>12.146432185684773</v>
      </c>
      <c r="K297" s="58">
        <f>DataBase!Y295</f>
        <v>0.26961602502840681</v>
      </c>
      <c r="L297" s="27">
        <f t="shared" si="62"/>
        <v>0.19482538502256749</v>
      </c>
      <c r="M297" s="27">
        <f t="shared" si="68"/>
        <v>0.19482538502256749</v>
      </c>
      <c r="N297" s="58"/>
      <c r="O297" s="58"/>
      <c r="P297" s="58"/>
      <c r="Q297" s="58"/>
      <c r="R297" s="58"/>
      <c r="S297" s="58"/>
      <c r="T297" s="27">
        <f>TestLeeKesler!AR297</f>
        <v>3.0026564060496201E-4</v>
      </c>
      <c r="U297" s="27">
        <f t="shared" si="64"/>
        <v>0.59638602624300308</v>
      </c>
      <c r="V297" s="27">
        <f t="shared" si="65"/>
        <v>-3.6215672151521283</v>
      </c>
      <c r="W297" s="77">
        <f t="shared" si="63"/>
        <v>-4.0695784695045303</v>
      </c>
      <c r="X297" s="27">
        <f t="shared" si="66"/>
        <v>-4.8953046201419497</v>
      </c>
      <c r="Y297" s="27">
        <f t="shared" si="67"/>
        <v>7.4816298216020408E-3</v>
      </c>
      <c r="AA297" s="65">
        <f t="shared" si="69"/>
        <v>-0.99888632123935017</v>
      </c>
      <c r="AB297" s="65">
        <f t="shared" si="70"/>
        <v>-249.0815794146624</v>
      </c>
      <c r="AD297" s="27">
        <f t="shared" si="71"/>
        <v>-3.6215672151521283</v>
      </c>
      <c r="AE297" s="77">
        <f t="shared" si="72"/>
        <v>-4.0695784695045303</v>
      </c>
      <c r="AF297" s="27">
        <f t="shared" si="73"/>
        <v>-4.8953046201419497</v>
      </c>
      <c r="AG297" s="27">
        <f t="shared" si="75"/>
        <v>7.4816298216020408E-3</v>
      </c>
      <c r="AI297" s="22">
        <f t="shared" si="74"/>
        <v>5.5936398324830531E-3</v>
      </c>
      <c r="AJ297" s="65">
        <f t="shared" si="76"/>
        <v>5.5936398324830531E-3</v>
      </c>
    </row>
    <row r="298" spans="2:36" x14ac:dyDescent="0.2">
      <c r="B298" t="str">
        <f>DataBase!A295</f>
        <v>2244Mpentane</v>
      </c>
      <c r="D298" s="27">
        <f>DataBase!C295</f>
        <v>128.25900268554688</v>
      </c>
      <c r="E298" s="47">
        <f>DataBase!E295</f>
        <v>122.2910095214844</v>
      </c>
      <c r="F298" s="47">
        <f>DataBase!D295/1000</f>
        <v>0.72195800781249997</v>
      </c>
      <c r="G298" s="47">
        <f>DataBase!R295</f>
        <v>298.19802246093752</v>
      </c>
      <c r="H298" s="47">
        <f>DataBase!S295/100</f>
        <v>24.793701171875</v>
      </c>
      <c r="I298" s="68">
        <f>DataBase!U295</f>
        <v>0.31200000643730164</v>
      </c>
      <c r="J298" s="27">
        <f>TestLeeKesler!H298</f>
        <v>12.367240295784301</v>
      </c>
      <c r="K298" s="58">
        <f>DataBase!Y296</f>
        <v>0.14774798127654454</v>
      </c>
      <c r="L298" s="27">
        <f t="shared" si="62"/>
        <v>0.29335167769408393</v>
      </c>
      <c r="M298" s="27">
        <f t="shared" si="68"/>
        <v>0.29335167769408393</v>
      </c>
      <c r="N298" s="58"/>
      <c r="O298" s="58"/>
      <c r="P298" s="58"/>
      <c r="Q298" s="58"/>
      <c r="R298" s="58"/>
      <c r="S298" s="58"/>
      <c r="T298" s="27">
        <f>TestLeeKesler!AR298</f>
        <v>3.904988395703467E-4</v>
      </c>
      <c r="U298" s="27">
        <f t="shared" si="64"/>
        <v>0.61809962775209304</v>
      </c>
      <c r="V298" s="27">
        <f t="shared" si="65"/>
        <v>-3.3067185823103635</v>
      </c>
      <c r="W298" s="77">
        <f t="shared" si="63"/>
        <v>-3.6226094705640048</v>
      </c>
      <c r="X298" s="27">
        <f t="shared" si="66"/>
        <v>-4.4369727604461628</v>
      </c>
      <c r="Y298" s="27">
        <f t="shared" si="67"/>
        <v>1.1831701756043205E-2</v>
      </c>
      <c r="AA298" s="65">
        <f t="shared" si="69"/>
        <v>-0.99735699373895714</v>
      </c>
      <c r="AB298" s="65">
        <f t="shared" si="70"/>
        <v>372.86588758558787</v>
      </c>
      <c r="AD298" s="27">
        <f t="shared" si="71"/>
        <v>-3.3067185823103635</v>
      </c>
      <c r="AE298" s="77">
        <f t="shared" si="72"/>
        <v>-3.6226094705640048</v>
      </c>
      <c r="AF298" s="27">
        <f t="shared" si="73"/>
        <v>-4.4369727604461628</v>
      </c>
      <c r="AG298" s="27">
        <f t="shared" si="75"/>
        <v>1.1831701756043205E-2</v>
      </c>
      <c r="AI298" s="22">
        <f t="shared" si="74"/>
        <v>2.1200436410450975E-2</v>
      </c>
      <c r="AJ298" s="65">
        <f t="shared" si="76"/>
        <v>2.1200436410450975E-2</v>
      </c>
    </row>
    <row r="299" spans="2:36" x14ac:dyDescent="0.2">
      <c r="B299" t="str">
        <f>DataBase!A296</f>
        <v>2334Mpentane</v>
      </c>
      <c r="D299" s="27">
        <f>DataBase!C296</f>
        <v>128.25900268554688</v>
      </c>
      <c r="E299" s="47">
        <f>DataBase!E296</f>
        <v>141.5670104980469</v>
      </c>
      <c r="F299" s="47">
        <f>DataBase!D296/1000</f>
        <v>0.75718402099609372</v>
      </c>
      <c r="G299" s="47">
        <f>DataBase!R296</f>
        <v>335.89901123046877</v>
      </c>
      <c r="H299" s="47">
        <f>DataBase!S296/100</f>
        <v>26.951201171874999</v>
      </c>
      <c r="I299" s="68">
        <f>DataBase!U296</f>
        <v>0.31299000978469849</v>
      </c>
      <c r="J299" s="27">
        <f>TestLeeKesler!H299</f>
        <v>11.980455887290354</v>
      </c>
      <c r="K299" s="58">
        <f>DataBase!Y297</f>
        <v>1.8321776461329087E-2</v>
      </c>
      <c r="L299" s="27">
        <f t="shared" si="62"/>
        <v>0.13873518682232022</v>
      </c>
      <c r="M299" s="27">
        <f t="shared" si="68"/>
        <v>0.13873518682232022</v>
      </c>
      <c r="N299" s="58"/>
      <c r="O299" s="58"/>
      <c r="P299" s="58"/>
      <c r="Q299" s="58"/>
      <c r="R299" s="58"/>
      <c r="S299" s="58"/>
      <c r="T299" s="27">
        <f>TestLeeKesler!AR299</f>
        <v>2.4972441781330283E-4</v>
      </c>
      <c r="U299" s="27">
        <f t="shared" si="64"/>
        <v>0.57983839311474616</v>
      </c>
      <c r="V299" s="27">
        <f t="shared" si="65"/>
        <v>-3.8782205019952296</v>
      </c>
      <c r="W299" s="77">
        <f t="shared" si="63"/>
        <v>-4.4442174349408905</v>
      </c>
      <c r="X299" s="27">
        <f t="shared" si="66"/>
        <v>-5.2692161604427064</v>
      </c>
      <c r="Y299" s="27">
        <f t="shared" si="67"/>
        <v>5.1476439190063896E-3</v>
      </c>
      <c r="AA299" s="65">
        <f t="shared" si="69"/>
        <v>-0.98637007615825989</v>
      </c>
      <c r="AB299" s="65">
        <f t="shared" si="70"/>
        <v>482.18516801594365</v>
      </c>
      <c r="AD299" s="27">
        <f t="shared" si="71"/>
        <v>-3.8782205019952296</v>
      </c>
      <c r="AE299" s="77">
        <f t="shared" si="72"/>
        <v>-4.4442174349408905</v>
      </c>
      <c r="AF299" s="27">
        <f t="shared" si="73"/>
        <v>-5.2692161604427064</v>
      </c>
      <c r="AG299" s="27">
        <f t="shared" si="75"/>
        <v>5.1476439190063896E-3</v>
      </c>
      <c r="AI299" s="22">
        <f t="shared" si="74"/>
        <v>1.4499389394764448E-2</v>
      </c>
      <c r="AJ299" s="65">
        <f t="shared" si="76"/>
        <v>1.4499389394764448E-2</v>
      </c>
    </row>
    <row r="300" spans="2:36" x14ac:dyDescent="0.2">
      <c r="B300" t="str">
        <f>DataBase!A297</f>
        <v>1MIndene</v>
      </c>
      <c r="D300" s="27">
        <f>DataBase!C297</f>
        <v>130.18800354003906</v>
      </c>
      <c r="E300" s="47">
        <f>DataBase!E297</f>
        <v>198.49801025390627</v>
      </c>
      <c r="F300" s="47">
        <f>DataBase!D297/1000</f>
        <v>0.97571502685546874</v>
      </c>
      <c r="G300" s="47">
        <f>DataBase!R297</f>
        <v>428.85</v>
      </c>
      <c r="H300" s="47">
        <f>DataBase!S297/100</f>
        <v>34.6</v>
      </c>
      <c r="I300" s="68">
        <f>DataBase!U297</f>
        <v>0.33570000529289246</v>
      </c>
      <c r="J300" s="27">
        <f>TestLeeKesler!H300</f>
        <v>9.7045151797094071</v>
      </c>
      <c r="K300" s="58">
        <f>DataBase!Y298</f>
        <v>3.004873997898495E-2</v>
      </c>
      <c r="L300" s="27">
        <f t="shared" si="62"/>
        <v>1.8342736478783001E-2</v>
      </c>
      <c r="M300" s="27">
        <f t="shared" si="68"/>
        <v>1.8342736478783001E-2</v>
      </c>
      <c r="N300" s="58"/>
      <c r="O300" s="58"/>
      <c r="P300" s="58"/>
      <c r="Q300" s="58"/>
      <c r="R300" s="58"/>
      <c r="S300" s="58"/>
      <c r="T300" s="27">
        <f>TestLeeKesler!AR300</f>
        <v>1.823781519958731E-5</v>
      </c>
      <c r="U300" s="27">
        <f t="shared" si="64"/>
        <v>0.50306267806267801</v>
      </c>
      <c r="V300" s="27">
        <f t="shared" si="65"/>
        <v>-5.3035095365166161</v>
      </c>
      <c r="W300" s="77">
        <f t="shared" si="63"/>
        <v>-6.6692455326487439</v>
      </c>
      <c r="X300" s="27">
        <f t="shared" si="66"/>
        <v>-7.5423752971263989</v>
      </c>
      <c r="Y300" s="27">
        <f t="shared" si="67"/>
        <v>5.3013689245037571E-4</v>
      </c>
      <c r="AA300" s="65">
        <f t="shared" si="69"/>
        <v>-0.99939305890322383</v>
      </c>
      <c r="AB300" s="65">
        <f t="shared" si="70"/>
        <v>-641.85338935043251</v>
      </c>
      <c r="AD300" s="27">
        <f t="shared" si="71"/>
        <v>-5.3035095365166161</v>
      </c>
      <c r="AE300" s="77">
        <f t="shared" si="72"/>
        <v>-6.6692455326487439</v>
      </c>
      <c r="AF300" s="27">
        <f t="shared" si="73"/>
        <v>-7.5423752971263989</v>
      </c>
      <c r="AG300" s="27">
        <f t="shared" si="75"/>
        <v>5.3013689245037571E-4</v>
      </c>
      <c r="AI300" s="22">
        <f t="shared" si="74"/>
        <v>1.3703051794674027E-4</v>
      </c>
      <c r="AJ300" s="65">
        <f t="shared" si="76"/>
        <v>1.3703051794674027E-4</v>
      </c>
    </row>
    <row r="301" spans="2:36" x14ac:dyDescent="0.2">
      <c r="B301" t="str">
        <f>DataBase!A298</f>
        <v>2MIndene</v>
      </c>
      <c r="D301" s="27">
        <f>DataBase!C298</f>
        <v>130.18800354003906</v>
      </c>
      <c r="E301" s="47">
        <f>DataBase!E298</f>
        <v>183.85</v>
      </c>
      <c r="F301" s="47">
        <f>DataBase!D298/1000</f>
        <v>0.98050201416015625</v>
      </c>
      <c r="G301" s="47">
        <f>DataBase!R298</f>
        <v>410.85</v>
      </c>
      <c r="H301" s="47">
        <f>DataBase!S298/100</f>
        <v>34.6</v>
      </c>
      <c r="I301" s="68">
        <f>DataBase!U298</f>
        <v>0.32769900560379028</v>
      </c>
      <c r="J301" s="27">
        <f>TestLeeKesler!H301</f>
        <v>9.5561086357641631</v>
      </c>
      <c r="K301" s="58" t="e">
        <f>DataBase!Y299</f>
        <v>#NUM!</v>
      </c>
      <c r="L301" s="27">
        <f t="shared" si="62"/>
        <v>2.9608453431898146E-2</v>
      </c>
      <c r="M301" s="27">
        <f t="shared" si="68"/>
        <v>2.9608453431898146E-2</v>
      </c>
      <c r="N301" s="58"/>
      <c r="O301" s="58"/>
      <c r="P301" s="58"/>
      <c r="Q301" s="58"/>
      <c r="R301" s="58"/>
      <c r="S301" s="58"/>
      <c r="T301" s="27">
        <f>TestLeeKesler!AR301</f>
        <v>4.0160578115683914E-5</v>
      </c>
      <c r="U301" s="27">
        <f t="shared" si="64"/>
        <v>0.51630116959064321</v>
      </c>
      <c r="V301" s="27">
        <f t="shared" si="65"/>
        <v>-5.0257825186263432</v>
      </c>
      <c r="W301" s="77">
        <f t="shared" si="63"/>
        <v>-6.2184092661255317</v>
      </c>
      <c r="X301" s="27">
        <f t="shared" si="66"/>
        <v>-7.0635490515730748</v>
      </c>
      <c r="Y301" s="27">
        <f t="shared" si="67"/>
        <v>8.5573564832075563E-4</v>
      </c>
      <c r="AA301" s="65" t="e">
        <f t="shared" si="69"/>
        <v>#NUM!</v>
      </c>
      <c r="AB301" s="65" t="e">
        <f t="shared" si="70"/>
        <v>#NUM!</v>
      </c>
      <c r="AD301" s="27">
        <f t="shared" si="71"/>
        <v>-5.0257825186263432</v>
      </c>
      <c r="AE301" s="77">
        <f t="shared" si="72"/>
        <v>-6.2184092661255317</v>
      </c>
      <c r="AF301" s="27">
        <f t="shared" si="73"/>
        <v>-7.0635490515730748</v>
      </c>
      <c r="AG301" s="27">
        <f t="shared" si="75"/>
        <v>8.5573564832075563E-4</v>
      </c>
      <c r="AI301" s="22" t="e">
        <f t="shared" si="74"/>
        <v>#NUM!</v>
      </c>
      <c r="AJ301" s="65">
        <f t="shared" si="76"/>
        <v>0</v>
      </c>
    </row>
    <row r="302" spans="2:36" x14ac:dyDescent="0.2">
      <c r="B302" t="str">
        <f>DataBase!A299</f>
        <v>mDiVinylBZ</v>
      </c>
      <c r="D302" s="27">
        <f>DataBase!C299</f>
        <v>130.18800354003906</v>
      </c>
      <c r="E302" s="47">
        <f>DataBase!E299</f>
        <v>199.49801025390627</v>
      </c>
      <c r="F302" s="47">
        <f>DataBase!D299/1000</f>
        <v>0.93299700927734375</v>
      </c>
      <c r="G302" s="47">
        <f>DataBase!R299</f>
        <v>418.85</v>
      </c>
      <c r="H302" s="47">
        <f>DataBase!S299/100</f>
        <v>31.2</v>
      </c>
      <c r="I302" s="68">
        <f>DataBase!U299</f>
        <v>0.37336000800132751</v>
      </c>
      <c r="J302" s="27">
        <f>TestLeeKesler!H302</f>
        <v>10.156011751725309</v>
      </c>
      <c r="K302" s="58">
        <f>DataBase!Y300</f>
        <v>5.9228862687772443E-2</v>
      </c>
      <c r="L302" s="27">
        <f t="shared" si="62"/>
        <v>1.6493179069101829E-2</v>
      </c>
      <c r="M302" s="27">
        <f t="shared" si="68"/>
        <v>1.6493179069101829E-2</v>
      </c>
      <c r="N302" s="58"/>
      <c r="O302" s="58"/>
      <c r="P302" s="58"/>
      <c r="Q302" s="58"/>
      <c r="R302" s="58"/>
      <c r="S302" s="58"/>
      <c r="T302" s="27">
        <f>TestLeeKesler!AR302</f>
        <v>1.3683170444665298E-5</v>
      </c>
      <c r="U302" s="27">
        <f t="shared" si="64"/>
        <v>0.51033236994219655</v>
      </c>
      <c r="V302" s="27">
        <f t="shared" si="65"/>
        <v>-5.1491197323541957</v>
      </c>
      <c r="W302" s="77">
        <f t="shared" si="63"/>
        <v>-6.4176844986269304</v>
      </c>
      <c r="X302" s="27">
        <f t="shared" si="66"/>
        <v>-7.545226468111542</v>
      </c>
      <c r="Y302" s="27">
        <f t="shared" si="67"/>
        <v>5.2862753426608422E-4</v>
      </c>
      <c r="AA302" s="65">
        <f t="shared" si="69"/>
        <v>-0.99976897799782516</v>
      </c>
      <c r="AB302" s="65">
        <f t="shared" si="70"/>
        <v>-3123.2296485301849</v>
      </c>
      <c r="AD302" s="27">
        <f t="shared" si="71"/>
        <v>-5.1491197323541957</v>
      </c>
      <c r="AE302" s="77">
        <f t="shared" si="72"/>
        <v>-6.4176844986269304</v>
      </c>
      <c r="AF302" s="27">
        <f t="shared" si="73"/>
        <v>-7.545226468111542</v>
      </c>
      <c r="AG302" s="27">
        <f t="shared" si="75"/>
        <v>5.2862753426608422E-4</v>
      </c>
      <c r="AI302" s="22">
        <f t="shared" si="74"/>
        <v>1.8263386543551116E-3</v>
      </c>
      <c r="AJ302" s="65">
        <f t="shared" si="76"/>
        <v>1.8263386543551116E-3</v>
      </c>
    </row>
    <row r="303" spans="2:36" x14ac:dyDescent="0.2">
      <c r="B303" t="str">
        <f>DataBase!A300</f>
        <v>DicycloC5==</v>
      </c>
      <c r="D303" s="27">
        <f>DataBase!C300</f>
        <v>132.20500183105469</v>
      </c>
      <c r="E303" s="47">
        <f>DataBase!E300</f>
        <v>169.84700927734377</v>
      </c>
      <c r="F303" s="47">
        <f>DataBase!D300/1000</f>
        <v>0.97027001953125003</v>
      </c>
      <c r="G303" s="47">
        <f>DataBase!R300</f>
        <v>376.85</v>
      </c>
      <c r="H303" s="47">
        <f>DataBase!S300/100</f>
        <v>30.598701171875</v>
      </c>
      <c r="I303" s="68">
        <f>DataBase!U300</f>
        <v>0.28510001301765442</v>
      </c>
      <c r="J303" s="27">
        <f>TestLeeKesler!H303</f>
        <v>9.5572252283983321</v>
      </c>
      <c r="K303" s="58">
        <f>DataBase!Y301</f>
        <v>1.3484084839543067E-2</v>
      </c>
      <c r="L303" s="27">
        <f t="shared" si="62"/>
        <v>7.2825362420613882E-2</v>
      </c>
      <c r="M303" s="27">
        <f t="shared" si="68"/>
        <v>7.2825362420613882E-2</v>
      </c>
      <c r="N303" s="58"/>
      <c r="O303" s="58"/>
      <c r="P303" s="58"/>
      <c r="Q303" s="58"/>
      <c r="R303" s="58"/>
      <c r="S303" s="58"/>
      <c r="T303" s="27">
        <f>TestLeeKesler!AR303</f>
        <v>5.2136360350994761E-5</v>
      </c>
      <c r="U303" s="27">
        <f t="shared" si="64"/>
        <v>0.54330769230769227</v>
      </c>
      <c r="V303" s="27">
        <f t="shared" si="65"/>
        <v>-4.5033886324123724</v>
      </c>
      <c r="W303" s="77">
        <f t="shared" si="63"/>
        <v>-5.3920023137258157</v>
      </c>
      <c r="X303" s="27">
        <f t="shared" si="66"/>
        <v>-6.0406485622468251</v>
      </c>
      <c r="Y303" s="27">
        <f t="shared" si="67"/>
        <v>2.3800148251897635E-3</v>
      </c>
      <c r="AA303" s="65">
        <f t="shared" si="69"/>
        <v>-0.99613348914877031</v>
      </c>
      <c r="AB303" s="65">
        <f t="shared" si="70"/>
        <v>1138.193713208417</v>
      </c>
      <c r="AD303" s="27">
        <f t="shared" si="71"/>
        <v>-4.5033886324123724</v>
      </c>
      <c r="AE303" s="77">
        <f t="shared" si="72"/>
        <v>-5.3920023137258157</v>
      </c>
      <c r="AF303" s="27">
        <f t="shared" si="73"/>
        <v>-6.0406485622468251</v>
      </c>
      <c r="AG303" s="27">
        <f t="shared" si="75"/>
        <v>2.3800148251897635E-3</v>
      </c>
      <c r="AI303" s="22">
        <f t="shared" si="74"/>
        <v>3.5213872249536976E-3</v>
      </c>
      <c r="AJ303" s="65">
        <f t="shared" si="76"/>
        <v>3.5213872249536976E-3</v>
      </c>
    </row>
    <row r="304" spans="2:36" x14ac:dyDescent="0.2">
      <c r="B304" t="str">
        <f>DataBase!A301</f>
        <v>1234THyNapht</v>
      </c>
      <c r="D304" s="27">
        <f>DataBase!C301</f>
        <v>132.20500183105469</v>
      </c>
      <c r="E304" s="47">
        <f>DataBase!E301</f>
        <v>207.6190124511719</v>
      </c>
      <c r="F304" s="47">
        <f>DataBase!D301/1000</f>
        <v>0.97387500000000005</v>
      </c>
      <c r="G304" s="47">
        <f>DataBase!R301</f>
        <v>447.00002441406252</v>
      </c>
      <c r="H304" s="47">
        <f>DataBase!S301/100</f>
        <v>36.200000000000003</v>
      </c>
      <c r="I304" s="68">
        <f>DataBase!U301</f>
        <v>0.32769900560379028</v>
      </c>
      <c r="J304" s="27">
        <f>TestLeeKesler!H304</f>
        <v>9.785126405137925</v>
      </c>
      <c r="K304" s="58">
        <f>DataBase!Y302</f>
        <v>3.268267794825265E-2</v>
      </c>
      <c r="L304" s="27">
        <f t="shared" si="62"/>
        <v>1.3133056218697736E-2</v>
      </c>
      <c r="M304" s="27">
        <f t="shared" si="68"/>
        <v>1.3133056218697736E-2</v>
      </c>
      <c r="N304" s="58"/>
      <c r="O304" s="58"/>
      <c r="P304" s="58"/>
      <c r="Q304" s="58"/>
      <c r="R304" s="58"/>
      <c r="S304" s="58"/>
      <c r="T304" s="27">
        <f>TestLeeKesler!AR304</f>
        <v>1.369597552529368E-5</v>
      </c>
      <c r="U304" s="27">
        <f t="shared" si="64"/>
        <v>0.49038393116397422</v>
      </c>
      <c r="V304" s="27">
        <f t="shared" si="65"/>
        <v>-5.58433231999871</v>
      </c>
      <c r="W304" s="77">
        <f t="shared" si="63"/>
        <v>-7.1326113614368163</v>
      </c>
      <c r="X304" s="27">
        <f t="shared" si="66"/>
        <v>-7.9216819704998516</v>
      </c>
      <c r="Y304" s="27">
        <f t="shared" si="67"/>
        <v>3.6279160825131862E-4</v>
      </c>
      <c r="AA304" s="65">
        <f t="shared" si="69"/>
        <v>-0.99958094084129279</v>
      </c>
      <c r="AB304" s="65">
        <f t="shared" si="70"/>
        <v>-1427.3989971324597</v>
      </c>
      <c r="AD304" s="27">
        <f t="shared" si="71"/>
        <v>-5.58433231999871</v>
      </c>
      <c r="AE304" s="77">
        <f t="shared" si="72"/>
        <v>-7.1326113614368163</v>
      </c>
      <c r="AF304" s="27">
        <f t="shared" si="73"/>
        <v>-7.9216819704998516</v>
      </c>
      <c r="AG304" s="27">
        <f t="shared" si="75"/>
        <v>3.6279160825131862E-4</v>
      </c>
      <c r="AI304" s="22">
        <f t="shared" si="74"/>
        <v>3.8218770976868559E-4</v>
      </c>
      <c r="AJ304" s="65">
        <f t="shared" si="76"/>
        <v>3.8218770976868559E-4</v>
      </c>
    </row>
    <row r="305" spans="2:36" x14ac:dyDescent="0.2">
      <c r="B305" t="str">
        <f>DataBase!A302</f>
        <v>2PHButene1</v>
      </c>
      <c r="D305" s="27">
        <f>DataBase!C302</f>
        <v>132.20500183105469</v>
      </c>
      <c r="E305" s="47">
        <f>DataBase!E302</f>
        <v>181.99801025390627</v>
      </c>
      <c r="F305" s="47">
        <f>DataBase!D302/1000</f>
        <v>0.89453002929687497</v>
      </c>
      <c r="G305" s="47">
        <f>DataBase!R302</f>
        <v>392.85</v>
      </c>
      <c r="H305" s="47">
        <f>DataBase!S302/100</f>
        <v>30.1</v>
      </c>
      <c r="I305" s="68">
        <f>DataBase!U302</f>
        <v>0.35321000218391418</v>
      </c>
      <c r="J305" s="27">
        <f>TestLeeKesler!H305</f>
        <v>10.460363906144403</v>
      </c>
      <c r="K305" s="58">
        <f>DataBase!Y303</f>
        <v>2.0819379864316142E-2</v>
      </c>
      <c r="L305" s="27">
        <f t="shared" si="62"/>
        <v>3.3887632507372582E-2</v>
      </c>
      <c r="M305" s="27">
        <f t="shared" si="68"/>
        <v>3.3887632507372582E-2</v>
      </c>
      <c r="N305" s="58"/>
      <c r="O305" s="58"/>
      <c r="P305" s="58"/>
      <c r="Q305" s="58"/>
      <c r="R305" s="58"/>
      <c r="S305" s="58"/>
      <c r="T305" s="27">
        <f>TestLeeKesler!AR305</f>
        <v>3.117350103175399E-5</v>
      </c>
      <c r="U305" s="27">
        <f t="shared" si="64"/>
        <v>0.53025525525525519</v>
      </c>
      <c r="V305" s="27">
        <f t="shared" si="65"/>
        <v>-4.7488545180731112</v>
      </c>
      <c r="W305" s="77">
        <f t="shared" si="63"/>
        <v>-5.7766648594804932</v>
      </c>
      <c r="X305" s="27">
        <f t="shared" si="66"/>
        <v>-6.7892303257059563</v>
      </c>
      <c r="Y305" s="27">
        <f t="shared" si="67"/>
        <v>1.1258349670223448E-3</v>
      </c>
      <c r="AA305" s="65">
        <f t="shared" si="69"/>
        <v>-0.9985026690883726</v>
      </c>
      <c r="AB305" s="65">
        <f t="shared" si="70"/>
        <v>419.21029754549676</v>
      </c>
      <c r="AD305" s="27">
        <f t="shared" si="71"/>
        <v>-4.7488545180731112</v>
      </c>
      <c r="AE305" s="77">
        <f t="shared" si="72"/>
        <v>-5.7766648594804932</v>
      </c>
      <c r="AF305" s="27">
        <f t="shared" si="73"/>
        <v>-6.7892303257059563</v>
      </c>
      <c r="AG305" s="27">
        <f t="shared" si="75"/>
        <v>1.1258349670223448E-3</v>
      </c>
      <c r="AI305" s="22">
        <f t="shared" si="74"/>
        <v>1.7077922714275163E-4</v>
      </c>
      <c r="AJ305" s="65">
        <f t="shared" si="76"/>
        <v>1.7077922714275163E-4</v>
      </c>
    </row>
    <row r="306" spans="2:36" x14ac:dyDescent="0.2">
      <c r="B306" t="str">
        <f>DataBase!A303</f>
        <v>cis2PHC4=2</v>
      </c>
      <c r="D306" s="27">
        <f>DataBase!C303</f>
        <v>132.20500183105469</v>
      </c>
      <c r="E306" s="47">
        <f>DataBase!E303</f>
        <v>194.70000610351565</v>
      </c>
      <c r="F306" s="47">
        <f>DataBase!D303/1000</f>
        <v>0.92666900634765625</v>
      </c>
      <c r="G306" s="47">
        <f>DataBase!R303</f>
        <v>411.85</v>
      </c>
      <c r="H306" s="47">
        <f>DataBase!S303/100</f>
        <v>30.1</v>
      </c>
      <c r="I306" s="68">
        <f>DataBase!U303</f>
        <v>0.35638800263404846</v>
      </c>
      <c r="J306" s="27">
        <f>TestLeeKesler!H306</f>
        <v>10.190646665572821</v>
      </c>
      <c r="K306" s="58">
        <f>DataBase!Y304</f>
        <v>4.2833916761058834E-2</v>
      </c>
      <c r="L306" s="27">
        <f t="shared" si="62"/>
        <v>2.1032738621354061E-2</v>
      </c>
      <c r="M306" s="27">
        <f t="shared" si="68"/>
        <v>2.1032738621354061E-2</v>
      </c>
      <c r="N306" s="58"/>
      <c r="O306" s="58"/>
      <c r="P306" s="58"/>
      <c r="Q306" s="58"/>
      <c r="R306" s="58"/>
      <c r="S306" s="58"/>
      <c r="T306" s="27">
        <f>TestLeeKesler!AR306</f>
        <v>1.9469847256930236E-5</v>
      </c>
      <c r="U306" s="27">
        <f t="shared" si="64"/>
        <v>0.51554744525547447</v>
      </c>
      <c r="V306" s="27">
        <f t="shared" si="65"/>
        <v>-5.0411910874986017</v>
      </c>
      <c r="W306" s="77">
        <f t="shared" si="63"/>
        <v>-6.243221267415354</v>
      </c>
      <c r="X306" s="27">
        <f t="shared" si="66"/>
        <v>-7.2662002449951721</v>
      </c>
      <c r="Y306" s="27">
        <f t="shared" si="67"/>
        <v>6.9876208044365642E-4</v>
      </c>
      <c r="AA306" s="65">
        <f t="shared" si="69"/>
        <v>-0.99954545722807597</v>
      </c>
      <c r="AB306" s="65">
        <f t="shared" si="70"/>
        <v>-1119.7405840944493</v>
      </c>
      <c r="AD306" s="27">
        <f t="shared" si="71"/>
        <v>-5.0411910874986017</v>
      </c>
      <c r="AE306" s="77">
        <f t="shared" si="72"/>
        <v>-6.243221267415354</v>
      </c>
      <c r="AF306" s="27">
        <f t="shared" si="73"/>
        <v>-7.2662002449951721</v>
      </c>
      <c r="AG306" s="27">
        <f t="shared" si="75"/>
        <v>6.9876208044365642E-4</v>
      </c>
      <c r="AI306" s="22">
        <f t="shared" si="74"/>
        <v>4.7529136827914126E-4</v>
      </c>
      <c r="AJ306" s="65">
        <f t="shared" si="76"/>
        <v>4.7529136827914126E-4</v>
      </c>
    </row>
    <row r="307" spans="2:36" x14ac:dyDescent="0.2">
      <c r="B307" t="str">
        <f>DataBase!A304</f>
        <v>trn2PHC4=2</v>
      </c>
      <c r="D307" s="27">
        <f>DataBase!C304</f>
        <v>132.20500183105469</v>
      </c>
      <c r="E307" s="47">
        <f>DataBase!E304</f>
        <v>173.99801025390627</v>
      </c>
      <c r="F307" s="47">
        <f>DataBase!D304/1000</f>
        <v>0.89947802734375004</v>
      </c>
      <c r="G307" s="47">
        <f>DataBase!R304</f>
        <v>380.85</v>
      </c>
      <c r="H307" s="47">
        <f>DataBase!S304/100</f>
        <v>30.1</v>
      </c>
      <c r="I307" s="68">
        <f>DataBase!U304</f>
        <v>0.3610210120677948</v>
      </c>
      <c r="J307" s="27">
        <f>TestLeeKesler!H307</f>
        <v>10.34151208454043</v>
      </c>
      <c r="K307" s="58">
        <f>DataBase!Y305</f>
        <v>1.2157345123306247E-2</v>
      </c>
      <c r="L307" s="27">
        <f t="shared" si="62"/>
        <v>4.3228731544921656E-2</v>
      </c>
      <c r="M307" s="27">
        <f t="shared" si="68"/>
        <v>4.3228731544921656E-2</v>
      </c>
      <c r="N307" s="58"/>
      <c r="O307" s="58"/>
      <c r="P307" s="58"/>
      <c r="Q307" s="58"/>
      <c r="R307" s="58"/>
      <c r="S307" s="58"/>
      <c r="T307" s="27">
        <f>TestLeeKesler!AR307</f>
        <v>4.1812348194805879E-5</v>
      </c>
      <c r="U307" s="27">
        <f t="shared" si="64"/>
        <v>0.53998470948012234</v>
      </c>
      <c r="V307" s="27">
        <f t="shared" si="65"/>
        <v>-4.5646929633723712</v>
      </c>
      <c r="W307" s="77">
        <f t="shared" si="63"/>
        <v>-5.4874427385218176</v>
      </c>
      <c r="X307" s="27">
        <f t="shared" si="66"/>
        <v>-6.5457750944975892</v>
      </c>
      <c r="Y307" s="27">
        <f t="shared" si="67"/>
        <v>1.4361704832199884E-3</v>
      </c>
      <c r="AA307" s="65">
        <f t="shared" si="69"/>
        <v>-0.99656073363298303</v>
      </c>
      <c r="AB307" s="65">
        <f t="shared" si="70"/>
        <v>743.11507875262646</v>
      </c>
      <c r="AD307" s="27">
        <f t="shared" si="71"/>
        <v>-4.5646929633723712</v>
      </c>
      <c r="AE307" s="77">
        <f t="shared" si="72"/>
        <v>-5.4874427385218176</v>
      </c>
      <c r="AF307" s="27">
        <f t="shared" si="73"/>
        <v>-6.5457750944975892</v>
      </c>
      <c r="AG307" s="27">
        <f t="shared" si="75"/>
        <v>1.4361704832199884E-3</v>
      </c>
      <c r="AI307" s="22">
        <f t="shared" si="74"/>
        <v>9.6543105416134641E-4</v>
      </c>
      <c r="AJ307" s="65">
        <f t="shared" si="76"/>
        <v>9.6543105416134641E-4</v>
      </c>
    </row>
    <row r="308" spans="2:36" x14ac:dyDescent="0.2">
      <c r="B308" t="str">
        <f>DataBase!A305</f>
        <v>1235-M-BZ</v>
      </c>
      <c r="D308" s="27">
        <f>DataBase!C305</f>
        <v>134.21000671386719</v>
      </c>
      <c r="E308" s="47">
        <f>DataBase!E305</f>
        <v>198.04900512695315</v>
      </c>
      <c r="F308" s="47">
        <f>DataBase!D305/1000</f>
        <v>0.88659997558593751</v>
      </c>
      <c r="G308" s="47">
        <f>DataBase!R305</f>
        <v>389.05001220703127</v>
      </c>
      <c r="H308" s="47">
        <f>DataBase!S305/100</f>
        <v>28.776201171875002</v>
      </c>
      <c r="I308" s="68">
        <f>DataBase!U305</f>
        <v>0.54100000858306885</v>
      </c>
      <c r="J308" s="27">
        <f>TestLeeKesler!H308</f>
        <v>10.676557457885519</v>
      </c>
      <c r="K308" s="58">
        <f>DataBase!Y306</f>
        <v>1.3680821104626217E-2</v>
      </c>
      <c r="L308" s="27">
        <f t="shared" si="62"/>
        <v>1.2199948263926832E-2</v>
      </c>
      <c r="M308" s="27">
        <f t="shared" si="68"/>
        <v>1.2199948263926832E-2</v>
      </c>
      <c r="N308" s="58"/>
      <c r="O308" s="58"/>
      <c r="P308" s="58"/>
      <c r="Q308" s="58"/>
      <c r="R308" s="58"/>
      <c r="S308" s="58"/>
      <c r="T308" s="27">
        <f>TestLeeKesler!AR308</f>
        <v>2.9336073673809932E-6</v>
      </c>
      <c r="U308" s="27">
        <f t="shared" si="64"/>
        <v>0.53329808742073925</v>
      </c>
      <c r="V308" s="27">
        <f t="shared" si="65"/>
        <v>-4.69049681092583</v>
      </c>
      <c r="W308" s="77">
        <f t="shared" si="63"/>
        <v>-5.6846125795298281</v>
      </c>
      <c r="X308" s="27">
        <f t="shared" si="66"/>
        <v>-7.765872265242888</v>
      </c>
      <c r="Y308" s="27">
        <f t="shared" si="67"/>
        <v>4.2395965301530823E-4</v>
      </c>
      <c r="AA308" s="65">
        <f t="shared" si="69"/>
        <v>-0.99978556788770612</v>
      </c>
      <c r="AB308" s="65">
        <f t="shared" si="70"/>
        <v>-504.79585549358922</v>
      </c>
      <c r="AD308" s="27">
        <f t="shared" si="71"/>
        <v>-4.69049681092583</v>
      </c>
      <c r="AE308" s="77">
        <f t="shared" si="72"/>
        <v>-5.6846125795298281</v>
      </c>
      <c r="AF308" s="27">
        <f t="shared" si="73"/>
        <v>-7.765872265242888</v>
      </c>
      <c r="AG308" s="27">
        <f t="shared" si="75"/>
        <v>4.2395965301530823E-4</v>
      </c>
      <c r="AI308" s="22">
        <f t="shared" si="74"/>
        <v>2.1929843703210647E-6</v>
      </c>
      <c r="AJ308" s="65">
        <f t="shared" si="76"/>
        <v>2.1929843703210647E-6</v>
      </c>
    </row>
    <row r="309" spans="2:36" x14ac:dyDescent="0.2">
      <c r="B309" t="str">
        <f>DataBase!A306</f>
        <v>1234-M-BZ</v>
      </c>
      <c r="D309" s="27">
        <f>DataBase!C306</f>
        <v>134.22000122070313</v>
      </c>
      <c r="E309" s="47">
        <f>DataBase!E306</f>
        <v>205.14901123046877</v>
      </c>
      <c r="F309" s="47">
        <f>DataBase!D306/1000</f>
        <v>0.90852001953124994</v>
      </c>
      <c r="G309" s="47">
        <f>DataBase!R306</f>
        <v>421.94802246093752</v>
      </c>
      <c r="H309" s="47">
        <f>DataBase!S306/100</f>
        <v>28.3</v>
      </c>
      <c r="I309" s="68">
        <f>DataBase!U306</f>
        <v>0.36800000071525574</v>
      </c>
      <c r="J309" s="27">
        <f>TestLeeKesler!H309</f>
        <v>10.4710321849553</v>
      </c>
      <c r="K309" s="58">
        <f>DataBase!Y307</f>
        <v>2.295374733268141E-2</v>
      </c>
      <c r="L309" s="27">
        <f t="shared" si="62"/>
        <v>1.4345149772992068E-2</v>
      </c>
      <c r="M309" s="27">
        <f t="shared" si="68"/>
        <v>1.4345149772992068E-2</v>
      </c>
      <c r="N309" s="58"/>
      <c r="O309" s="58"/>
      <c r="P309" s="58"/>
      <c r="Q309" s="58"/>
      <c r="R309" s="58"/>
      <c r="S309" s="58"/>
      <c r="T309" s="27">
        <f>TestLeeKesler!AR309</f>
        <v>1.2352296291065685E-5</v>
      </c>
      <c r="U309" s="27">
        <f t="shared" si="64"/>
        <v>0.50805784017296063</v>
      </c>
      <c r="V309" s="27">
        <f t="shared" si="65"/>
        <v>-5.1969242976525942</v>
      </c>
      <c r="W309" s="77">
        <f t="shared" si="63"/>
        <v>-6.4953285086246844</v>
      </c>
      <c r="X309" s="27">
        <f t="shared" si="66"/>
        <v>-7.5872051934722986</v>
      </c>
      <c r="Y309" s="27">
        <f t="shared" si="67"/>
        <v>5.0689575169583279E-4</v>
      </c>
      <c r="AA309" s="65">
        <f t="shared" si="69"/>
        <v>-0.99946186145068006</v>
      </c>
      <c r="AB309" s="65">
        <f t="shared" si="70"/>
        <v>-696.92285198144657</v>
      </c>
      <c r="AD309" s="27">
        <f t="shared" si="71"/>
        <v>-5.1969242976525942</v>
      </c>
      <c r="AE309" s="77">
        <f t="shared" si="72"/>
        <v>-6.4953285086246844</v>
      </c>
      <c r="AF309" s="27">
        <f t="shared" si="73"/>
        <v>-7.5872051934722986</v>
      </c>
      <c r="AG309" s="27">
        <f t="shared" si="75"/>
        <v>5.0689575169583279E-4</v>
      </c>
      <c r="AI309" s="22">
        <f t="shared" si="74"/>
        <v>7.4107951944689309E-5</v>
      </c>
      <c r="AJ309" s="65">
        <f t="shared" si="76"/>
        <v>7.4107951944689309E-5</v>
      </c>
    </row>
    <row r="310" spans="2:36" x14ac:dyDescent="0.2">
      <c r="B310" t="str">
        <f>DataBase!A307</f>
        <v>12-E-BZ</v>
      </c>
      <c r="D310" s="27">
        <f>DataBase!C307</f>
        <v>134.22000122070313</v>
      </c>
      <c r="E310" s="47">
        <f>DataBase!E307</f>
        <v>183.45998535156252</v>
      </c>
      <c r="F310" s="47">
        <f>DataBase!D307/1000</f>
        <v>0.88302697753906245</v>
      </c>
      <c r="G310" s="47">
        <f>DataBase!R307</f>
        <v>394.85</v>
      </c>
      <c r="H310" s="47">
        <f>DataBase!S307/100</f>
        <v>28.8</v>
      </c>
      <c r="I310" s="68">
        <f>DataBase!U307</f>
        <v>0.33950001001358032</v>
      </c>
      <c r="J310" s="27">
        <f>TestLeeKesler!H310</f>
        <v>10.60796303992047</v>
      </c>
      <c r="K310" s="58">
        <f>DataBase!Y308</f>
        <v>3.3199884052638601E-2</v>
      </c>
      <c r="L310" s="27">
        <f t="shared" si="62"/>
        <v>3.347712776037106E-2</v>
      </c>
      <c r="M310" s="27">
        <f t="shared" si="68"/>
        <v>3.347712776037106E-2</v>
      </c>
      <c r="N310" s="58"/>
      <c r="O310" s="58"/>
      <c r="P310" s="58"/>
      <c r="Q310" s="58"/>
      <c r="R310" s="58"/>
      <c r="S310" s="58"/>
      <c r="T310" s="27">
        <f>TestLeeKesler!AR310</f>
        <v>3.5263053265429141E-5</v>
      </c>
      <c r="U310" s="27">
        <f t="shared" si="64"/>
        <v>0.52866766467065862</v>
      </c>
      <c r="V310" s="27">
        <f t="shared" si="65"/>
        <v>-4.7795839975935195</v>
      </c>
      <c r="W310" s="77">
        <f t="shared" si="63"/>
        <v>-5.8252847068381781</v>
      </c>
      <c r="X310" s="27">
        <f t="shared" si="66"/>
        <v>-6.7572682138970368</v>
      </c>
      <c r="Y310" s="27">
        <f t="shared" si="67"/>
        <v>1.1624002694573285E-3</v>
      </c>
      <c r="AA310" s="65">
        <f t="shared" si="69"/>
        <v>-0.99893785613198172</v>
      </c>
      <c r="AB310" s="65">
        <f t="shared" si="70"/>
        <v>7.8621583232062591</v>
      </c>
      <c r="AD310" s="27">
        <f t="shared" si="71"/>
        <v>-4.7795839975935195</v>
      </c>
      <c r="AE310" s="77">
        <f t="shared" si="72"/>
        <v>-5.8252847068381781</v>
      </c>
      <c r="AF310" s="27">
        <f t="shared" si="73"/>
        <v>-6.7572682138970368</v>
      </c>
      <c r="AG310" s="27">
        <f t="shared" si="75"/>
        <v>1.1624002694573285E-3</v>
      </c>
      <c r="AI310" s="22">
        <f t="shared" si="74"/>
        <v>7.6864073477241357E-8</v>
      </c>
      <c r="AJ310" s="65">
        <f t="shared" si="76"/>
        <v>7.6864073477241357E-8</v>
      </c>
    </row>
    <row r="311" spans="2:36" x14ac:dyDescent="0.2">
      <c r="B311" t="str">
        <f>DataBase!A308</f>
        <v>13-E-BZ</v>
      </c>
      <c r="D311" s="27">
        <f>DataBase!C308</f>
        <v>134.22000122070313</v>
      </c>
      <c r="E311" s="47">
        <f>DataBase!E308</f>
        <v>181.14901123046877</v>
      </c>
      <c r="F311" s="47">
        <f>DataBase!D308/1000</f>
        <v>0.86362200927734378</v>
      </c>
      <c r="G311" s="47">
        <f>DataBase!R308</f>
        <v>390.44802246093752</v>
      </c>
      <c r="H311" s="47">
        <f>DataBase!S308/100</f>
        <v>29.3</v>
      </c>
      <c r="I311" s="68">
        <f>DataBase!U308</f>
        <v>0.35899901390075684</v>
      </c>
      <c r="J311" s="27">
        <f>TestLeeKesler!H311</f>
        <v>10.827987119888604</v>
      </c>
      <c r="K311" s="58">
        <f>DataBase!Y309</f>
        <v>3.0816770077943919E-2</v>
      </c>
      <c r="L311" s="27">
        <f t="shared" si="62"/>
        <v>3.380032022319622E-2</v>
      </c>
      <c r="M311" s="27">
        <f t="shared" si="68"/>
        <v>3.380032022319622E-2</v>
      </c>
      <c r="N311" s="58"/>
      <c r="O311" s="58"/>
      <c r="P311" s="58"/>
      <c r="Q311" s="58"/>
      <c r="R311" s="58"/>
      <c r="S311" s="58"/>
      <c r="T311" s="27">
        <f>TestLeeKesler!AR311</f>
        <v>3.3628377976661509E-5</v>
      </c>
      <c r="U311" s="27">
        <f t="shared" si="64"/>
        <v>0.53217458166971565</v>
      </c>
      <c r="V311" s="27">
        <f t="shared" si="65"/>
        <v>-4.7119622359820399</v>
      </c>
      <c r="W311" s="77">
        <f t="shared" si="63"/>
        <v>-5.7184287505800198</v>
      </c>
      <c r="X311" s="27">
        <f t="shared" si="66"/>
        <v>-6.7648725185020044</v>
      </c>
      <c r="Y311" s="27">
        <f t="shared" si="67"/>
        <v>1.1535945468667652E-3</v>
      </c>
      <c r="AA311" s="65">
        <f t="shared" si="69"/>
        <v>-0.99890876370587811</v>
      </c>
      <c r="AB311" s="65">
        <f t="shared" si="70"/>
        <v>88.721202887719414</v>
      </c>
      <c r="AD311" s="27">
        <f t="shared" si="71"/>
        <v>-4.7119622359820399</v>
      </c>
      <c r="AE311" s="77">
        <f t="shared" si="72"/>
        <v>-5.7184287505800198</v>
      </c>
      <c r="AF311" s="27">
        <f t="shared" si="73"/>
        <v>-6.7648725185020044</v>
      </c>
      <c r="AG311" s="27">
        <f t="shared" si="75"/>
        <v>1.1535945468667652E-3</v>
      </c>
      <c r="AI311" s="22">
        <f t="shared" si="74"/>
        <v>8.9015714692350281E-6</v>
      </c>
      <c r="AJ311" s="65">
        <f t="shared" si="76"/>
        <v>8.9015714692350281E-6</v>
      </c>
    </row>
    <row r="312" spans="2:36" x14ac:dyDescent="0.2">
      <c r="B312" t="str">
        <f>DataBase!A309</f>
        <v>14-DiethylBZ</v>
      </c>
      <c r="D312" s="27">
        <f>DataBase!C309</f>
        <v>134.22000122070313</v>
      </c>
      <c r="E312" s="47">
        <f>DataBase!E309</f>
        <v>183.79000244140627</v>
      </c>
      <c r="F312" s="47">
        <f>DataBase!D309/1000</f>
        <v>0.86540600585937499</v>
      </c>
      <c r="G312" s="47">
        <f>DataBase!R309</f>
        <v>384.81002197265627</v>
      </c>
      <c r="H312" s="47">
        <f>DataBase!S309/100</f>
        <v>28.0260009765625</v>
      </c>
      <c r="I312" s="68">
        <f>DataBase!U309</f>
        <v>0.40349900722503662</v>
      </c>
      <c r="J312" s="27">
        <f>TestLeeKesler!H312</f>
        <v>10.826564229992247</v>
      </c>
      <c r="K312" s="58">
        <f>DataBase!Y310</f>
        <v>3.363814320409278E-2</v>
      </c>
      <c r="L312" s="27">
        <f t="shared" si="62"/>
        <v>2.8874703245348798E-2</v>
      </c>
      <c r="M312" s="27">
        <f t="shared" si="68"/>
        <v>2.8874703245348798E-2</v>
      </c>
      <c r="N312" s="58"/>
      <c r="O312" s="58"/>
      <c r="P312" s="58"/>
      <c r="Q312" s="58"/>
      <c r="R312" s="58"/>
      <c r="S312" s="58"/>
      <c r="T312" s="27">
        <f>TestLeeKesler!AR312</f>
        <v>1.9981689066999841E-5</v>
      </c>
      <c r="U312" s="27">
        <f t="shared" si="64"/>
        <v>0.53673473798788995</v>
      </c>
      <c r="V312" s="27">
        <f t="shared" si="65"/>
        <v>-4.6254255750844306</v>
      </c>
      <c r="W312" s="77">
        <f t="shared" si="63"/>
        <v>-5.5824090210526167</v>
      </c>
      <c r="X312" s="27">
        <f t="shared" si="66"/>
        <v>-6.8779220730032495</v>
      </c>
      <c r="Y312" s="27">
        <f t="shared" si="67"/>
        <v>1.0302826746311773E-3</v>
      </c>
      <c r="AA312" s="65">
        <f t="shared" si="69"/>
        <v>-0.99940598121169277</v>
      </c>
      <c r="AB312" s="65">
        <f t="shared" si="70"/>
        <v>-238.39025533686728</v>
      </c>
      <c r="AD312" s="27">
        <f t="shared" si="71"/>
        <v>-4.6254255750844306</v>
      </c>
      <c r="AE312" s="77">
        <f t="shared" si="72"/>
        <v>-5.5824090210526167</v>
      </c>
      <c r="AF312" s="27">
        <f t="shared" si="73"/>
        <v>-6.8779220730032495</v>
      </c>
      <c r="AG312" s="27">
        <f t="shared" si="75"/>
        <v>1.0302826746311773E-3</v>
      </c>
      <c r="AI312" s="22">
        <f t="shared" si="74"/>
        <v>2.2690360240558861E-5</v>
      </c>
      <c r="AJ312" s="65">
        <f t="shared" si="76"/>
        <v>2.2690360240558861E-5</v>
      </c>
    </row>
    <row r="313" spans="2:36" x14ac:dyDescent="0.2">
      <c r="B313" t="str">
        <f>DataBase!A310</f>
        <v>mDiEBenzene</v>
      </c>
      <c r="D313" s="27">
        <f>DataBase!C310</f>
        <v>134.22000122070313</v>
      </c>
      <c r="E313" s="47">
        <f>DataBase!E310</f>
        <v>181.13601074218752</v>
      </c>
      <c r="F313" s="47">
        <f>DataBase!D310/1000</f>
        <v>0.86748901367187503</v>
      </c>
      <c r="G313" s="47">
        <f>DataBase!R310</f>
        <v>389.85</v>
      </c>
      <c r="H313" s="47">
        <f>DataBase!S310/100</f>
        <v>28.8</v>
      </c>
      <c r="I313" s="68">
        <f>DataBase!U310</f>
        <v>0.35401800274848938</v>
      </c>
      <c r="J313" s="27">
        <f>TestLeeKesler!H313</f>
        <v>10.779616391703609</v>
      </c>
      <c r="K313" s="58" t="e">
        <f>DataBase!Y311</f>
        <v>#NUM!</v>
      </c>
      <c r="L313" s="27">
        <f t="shared" si="62"/>
        <v>3.4676008705404007E-2</v>
      </c>
      <c r="M313" s="27">
        <f t="shared" si="68"/>
        <v>3.4676008705404007E-2</v>
      </c>
      <c r="N313" s="58"/>
      <c r="O313" s="58"/>
      <c r="P313" s="58"/>
      <c r="Q313" s="58"/>
      <c r="R313" s="58"/>
      <c r="S313" s="58"/>
      <c r="T313" s="27">
        <f>TestLeeKesler!AR313</f>
        <v>3.4931561248932645E-5</v>
      </c>
      <c r="U313" s="27">
        <f t="shared" si="64"/>
        <v>0.53265460030165912</v>
      </c>
      <c r="V313" s="27">
        <f t="shared" si="65"/>
        <v>-4.7027794255248416</v>
      </c>
      <c r="W313" s="77">
        <f t="shared" si="63"/>
        <v>-5.7039562080621229</v>
      </c>
      <c r="X313" s="27">
        <f t="shared" si="66"/>
        <v>-6.7220826100678419</v>
      </c>
      <c r="Y313" s="27">
        <f t="shared" si="67"/>
        <v>1.2040280800487502E-3</v>
      </c>
      <c r="AA313" s="65" t="e">
        <f t="shared" si="69"/>
        <v>#NUM!</v>
      </c>
      <c r="AB313" s="65" t="e">
        <f t="shared" si="70"/>
        <v>#NUM!</v>
      </c>
      <c r="AD313" s="27">
        <f t="shared" si="71"/>
        <v>-4.7027794255248416</v>
      </c>
      <c r="AE313" s="77">
        <f t="shared" si="72"/>
        <v>-5.7039562080621229</v>
      </c>
      <c r="AF313" s="27">
        <f t="shared" si="73"/>
        <v>-6.7220826100678419</v>
      </c>
      <c r="AG313" s="27">
        <f t="shared" si="75"/>
        <v>1.2040280800487502E-3</v>
      </c>
      <c r="AI313" s="22" t="e">
        <f t="shared" si="74"/>
        <v>#NUM!</v>
      </c>
      <c r="AJ313" s="65">
        <f t="shared" si="76"/>
        <v>0</v>
      </c>
    </row>
    <row r="314" spans="2:36" x14ac:dyDescent="0.2">
      <c r="B314" t="str">
        <f>DataBase!A311</f>
        <v>2EmXylene</v>
      </c>
      <c r="D314" s="27">
        <f>DataBase!C311</f>
        <v>134.22000122070313</v>
      </c>
      <c r="E314" s="47">
        <f>DataBase!E311</f>
        <v>190.04000244140627</v>
      </c>
      <c r="F314" s="47">
        <f>DataBase!D311/1000</f>
        <v>0.89392700195312502</v>
      </c>
      <c r="G314" s="47">
        <f>DataBase!R311</f>
        <v>397.85</v>
      </c>
      <c r="H314" s="47">
        <f>DataBase!S311/100</f>
        <v>30.2</v>
      </c>
      <c r="I314" s="68">
        <f>DataBase!U311</f>
        <v>0.40660101175308228</v>
      </c>
      <c r="J314" s="27">
        <f>TestLeeKesler!H314</f>
        <v>10.528710189559243</v>
      </c>
      <c r="K314" s="58">
        <f>DataBase!Y312</f>
        <v>2.6824642319735834E-2</v>
      </c>
      <c r="L314" s="27">
        <f t="shared" si="62"/>
        <v>2.2012065113064368E-2</v>
      </c>
      <c r="M314" s="27">
        <f t="shared" si="68"/>
        <v>2.2012065113064368E-2</v>
      </c>
      <c r="N314" s="58"/>
      <c r="O314" s="58"/>
      <c r="P314" s="58"/>
      <c r="Q314" s="58"/>
      <c r="R314" s="58"/>
      <c r="S314" s="58"/>
      <c r="T314" s="27">
        <f>TestLeeKesler!AR314</f>
        <v>1.4490924007103621E-5</v>
      </c>
      <c r="U314" s="27">
        <f t="shared" si="64"/>
        <v>0.52630402384500741</v>
      </c>
      <c r="V314" s="27">
        <f t="shared" si="65"/>
        <v>-4.8256972543970553</v>
      </c>
      <c r="W314" s="77">
        <f t="shared" si="63"/>
        <v>-5.8984339988754027</v>
      </c>
      <c r="X314" s="27">
        <f t="shared" si="66"/>
        <v>-7.2240064860985731</v>
      </c>
      <c r="Y314" s="27">
        <f t="shared" si="67"/>
        <v>7.2887632824716452E-4</v>
      </c>
      <c r="AA314" s="65">
        <f t="shared" si="69"/>
        <v>-0.99945979059722856</v>
      </c>
      <c r="AB314" s="65">
        <f t="shared" si="70"/>
        <v>-332.10975396132676</v>
      </c>
      <c r="AD314" s="27">
        <f t="shared" si="71"/>
        <v>-4.8256972543970553</v>
      </c>
      <c r="AE314" s="77">
        <f t="shared" si="72"/>
        <v>-5.8984339988754027</v>
      </c>
      <c r="AF314" s="27">
        <f t="shared" si="73"/>
        <v>-7.2240064860985731</v>
      </c>
      <c r="AG314" s="27">
        <f t="shared" si="75"/>
        <v>7.2887632824716452E-4</v>
      </c>
      <c r="AI314" s="22">
        <f t="shared" si="74"/>
        <v>2.3160899370173735E-5</v>
      </c>
      <c r="AJ314" s="65">
        <f t="shared" si="76"/>
        <v>2.3160899370173735E-5</v>
      </c>
    </row>
    <row r="315" spans="2:36" x14ac:dyDescent="0.2">
      <c r="B315" t="str">
        <f>DataBase!A312</f>
        <v>2EpXylene</v>
      </c>
      <c r="D315" s="27">
        <f>DataBase!C312</f>
        <v>134.22000122070313</v>
      </c>
      <c r="E315" s="47">
        <f>DataBase!E312</f>
        <v>186.83001098632815</v>
      </c>
      <c r="F315" s="47">
        <f>DataBase!D312/1000</f>
        <v>0.88071600341796874</v>
      </c>
      <c r="G315" s="47">
        <f>DataBase!R312</f>
        <v>389.85</v>
      </c>
      <c r="H315" s="47">
        <f>DataBase!S312/100</f>
        <v>28.8</v>
      </c>
      <c r="I315" s="68">
        <f>DataBase!U312</f>
        <v>0.41141700744628906</v>
      </c>
      <c r="J315" s="27">
        <f>TestLeeKesler!H315</f>
        <v>10.661899884737077</v>
      </c>
      <c r="K315" s="58">
        <f>DataBase!Y313</f>
        <v>2.0715056829593837E-2</v>
      </c>
      <c r="L315" s="27">
        <f t="shared" si="62"/>
        <v>2.4994271206616611E-2</v>
      </c>
      <c r="M315" s="27">
        <f t="shared" si="68"/>
        <v>2.4994271206616611E-2</v>
      </c>
      <c r="N315" s="58"/>
      <c r="O315" s="58"/>
      <c r="P315" s="58"/>
      <c r="Q315" s="58"/>
      <c r="R315" s="58"/>
      <c r="S315" s="58"/>
      <c r="T315" s="27">
        <f>TestLeeKesler!AR315</f>
        <v>1.6337128806088431E-5</v>
      </c>
      <c r="U315" s="27">
        <f t="shared" si="64"/>
        <v>0.53265460030165912</v>
      </c>
      <c r="V315" s="27">
        <f t="shared" si="65"/>
        <v>-4.7027794255248416</v>
      </c>
      <c r="W315" s="77">
        <f t="shared" si="63"/>
        <v>-5.7039562080621229</v>
      </c>
      <c r="X315" s="27">
        <f t="shared" si="66"/>
        <v>-7.0494840192504427</v>
      </c>
      <c r="Y315" s="27">
        <f t="shared" si="67"/>
        <v>8.6785663911863233E-4</v>
      </c>
      <c r="AA315" s="65">
        <f t="shared" si="69"/>
        <v>-0.99921134038199932</v>
      </c>
      <c r="AB315" s="65">
        <f t="shared" si="70"/>
        <v>261.9318503155842</v>
      </c>
      <c r="AD315" s="27">
        <f t="shared" si="71"/>
        <v>-4.7027794255248416</v>
      </c>
      <c r="AE315" s="77">
        <f t="shared" si="72"/>
        <v>-5.7039562080621229</v>
      </c>
      <c r="AF315" s="27">
        <f t="shared" si="73"/>
        <v>-7.0494840192504427</v>
      </c>
      <c r="AG315" s="27">
        <f t="shared" si="75"/>
        <v>8.6785663911863233E-4</v>
      </c>
      <c r="AI315" s="22">
        <f t="shared" si="74"/>
        <v>1.8311675684518409E-5</v>
      </c>
      <c r="AJ315" s="65">
        <f t="shared" si="76"/>
        <v>1.8311675684518409E-5</v>
      </c>
    </row>
    <row r="316" spans="2:36" x14ac:dyDescent="0.2">
      <c r="B316" t="str">
        <f>DataBase!A313</f>
        <v>3EoXylene</v>
      </c>
      <c r="D316" s="27">
        <f>DataBase!C313</f>
        <v>134.22000122070313</v>
      </c>
      <c r="E316" s="47">
        <f>DataBase!E313</f>
        <v>193.95900878906252</v>
      </c>
      <c r="F316" s="47">
        <f>DataBase!D313/1000</f>
        <v>0.89567102050781255</v>
      </c>
      <c r="G316" s="47">
        <f>DataBase!R313</f>
        <v>406.85</v>
      </c>
      <c r="H316" s="47">
        <f>DataBase!S313/100</f>
        <v>28.8</v>
      </c>
      <c r="I316" s="68">
        <f>DataBase!U313</f>
        <v>0.36211100220680237</v>
      </c>
      <c r="J316" s="27">
        <f>TestLeeKesler!H316</f>
        <v>10.537762186801334</v>
      </c>
      <c r="K316" s="58">
        <f>DataBase!Y314</f>
        <v>2.5575190322265927E-2</v>
      </c>
      <c r="L316" s="27">
        <f t="shared" si="62"/>
        <v>2.1934050205557075E-2</v>
      </c>
      <c r="M316" s="27">
        <f t="shared" si="68"/>
        <v>2.1934050205557075E-2</v>
      </c>
      <c r="N316" s="58"/>
      <c r="O316" s="58"/>
      <c r="P316" s="58"/>
      <c r="Q316" s="58"/>
      <c r="R316" s="58"/>
      <c r="S316" s="58"/>
      <c r="T316" s="27">
        <f>TestLeeKesler!AR316</f>
        <v>1.9067446210417972E-5</v>
      </c>
      <c r="U316" s="27">
        <f t="shared" si="64"/>
        <v>0.5193382352941176</v>
      </c>
      <c r="V316" s="27">
        <f t="shared" si="65"/>
        <v>-4.9641729533748125</v>
      </c>
      <c r="W316" s="77">
        <f t="shared" si="63"/>
        <v>-6.1194425631141778</v>
      </c>
      <c r="X316" s="27">
        <f t="shared" si="66"/>
        <v>-7.1800904328510509</v>
      </c>
      <c r="Y316" s="27">
        <f t="shared" si="67"/>
        <v>7.6159896547073173E-4</v>
      </c>
      <c r="AA316" s="65">
        <f t="shared" si="69"/>
        <v>-0.99925445535418689</v>
      </c>
      <c r="AB316" s="65">
        <f t="shared" si="70"/>
        <v>-190.96107976533452</v>
      </c>
      <c r="AD316" s="27">
        <f t="shared" si="71"/>
        <v>-4.9641729533748125</v>
      </c>
      <c r="AE316" s="77">
        <f t="shared" si="72"/>
        <v>-6.1194425631141778</v>
      </c>
      <c r="AF316" s="27">
        <f t="shared" si="73"/>
        <v>-7.1800904328510509</v>
      </c>
      <c r="AG316" s="27">
        <f t="shared" si="75"/>
        <v>7.6159896547073173E-4</v>
      </c>
      <c r="AI316" s="22">
        <f t="shared" si="74"/>
        <v>1.3257901349506551E-5</v>
      </c>
      <c r="AJ316" s="65">
        <f t="shared" si="76"/>
        <v>1.3257901349506551E-5</v>
      </c>
    </row>
    <row r="317" spans="2:36" x14ac:dyDescent="0.2">
      <c r="B317" t="str">
        <f>DataBase!A314</f>
        <v>4EmXylene</v>
      </c>
      <c r="D317" s="27">
        <f>DataBase!C314</f>
        <v>134.22000122070313</v>
      </c>
      <c r="E317" s="47">
        <f>DataBase!E314</f>
        <v>188.43801269531252</v>
      </c>
      <c r="F317" s="47">
        <f>DataBase!D314/1000</f>
        <v>0.87986901855468747</v>
      </c>
      <c r="G317" s="47">
        <f>DataBase!R314</f>
        <v>391.85</v>
      </c>
      <c r="H317" s="47">
        <f>DataBase!S314/100</f>
        <v>28.8</v>
      </c>
      <c r="I317" s="68">
        <f>DataBase!U314</f>
        <v>0.41395500302314758</v>
      </c>
      <c r="J317" s="27">
        <f>TestLeeKesler!H317</f>
        <v>10.684584788373209</v>
      </c>
      <c r="K317" s="58" t="e">
        <f>DataBase!Y315</f>
        <v>#NUM!</v>
      </c>
      <c r="L317" s="27">
        <f t="shared" si="62"/>
        <v>2.3415605190933705E-2</v>
      </c>
      <c r="M317" s="27">
        <f t="shared" si="68"/>
        <v>2.3415605190933705E-2</v>
      </c>
      <c r="N317" s="58"/>
      <c r="O317" s="58"/>
      <c r="P317" s="58"/>
      <c r="Q317" s="58"/>
      <c r="R317" s="58"/>
      <c r="S317" s="58"/>
      <c r="T317" s="27">
        <f>TestLeeKesler!AR317</f>
        <v>1.497727975437164E-5</v>
      </c>
      <c r="U317" s="27">
        <f t="shared" si="64"/>
        <v>0.53105263157894733</v>
      </c>
      <c r="V317" s="27">
        <f t="shared" si="65"/>
        <v>-4.733493599226188</v>
      </c>
      <c r="W317" s="77">
        <f t="shared" si="63"/>
        <v>-5.7523990794016822</v>
      </c>
      <c r="X317" s="27">
        <f t="shared" si="66"/>
        <v>-7.1147279775302632</v>
      </c>
      <c r="Y317" s="27">
        <f t="shared" si="67"/>
        <v>8.130418469074203E-4</v>
      </c>
      <c r="AA317" s="65" t="e">
        <f t="shared" si="69"/>
        <v>#NUM!</v>
      </c>
      <c r="AB317" s="65" t="e">
        <f t="shared" si="70"/>
        <v>#NUM!</v>
      </c>
      <c r="AD317" s="27">
        <f t="shared" si="71"/>
        <v>-4.733493599226188</v>
      </c>
      <c r="AE317" s="77">
        <f t="shared" si="72"/>
        <v>-5.7523990794016822</v>
      </c>
      <c r="AF317" s="27">
        <f t="shared" si="73"/>
        <v>-7.1147279775302632</v>
      </c>
      <c r="AG317" s="27">
        <f t="shared" si="75"/>
        <v>8.130418469074203E-4</v>
      </c>
      <c r="AI317" s="22" t="e">
        <f t="shared" si="74"/>
        <v>#NUM!</v>
      </c>
      <c r="AJ317" s="65">
        <f t="shared" si="76"/>
        <v>0</v>
      </c>
    </row>
    <row r="318" spans="2:36" x14ac:dyDescent="0.2">
      <c r="B318" t="str">
        <f>DataBase!A315</f>
        <v>4EoXylene</v>
      </c>
      <c r="D318" s="27">
        <f>DataBase!C315</f>
        <v>134.22000122070313</v>
      </c>
      <c r="E318" s="47">
        <f>DataBase!E315</f>
        <v>189.77800903320315</v>
      </c>
      <c r="F318" s="47">
        <f>DataBase!D315/1000</f>
        <v>0.8779130249023438</v>
      </c>
      <c r="G318" s="47">
        <f>DataBase!R315</f>
        <v>393.85</v>
      </c>
      <c r="H318" s="47">
        <f>DataBase!S315/100</f>
        <v>28.8</v>
      </c>
      <c r="I318" s="68">
        <f>DataBase!U315</f>
        <v>0.41136100888252258</v>
      </c>
      <c r="J318" s="27">
        <f>TestLeeKesler!H318</f>
        <v>10.718742275140883</v>
      </c>
      <c r="K318" s="58" t="e">
        <f>DataBase!Y316</f>
        <v>#NUM!</v>
      </c>
      <c r="L318" s="27">
        <f t="shared" si="62"/>
        <v>2.2592633078243277E-2</v>
      </c>
      <c r="M318" s="27">
        <f t="shared" si="68"/>
        <v>2.2592633078243277E-2</v>
      </c>
      <c r="N318" s="58"/>
      <c r="O318" s="58"/>
      <c r="P318" s="58"/>
      <c r="Q318" s="58"/>
      <c r="R318" s="58"/>
      <c r="S318" s="58"/>
      <c r="T318" s="27">
        <f>TestLeeKesler!AR318</f>
        <v>1.4248599274608368E-5</v>
      </c>
      <c r="U318" s="27">
        <f t="shared" si="64"/>
        <v>0.52946026986506745</v>
      </c>
      <c r="V318" s="27">
        <f t="shared" si="65"/>
        <v>-4.7642179856795117</v>
      </c>
      <c r="W318" s="77">
        <f t="shared" si="63"/>
        <v>-5.8009600953131866</v>
      </c>
      <c r="X318" s="27">
        <f t="shared" si="66"/>
        <v>-7.1505067829747979</v>
      </c>
      <c r="Y318" s="27">
        <f t="shared" si="67"/>
        <v>7.8446642632789155E-4</v>
      </c>
      <c r="AA318" s="65" t="e">
        <f t="shared" si="69"/>
        <v>#NUM!</v>
      </c>
      <c r="AB318" s="65" t="e">
        <f t="shared" si="70"/>
        <v>#NUM!</v>
      </c>
      <c r="AD318" s="27">
        <f t="shared" si="71"/>
        <v>-4.7642179856795117</v>
      </c>
      <c r="AE318" s="77">
        <f t="shared" si="72"/>
        <v>-5.8009600953131866</v>
      </c>
      <c r="AF318" s="27">
        <f t="shared" si="73"/>
        <v>-7.1505067829747979</v>
      </c>
      <c r="AG318" s="27">
        <f t="shared" si="75"/>
        <v>7.8446642632789155E-4</v>
      </c>
      <c r="AI318" s="22" t="e">
        <f t="shared" si="74"/>
        <v>#NUM!</v>
      </c>
      <c r="AJ318" s="65">
        <f t="shared" si="76"/>
        <v>0</v>
      </c>
    </row>
    <row r="319" spans="2:36" x14ac:dyDescent="0.2">
      <c r="B319" t="str">
        <f>DataBase!A316</f>
        <v>5EmXylene</v>
      </c>
      <c r="D319" s="27">
        <f>DataBase!C316</f>
        <v>134.22000122070313</v>
      </c>
      <c r="E319" s="47">
        <f>DataBase!E316</f>
        <v>183.77800903320315</v>
      </c>
      <c r="F319" s="47">
        <f>DataBase!D316/1000</f>
        <v>0.86834301757812504</v>
      </c>
      <c r="G319" s="47">
        <f>DataBase!R316</f>
        <v>381.85</v>
      </c>
      <c r="H319" s="47">
        <f>DataBase!S316/100</f>
        <v>27.5</v>
      </c>
      <c r="I319" s="68">
        <f>DataBase!U316</f>
        <v>0.41693800687789917</v>
      </c>
      <c r="J319" s="27">
        <f>TestLeeKesler!H319</f>
        <v>10.789850950274149</v>
      </c>
      <c r="K319" s="58">
        <f>DataBase!Y317</f>
        <v>3.017371005581727E-2</v>
      </c>
      <c r="L319" s="27">
        <f t="shared" si="62"/>
        <v>2.8332577456807187E-2</v>
      </c>
      <c r="M319" s="27">
        <f t="shared" si="68"/>
        <v>2.8332577456807187E-2</v>
      </c>
      <c r="N319" s="58"/>
      <c r="O319" s="58"/>
      <c r="P319" s="58"/>
      <c r="Q319" s="58"/>
      <c r="R319" s="58"/>
      <c r="S319" s="58"/>
      <c r="T319" s="27">
        <f>TestLeeKesler!AR319</f>
        <v>1.7834035195270779E-5</v>
      </c>
      <c r="U319" s="27">
        <f t="shared" si="64"/>
        <v>0.53916030534351145</v>
      </c>
      <c r="V319" s="27">
        <f t="shared" si="65"/>
        <v>-4.5800255578239693</v>
      </c>
      <c r="W319" s="77">
        <f t="shared" si="63"/>
        <v>-5.5113791461864379</v>
      </c>
      <c r="X319" s="27">
        <f t="shared" si="66"/>
        <v>-6.8779289941833603</v>
      </c>
      <c r="Y319" s="27">
        <f t="shared" si="67"/>
        <v>1.0302755438838978E-3</v>
      </c>
      <c r="AA319" s="65">
        <f t="shared" si="69"/>
        <v>-0.99940895451165002</v>
      </c>
      <c r="AB319" s="65">
        <f t="shared" si="70"/>
        <v>-103.23701724544729</v>
      </c>
      <c r="AD319" s="27">
        <f t="shared" si="71"/>
        <v>-4.5800255578239693</v>
      </c>
      <c r="AE319" s="77">
        <f t="shared" si="72"/>
        <v>-5.5113791461864379</v>
      </c>
      <c r="AF319" s="27">
        <f t="shared" si="73"/>
        <v>-6.8779289941833603</v>
      </c>
      <c r="AG319" s="27">
        <f t="shared" si="75"/>
        <v>1.0302755438838978E-3</v>
      </c>
      <c r="AI319" s="22">
        <f t="shared" si="74"/>
        <v>3.3897692471376247E-6</v>
      </c>
      <c r="AJ319" s="65">
        <f t="shared" si="76"/>
        <v>3.3897692471376247E-6</v>
      </c>
    </row>
    <row r="320" spans="2:36" x14ac:dyDescent="0.2">
      <c r="B320" t="str">
        <f>DataBase!A317</f>
        <v>1M2nPropylBZ</v>
      </c>
      <c r="D320" s="27">
        <f>DataBase!C317</f>
        <v>134.22000122070313</v>
      </c>
      <c r="E320" s="47">
        <f>DataBase!E317</f>
        <v>184.80001220703127</v>
      </c>
      <c r="F320" s="47">
        <f>DataBase!D317/1000</f>
        <v>0.8771790161132812</v>
      </c>
      <c r="G320" s="47">
        <f>DataBase!R317</f>
        <v>388.85</v>
      </c>
      <c r="H320" s="47">
        <f>DataBase!S317/100</f>
        <v>29.4</v>
      </c>
      <c r="I320" s="68">
        <f>DataBase!U317</f>
        <v>0.40701401233673096</v>
      </c>
      <c r="J320" s="27">
        <f>TestLeeKesler!H320</f>
        <v>10.689120166497354</v>
      </c>
      <c r="K320" s="58">
        <f>DataBase!Y318</f>
        <v>3.254910786793639E-2</v>
      </c>
      <c r="L320" s="27">
        <f t="shared" si="62"/>
        <v>2.6831431584739822E-2</v>
      </c>
      <c r="M320" s="27">
        <f t="shared" si="68"/>
        <v>2.6831431584739822E-2</v>
      </c>
      <c r="N320" s="58"/>
      <c r="O320" s="58"/>
      <c r="P320" s="58"/>
      <c r="Q320" s="58"/>
      <c r="R320" s="58"/>
      <c r="S320" s="58"/>
      <c r="T320" s="27">
        <f>TestLeeKesler!AR320</f>
        <v>1.8403559697978075E-5</v>
      </c>
      <c r="U320" s="27">
        <f t="shared" si="64"/>
        <v>0.53345921450151057</v>
      </c>
      <c r="V320" s="27">
        <f t="shared" si="65"/>
        <v>-4.6874261794787859</v>
      </c>
      <c r="W320" s="77">
        <f t="shared" si="63"/>
        <v>-5.679779278235257</v>
      </c>
      <c r="X320" s="27">
        <f t="shared" si="66"/>
        <v>-6.9991759327003393</v>
      </c>
      <c r="Y320" s="27">
        <f t="shared" si="67"/>
        <v>9.126337273721028E-4</v>
      </c>
      <c r="AA320" s="65">
        <f t="shared" si="69"/>
        <v>-0.9994345909641319</v>
      </c>
      <c r="AB320" s="65">
        <f t="shared" si="70"/>
        <v>-310.68317092071845</v>
      </c>
      <c r="AD320" s="27">
        <f t="shared" si="71"/>
        <v>-4.6874261794787859</v>
      </c>
      <c r="AE320" s="77">
        <f t="shared" si="72"/>
        <v>-5.679779278235257</v>
      </c>
      <c r="AF320" s="27">
        <f t="shared" si="73"/>
        <v>-6.9991759327003393</v>
      </c>
      <c r="AG320" s="27">
        <f t="shared" si="75"/>
        <v>9.126337273721028E-4</v>
      </c>
      <c r="AI320" s="22">
        <f t="shared" si="74"/>
        <v>3.2691822079428527E-5</v>
      </c>
      <c r="AJ320" s="65">
        <f t="shared" si="76"/>
        <v>3.2691822079428527E-5</v>
      </c>
    </row>
    <row r="321" spans="2:36" x14ac:dyDescent="0.2">
      <c r="B321" t="str">
        <f>DataBase!A318</f>
        <v>1M3nPropylBZ</v>
      </c>
      <c r="D321" s="27">
        <f>DataBase!C318</f>
        <v>134.22000122070313</v>
      </c>
      <c r="E321" s="47">
        <f>DataBase!E318</f>
        <v>181.80001220703127</v>
      </c>
      <c r="F321" s="47">
        <f>DataBase!D318/1000</f>
        <v>0.86504602050781254</v>
      </c>
      <c r="G321" s="47">
        <f>DataBase!R318</f>
        <v>380.85</v>
      </c>
      <c r="H321" s="47">
        <f>DataBase!S318/100</f>
        <v>28.1</v>
      </c>
      <c r="I321" s="68">
        <f>DataBase!U318</f>
        <v>0.41278401017189026</v>
      </c>
      <c r="J321" s="27">
        <f>TestLeeKesler!H321</f>
        <v>10.815323546452298</v>
      </c>
      <c r="K321" s="58">
        <f>DataBase!Y319</f>
        <v>3.1338623549137884E-2</v>
      </c>
      <c r="L321" s="27">
        <f t="shared" si="62"/>
        <v>3.0377532502520139E-2</v>
      </c>
      <c r="M321" s="27">
        <f t="shared" si="68"/>
        <v>3.0377532502520139E-2</v>
      </c>
      <c r="N321" s="58"/>
      <c r="O321" s="58"/>
      <c r="P321" s="58"/>
      <c r="Q321" s="58"/>
      <c r="R321" s="58"/>
      <c r="S321" s="58"/>
      <c r="T321" s="27">
        <f>TestLeeKesler!AR321</f>
        <v>1.9873927761103434E-5</v>
      </c>
      <c r="U321" s="27">
        <f t="shared" si="64"/>
        <v>0.53998470948012234</v>
      </c>
      <c r="V321" s="27">
        <f t="shared" si="65"/>
        <v>-4.5646929633723712</v>
      </c>
      <c r="W321" s="77">
        <f t="shared" si="63"/>
        <v>-5.4874427385218176</v>
      </c>
      <c r="X321" s="27">
        <f t="shared" si="66"/>
        <v>-6.8298215825680266</v>
      </c>
      <c r="Y321" s="27">
        <f t="shared" si="67"/>
        <v>1.0810509787373714E-3</v>
      </c>
      <c r="AA321" s="65">
        <f t="shared" si="69"/>
        <v>-0.99936583278043656</v>
      </c>
      <c r="AB321" s="65">
        <f t="shared" si="70"/>
        <v>-48.35939116669023</v>
      </c>
      <c r="AD321" s="27">
        <f t="shared" si="71"/>
        <v>-4.5646929633723712</v>
      </c>
      <c r="AE321" s="77">
        <f t="shared" si="72"/>
        <v>-5.4874427385218176</v>
      </c>
      <c r="AF321" s="27">
        <f t="shared" si="73"/>
        <v>-6.8298215825680266</v>
      </c>
      <c r="AG321" s="27">
        <f t="shared" si="75"/>
        <v>1.0810509787373714E-3</v>
      </c>
      <c r="AI321" s="22">
        <f t="shared" si="74"/>
        <v>9.2369599988879266E-7</v>
      </c>
      <c r="AJ321" s="65">
        <f t="shared" si="76"/>
        <v>9.2369599988879266E-7</v>
      </c>
    </row>
    <row r="322" spans="2:36" x14ac:dyDescent="0.2">
      <c r="B322" t="str">
        <f>DataBase!A319</f>
        <v>1M4nPropylBZ</v>
      </c>
      <c r="D322" s="27">
        <f>DataBase!C319</f>
        <v>134.22000122070313</v>
      </c>
      <c r="E322" s="47">
        <f>DataBase!E319</f>
        <v>183.30001220703127</v>
      </c>
      <c r="F322" s="47">
        <f>DataBase!D319/1000</f>
        <v>0.86285601806640622</v>
      </c>
      <c r="G322" s="47">
        <f>DataBase!R319</f>
        <v>382.85</v>
      </c>
      <c r="H322" s="47">
        <f>DataBase!S319/100</f>
        <v>28.1</v>
      </c>
      <c r="I322" s="68">
        <f>DataBase!U319</f>
        <v>0.413441002368927</v>
      </c>
      <c r="J322" s="27">
        <f>TestLeeKesler!H322</f>
        <v>10.854677136179875</v>
      </c>
      <c r="K322" s="58">
        <f>DataBase!Y320</f>
        <v>2.865507626800556E-2</v>
      </c>
      <c r="L322" s="27">
        <f t="shared" si="62"/>
        <v>2.8778401163672158E-2</v>
      </c>
      <c r="M322" s="27">
        <f t="shared" si="68"/>
        <v>2.8778401163672158E-2</v>
      </c>
      <c r="N322" s="58"/>
      <c r="O322" s="58"/>
      <c r="P322" s="58"/>
      <c r="Q322" s="58"/>
      <c r="R322" s="58"/>
      <c r="S322" s="58"/>
      <c r="T322" s="27">
        <f>TestLeeKesler!AR322</f>
        <v>1.8503754711307472E-5</v>
      </c>
      <c r="U322" s="27">
        <f t="shared" si="64"/>
        <v>0.53833841463414633</v>
      </c>
      <c r="V322" s="27">
        <f t="shared" si="65"/>
        <v>-4.5953607486334054</v>
      </c>
      <c r="W322" s="77">
        <f t="shared" si="63"/>
        <v>-5.5353459076114762</v>
      </c>
      <c r="X322" s="27">
        <f t="shared" si="66"/>
        <v>-6.883899709135032</v>
      </c>
      <c r="Y322" s="27">
        <f t="shared" si="67"/>
        <v>1.0241423901662689E-3</v>
      </c>
      <c r="AA322" s="65">
        <f t="shared" si="69"/>
        <v>-0.99935425910096187</v>
      </c>
      <c r="AB322" s="65">
        <f t="shared" si="70"/>
        <v>6.6648578945566541</v>
      </c>
      <c r="AD322" s="27">
        <f t="shared" si="71"/>
        <v>-4.5953607486334054</v>
      </c>
      <c r="AE322" s="77">
        <f t="shared" si="72"/>
        <v>-5.5353459076114762</v>
      </c>
      <c r="AF322" s="27">
        <f t="shared" si="73"/>
        <v>-6.883899709135032</v>
      </c>
      <c r="AG322" s="27">
        <f t="shared" si="75"/>
        <v>1.0241423901662689E-3</v>
      </c>
      <c r="AI322" s="22">
        <f t="shared" si="74"/>
        <v>1.5209029891177155E-8</v>
      </c>
      <c r="AJ322" s="65">
        <f t="shared" si="76"/>
        <v>1.5209029891177155E-8</v>
      </c>
    </row>
    <row r="323" spans="2:36" x14ac:dyDescent="0.2">
      <c r="B323" t="str">
        <f>DataBase!A320</f>
        <v>14-EBenzene</v>
      </c>
      <c r="D323" s="27">
        <f>DataBase!C320</f>
        <v>134.22200012207031</v>
      </c>
      <c r="E323" s="47">
        <f>DataBase!E320</f>
        <v>183.78701171875002</v>
      </c>
      <c r="F323" s="47">
        <f>DataBase!D320/1000</f>
        <v>0.86475701904296876</v>
      </c>
      <c r="G323" s="47">
        <f>DataBase!R320</f>
        <v>384.81002197265627</v>
      </c>
      <c r="H323" s="47">
        <f>DataBase!S320/100</f>
        <v>28.026201171875002</v>
      </c>
      <c r="I323" s="68">
        <f>DataBase!U320</f>
        <v>0.4043700098991394</v>
      </c>
      <c r="J323" s="27">
        <f>TestLeeKesler!H323</f>
        <v>10.834665761473337</v>
      </c>
      <c r="K323" s="58">
        <f>DataBase!Y321</f>
        <v>3.0397552318818709E-2</v>
      </c>
      <c r="L323" s="27">
        <f t="shared" si="62"/>
        <v>2.8734852003656327E-2</v>
      </c>
      <c r="M323" s="27">
        <f t="shared" si="68"/>
        <v>2.8734852003656327E-2</v>
      </c>
      <c r="N323" s="58"/>
      <c r="O323" s="58"/>
      <c r="P323" s="58"/>
      <c r="Q323" s="58"/>
      <c r="R323" s="58"/>
      <c r="S323" s="58"/>
      <c r="T323" s="27">
        <f>TestLeeKesler!AR323</f>
        <v>1.9989231940059411E-5</v>
      </c>
      <c r="U323" s="27">
        <f t="shared" si="64"/>
        <v>0.53673473798788995</v>
      </c>
      <c r="V323" s="27">
        <f t="shared" si="65"/>
        <v>-4.6254255750844306</v>
      </c>
      <c r="W323" s="77">
        <f t="shared" si="63"/>
        <v>-5.5824090210526167</v>
      </c>
      <c r="X323" s="27">
        <f t="shared" si="66"/>
        <v>-6.8827843661885222</v>
      </c>
      <c r="Y323" s="27">
        <f t="shared" si="67"/>
        <v>1.025285297405646E-3</v>
      </c>
      <c r="AA323" s="65">
        <f t="shared" si="69"/>
        <v>-0.99934240652897288</v>
      </c>
      <c r="AB323" s="65">
        <f t="shared" si="70"/>
        <v>-83.179800011737726</v>
      </c>
      <c r="AD323" s="27">
        <f t="shared" si="71"/>
        <v>-4.6254255750844306</v>
      </c>
      <c r="AE323" s="77">
        <f t="shared" si="72"/>
        <v>-5.5824090210526167</v>
      </c>
      <c r="AF323" s="27">
        <f t="shared" si="73"/>
        <v>-6.8827843661885222</v>
      </c>
      <c r="AG323" s="27">
        <f t="shared" si="75"/>
        <v>1.025285297405646E-3</v>
      </c>
      <c r="AI323" s="22">
        <f t="shared" si="74"/>
        <v>2.7645723380410841E-6</v>
      </c>
      <c r="AJ323" s="65">
        <f t="shared" si="76"/>
        <v>2.7645723380410841E-6</v>
      </c>
    </row>
    <row r="324" spans="2:36" x14ac:dyDescent="0.2">
      <c r="B324" t="str">
        <f>DataBase!A321</f>
        <v>n-BBenzene</v>
      </c>
      <c r="D324" s="27">
        <f>DataBase!C321</f>
        <v>134.22200012207031</v>
      </c>
      <c r="E324" s="47">
        <f>DataBase!E321</f>
        <v>183.30401000976565</v>
      </c>
      <c r="F324" s="47">
        <f>DataBase!D321/1000</f>
        <v>0.86317401123046877</v>
      </c>
      <c r="G324" s="47">
        <f>DataBase!R321</f>
        <v>387.38900146484377</v>
      </c>
      <c r="H324" s="47">
        <f>DataBase!S321/100</f>
        <v>28.868100585937501</v>
      </c>
      <c r="I324" s="68">
        <f>DataBase!U321</f>
        <v>0.39300000667572021</v>
      </c>
      <c r="J324" s="27">
        <f>TestLeeKesler!H324</f>
        <v>10.850709953250787</v>
      </c>
      <c r="K324" s="58">
        <f>DataBase!Y322</f>
        <v>4.7397614913496942E-2</v>
      </c>
      <c r="L324" s="27">
        <f t="shared" si="62"/>
        <v>2.9583007883497818E-2</v>
      </c>
      <c r="M324" s="27">
        <f t="shared" si="68"/>
        <v>2.9583007883497818E-2</v>
      </c>
      <c r="N324" s="58"/>
      <c r="O324" s="58"/>
      <c r="P324" s="58"/>
      <c r="Q324" s="58"/>
      <c r="R324" s="58"/>
      <c r="S324" s="58"/>
      <c r="T324" s="27">
        <f>TestLeeKesler!AR324</f>
        <v>2.2201888415040207E-5</v>
      </c>
      <c r="U324" s="27">
        <f t="shared" si="64"/>
        <v>0.53463913442936328</v>
      </c>
      <c r="V324" s="27">
        <f t="shared" si="65"/>
        <v>-4.6649997244188803</v>
      </c>
      <c r="W324" s="77">
        <f t="shared" si="63"/>
        <v>-5.6445103763885465</v>
      </c>
      <c r="X324" s="27">
        <f t="shared" si="66"/>
        <v>-6.8832923400207511</v>
      </c>
      <c r="Y324" s="27">
        <f t="shared" si="67"/>
        <v>1.024764611562583E-3</v>
      </c>
      <c r="AA324" s="65">
        <f t="shared" si="69"/>
        <v>-0.99953158215966009</v>
      </c>
      <c r="AB324" s="65">
        <f t="shared" si="70"/>
        <v>-802.39152170186526</v>
      </c>
      <c r="AD324" s="27">
        <f t="shared" si="71"/>
        <v>-4.6649997244188803</v>
      </c>
      <c r="AE324" s="77">
        <f t="shared" si="72"/>
        <v>-5.6445103763885465</v>
      </c>
      <c r="AF324" s="27">
        <f t="shared" si="73"/>
        <v>-6.8832923400207511</v>
      </c>
      <c r="AG324" s="27">
        <f t="shared" si="75"/>
        <v>1.024764611562583E-3</v>
      </c>
      <c r="AI324" s="22">
        <f t="shared" si="74"/>
        <v>3.1736022363329421E-4</v>
      </c>
      <c r="AJ324" s="65">
        <f t="shared" si="76"/>
        <v>3.1736022363329421E-4</v>
      </c>
    </row>
    <row r="325" spans="2:36" x14ac:dyDescent="0.2">
      <c r="B325" t="str">
        <f>DataBase!A322</f>
        <v>i-BBenzene</v>
      </c>
      <c r="D325" s="27">
        <f>DataBase!C322</f>
        <v>134.22200012207031</v>
      </c>
      <c r="E325" s="47">
        <f>DataBase!E322</f>
        <v>172.78701171875002</v>
      </c>
      <c r="F325" s="47">
        <f>DataBase!D322/1000</f>
        <v>0.85687200927734375</v>
      </c>
      <c r="G325" s="47">
        <f>DataBase!R322</f>
        <v>377.22200927734377</v>
      </c>
      <c r="H325" s="47">
        <f>DataBase!S322/100</f>
        <v>30.498701171874998</v>
      </c>
      <c r="I325" s="68">
        <f>DataBase!U322</f>
        <v>0.37999001145362854</v>
      </c>
      <c r="J325" s="27">
        <f>TestLeeKesler!H325</f>
        <v>10.845911385570158</v>
      </c>
      <c r="K325" s="58">
        <f>DataBase!Y323</f>
        <v>5.2521087782794205E-2</v>
      </c>
      <c r="L325" s="27">
        <f t="shared" ref="L325:L388" si="77">Y325*H325</f>
        <v>4.3123972120251187E-2</v>
      </c>
      <c r="M325" s="27">
        <f t="shared" si="68"/>
        <v>4.3123972120251187E-2</v>
      </c>
      <c r="N325" s="58"/>
      <c r="O325" s="58"/>
      <c r="P325" s="58"/>
      <c r="Q325" s="58"/>
      <c r="R325" s="58"/>
      <c r="S325" s="58"/>
      <c r="T325" s="27">
        <f>TestLeeKesler!AR325</f>
        <v>3.701596995379477E-5</v>
      </c>
      <c r="U325" s="27">
        <f t="shared" si="64"/>
        <v>0.54299692324151538</v>
      </c>
      <c r="V325" s="27">
        <f t="shared" si="65"/>
        <v>-4.5090883153822663</v>
      </c>
      <c r="W325" s="77">
        <f t="shared" ref="W325:W388" si="78">15.2518-15.6875/U325-13.4721*LN(U325)+0.43577*U325^6</f>
        <v>-5.4008578113730348</v>
      </c>
      <c r="X325" s="27">
        <f t="shared" si="66"/>
        <v>-6.5613603369853255</v>
      </c>
      <c r="Y325" s="27">
        <f t="shared" si="67"/>
        <v>1.4139609381142709E-3</v>
      </c>
      <c r="AA325" s="65">
        <f t="shared" si="69"/>
        <v>-0.99929521699727786</v>
      </c>
      <c r="AB325" s="65">
        <f t="shared" si="70"/>
        <v>-253.86652502346902</v>
      </c>
      <c r="AD325" s="27">
        <f t="shared" si="71"/>
        <v>-4.5090883153822663</v>
      </c>
      <c r="AE325" s="77">
        <f t="shared" si="72"/>
        <v>-5.4008578113730348</v>
      </c>
      <c r="AF325" s="27">
        <f t="shared" si="73"/>
        <v>-6.5613603369853255</v>
      </c>
      <c r="AG325" s="27">
        <f t="shared" si="75"/>
        <v>1.4139609381142709E-3</v>
      </c>
      <c r="AI325" s="22">
        <f t="shared" si="74"/>
        <v>8.8305782775211311E-5</v>
      </c>
      <c r="AJ325" s="65">
        <f t="shared" si="76"/>
        <v>8.8305782775211311E-5</v>
      </c>
    </row>
    <row r="326" spans="2:36" x14ac:dyDescent="0.2">
      <c r="B326" t="str">
        <f>DataBase!A323</f>
        <v>sec-BBenzene</v>
      </c>
      <c r="D326" s="27">
        <f>DataBase!C323</f>
        <v>134.22200012207031</v>
      </c>
      <c r="E326" s="47">
        <f>DataBase!E323</f>
        <v>173.3330017089844</v>
      </c>
      <c r="F326" s="47">
        <f>DataBase!D323/1000</f>
        <v>0.86532800292968748</v>
      </c>
      <c r="G326" s="47">
        <f>DataBase!R323</f>
        <v>391.38900146484377</v>
      </c>
      <c r="H326" s="47">
        <f>DataBase!S323/100</f>
        <v>29.508701171875</v>
      </c>
      <c r="I326" s="68">
        <f>DataBase!U323</f>
        <v>0.28468000888824463</v>
      </c>
      <c r="J326" s="27">
        <f>TestLeeKesler!H326</f>
        <v>10.744306445146373</v>
      </c>
      <c r="K326" s="58">
        <f>DataBase!Y324</f>
        <v>6.1013431381392806E-2</v>
      </c>
      <c r="L326" s="27">
        <f t="shared" si="77"/>
        <v>5.0989313660163196E-2</v>
      </c>
      <c r="M326" s="27">
        <f t="shared" si="68"/>
        <v>5.0989313660163196E-2</v>
      </c>
      <c r="N326" s="58"/>
      <c r="O326" s="58"/>
      <c r="P326" s="58"/>
      <c r="Q326" s="58"/>
      <c r="R326" s="58"/>
      <c r="S326" s="58"/>
      <c r="T326" s="27">
        <f>TestLeeKesler!AR326</f>
        <v>9.0477619074691448E-5</v>
      </c>
      <c r="U326" s="27">
        <f t="shared" ref="U326:U389" si="79">$U$1/(G326+273.15)</f>
        <v>0.53142102904652877</v>
      </c>
      <c r="V326" s="27">
        <f t="shared" ref="V326:V389" si="80">5.92714-6.09648/U326-1.28862*LN(U326)+0.169347*U326^6</f>
        <v>-4.7264130976824639</v>
      </c>
      <c r="W326" s="77">
        <f t="shared" si="78"/>
        <v>-5.7412225320038583</v>
      </c>
      <c r="X326" s="27">
        <f t="shared" ref="X326:X389" si="81">V326+I326*W326</f>
        <v>-6.3608243791227128</v>
      </c>
      <c r="Y326" s="27">
        <f t="shared" ref="Y326:Y389" si="82">EXP(X326)</f>
        <v>1.7279416455225605E-3</v>
      </c>
      <c r="AA326" s="65">
        <f t="shared" si="69"/>
        <v>-0.99851708686061069</v>
      </c>
      <c r="AB326" s="65">
        <f t="shared" si="70"/>
        <v>-110.79113070995447</v>
      </c>
      <c r="AD326" s="27">
        <f t="shared" si="71"/>
        <v>-4.7264130976824639</v>
      </c>
      <c r="AE326" s="77">
        <f t="shared" si="72"/>
        <v>-5.7412225320038583</v>
      </c>
      <c r="AF326" s="27">
        <f t="shared" si="73"/>
        <v>-6.3608243791227128</v>
      </c>
      <c r="AG326" s="27">
        <f t="shared" si="75"/>
        <v>1.7279416455225605E-3</v>
      </c>
      <c r="AI326" s="22">
        <f t="shared" si="74"/>
        <v>1.004829360890695E-4</v>
      </c>
      <c r="AJ326" s="65">
        <f t="shared" si="76"/>
        <v>1.004829360890695E-4</v>
      </c>
    </row>
    <row r="327" spans="2:36" x14ac:dyDescent="0.2">
      <c r="B327" t="str">
        <f>DataBase!A324</f>
        <v>tert-Bbenzen</v>
      </c>
      <c r="D327" s="27">
        <f>DataBase!C324</f>
        <v>134.22200012207031</v>
      </c>
      <c r="E327" s="47">
        <f>DataBase!E324</f>
        <v>169.14901123046877</v>
      </c>
      <c r="F327" s="47">
        <f>DataBase!D324/1000</f>
        <v>0.86989202880859373</v>
      </c>
      <c r="G327" s="47">
        <f>DataBase!R324</f>
        <v>386.66500244140627</v>
      </c>
      <c r="H327" s="47">
        <f>DataBase!S324/100</f>
        <v>29.646201171874999</v>
      </c>
      <c r="I327" s="68">
        <f>DataBase!U324</f>
        <v>0.27755001187324524</v>
      </c>
      <c r="J327" s="27">
        <f>TestLeeKesler!H327</f>
        <v>10.654444381677477</v>
      </c>
      <c r="K327" s="58">
        <f>DataBase!Y325</f>
        <v>3.9644459627947777E-2</v>
      </c>
      <c r="L327" s="27">
        <f t="shared" si="77"/>
        <v>5.9229005046307452E-2</v>
      </c>
      <c r="M327" s="27">
        <f t="shared" si="68"/>
        <v>5.9229005046307452E-2</v>
      </c>
      <c r="N327" s="58"/>
      <c r="O327" s="58"/>
      <c r="P327" s="58"/>
      <c r="Q327" s="58"/>
      <c r="R327" s="58"/>
      <c r="S327" s="58"/>
      <c r="T327" s="27">
        <f>TestLeeKesler!AR327</f>
        <v>1.1212857664179082E-4</v>
      </c>
      <c r="U327" s="27">
        <f t="shared" si="79"/>
        <v>0.53522578100421547</v>
      </c>
      <c r="V327" s="27">
        <f t="shared" si="80"/>
        <v>-4.6538883103059687</v>
      </c>
      <c r="W327" s="77">
        <f t="shared" si="78"/>
        <v>-5.627056475319316</v>
      </c>
      <c r="X327" s="27">
        <f t="shared" si="81"/>
        <v>-6.2156779018422661</v>
      </c>
      <c r="Y327" s="27">
        <f t="shared" si="82"/>
        <v>1.9978615372311954E-3</v>
      </c>
      <c r="AA327" s="65">
        <f t="shared" si="69"/>
        <v>-0.99717164573072536</v>
      </c>
      <c r="AB327" s="65">
        <f t="shared" si="70"/>
        <v>174.66150026076787</v>
      </c>
      <c r="AD327" s="27">
        <f t="shared" si="71"/>
        <v>-4.6538883103059687</v>
      </c>
      <c r="AE327" s="77">
        <f t="shared" si="72"/>
        <v>-5.627056475319316</v>
      </c>
      <c r="AF327" s="27">
        <f t="shared" si="73"/>
        <v>-6.2156779018422661</v>
      </c>
      <c r="AG327" s="27">
        <f t="shared" si="75"/>
        <v>1.9978615372311954E-3</v>
      </c>
      <c r="AI327" s="22">
        <f t="shared" si="74"/>
        <v>3.8355441924379293E-4</v>
      </c>
      <c r="AJ327" s="65">
        <f t="shared" si="76"/>
        <v>3.8355441924379293E-4</v>
      </c>
    </row>
    <row r="328" spans="2:36" x14ac:dyDescent="0.2">
      <c r="B328" t="str">
        <f>DataBase!A325</f>
        <v>o-Cymene</v>
      </c>
      <c r="D328" s="27">
        <f>DataBase!C325</f>
        <v>134.22200012207031</v>
      </c>
      <c r="E328" s="47">
        <f>DataBase!E325</f>
        <v>178.17800292968752</v>
      </c>
      <c r="F328" s="47">
        <f>DataBase!D325/1000</f>
        <v>0.8803610229492187</v>
      </c>
      <c r="G328" s="47">
        <f>DataBase!R325</f>
        <v>396.66701660156252</v>
      </c>
      <c r="H328" s="47">
        <f>DataBase!S325/100</f>
        <v>28.957800292968749</v>
      </c>
      <c r="I328" s="68">
        <f>DataBase!U325</f>
        <v>0.28878000378608704</v>
      </c>
      <c r="J328" s="27">
        <f>TestLeeKesler!H328</f>
        <v>10.598899857664092</v>
      </c>
      <c r="K328" s="58">
        <f>DataBase!Y326</f>
        <v>4.595611591149236E-2</v>
      </c>
      <c r="L328" s="27">
        <f t="shared" si="77"/>
        <v>4.3426643362835332E-2</v>
      </c>
      <c r="M328" s="27">
        <f t="shared" ref="M328:M391" si="83">AG328*H328</f>
        <v>4.3426643362835332E-2</v>
      </c>
      <c r="N328" s="58"/>
      <c r="O328" s="58"/>
      <c r="P328" s="58"/>
      <c r="Q328" s="58"/>
      <c r="R328" s="58"/>
      <c r="S328" s="58"/>
      <c r="T328" s="27">
        <f>TestLeeKesler!AR328</f>
        <v>7.3564171551733149E-5</v>
      </c>
      <c r="U328" s="27">
        <f t="shared" si="79"/>
        <v>0.52723354475490969</v>
      </c>
      <c r="V328" s="27">
        <f t="shared" si="80"/>
        <v>-4.8075107933777232</v>
      </c>
      <c r="W328" s="77">
        <f t="shared" si="78"/>
        <v>-5.8695578508381674</v>
      </c>
      <c r="X328" s="27">
        <f t="shared" si="81"/>
        <v>-6.5025217317654258</v>
      </c>
      <c r="Y328" s="27">
        <f t="shared" si="82"/>
        <v>1.4996526988750511E-3</v>
      </c>
      <c r="AA328" s="65">
        <f t="shared" ref="AA328:AA391" si="84">(T328-K328)/K328</f>
        <v>-0.99839925176241151</v>
      </c>
      <c r="AB328" s="65">
        <f t="shared" ref="AB328:AB391" si="85">(L328-K328)/T328</f>
        <v>-34.384571936329159</v>
      </c>
      <c r="AD328" s="27">
        <f t="shared" ref="AD328:AD391" si="86">$AL$9-$AL$10/U328-$AL$11*LN(U328)+$AL$12*U328^6</f>
        <v>-4.8075107933777232</v>
      </c>
      <c r="AE328" s="77">
        <f t="shared" ref="AE328:AE391" si="87">$AM$9-$AM$10/U328-$AM$11*LN(U328)+$AM$12*U328^6</f>
        <v>-5.8695578508381674</v>
      </c>
      <c r="AF328" s="27">
        <f t="shared" ref="AF328:AF391" si="88">AD328+I328*AE328</f>
        <v>-6.5025217317654258</v>
      </c>
      <c r="AG328" s="27">
        <f t="shared" si="75"/>
        <v>1.4996526988750511E-3</v>
      </c>
      <c r="AI328" s="22">
        <f t="shared" ref="AI328:AI391" si="89">ABS(M328-K328)^2</f>
        <v>6.3982313744094783E-6</v>
      </c>
      <c r="AJ328" s="65">
        <f t="shared" si="76"/>
        <v>6.3982313744094783E-6</v>
      </c>
    </row>
    <row r="329" spans="2:36" x14ac:dyDescent="0.2">
      <c r="B329" t="str">
        <f>DataBase!A326</f>
        <v>m-Cymene</v>
      </c>
      <c r="D329" s="27">
        <f>DataBase!C326</f>
        <v>134.22200012207031</v>
      </c>
      <c r="E329" s="47">
        <f>DataBase!E326</f>
        <v>175.07601318359377</v>
      </c>
      <c r="F329" s="47">
        <f>DataBase!D326/1000</f>
        <v>0.86465802001953129</v>
      </c>
      <c r="G329" s="47">
        <f>DataBase!R326</f>
        <v>393.05501708984377</v>
      </c>
      <c r="H329" s="47">
        <f>DataBase!S326/100</f>
        <v>29.385300292968751</v>
      </c>
      <c r="I329" s="68">
        <f>DataBase!U326</f>
        <v>0.28854000568389893</v>
      </c>
      <c r="J329" s="27">
        <f>TestLeeKesler!H329</f>
        <v>10.766605826338273</v>
      </c>
      <c r="K329" s="58">
        <f>DataBase!Y327</f>
        <v>3.6960712513198941E-2</v>
      </c>
      <c r="L329" s="27">
        <f t="shared" si="77"/>
        <v>4.7847091615125334E-2</v>
      </c>
      <c r="M329" s="27">
        <f t="shared" si="83"/>
        <v>4.7847091615125334E-2</v>
      </c>
      <c r="N329" s="58"/>
      <c r="O329" s="58"/>
      <c r="P329" s="58"/>
      <c r="Q329" s="58"/>
      <c r="R329" s="58"/>
      <c r="S329" s="58"/>
      <c r="T329" s="27">
        <f>TestLeeKesler!AR329</f>
        <v>8.2065316836860548E-5</v>
      </c>
      <c r="U329" s="27">
        <f t="shared" si="79"/>
        <v>0.53009207517327139</v>
      </c>
      <c r="V329" s="27">
        <f t="shared" si="80"/>
        <v>-4.7520040839322508</v>
      </c>
      <c r="W329" s="77">
        <f t="shared" si="78"/>
        <v>-5.7816434002282602</v>
      </c>
      <c r="X329" s="27">
        <f t="shared" si="81"/>
        <v>-6.4202395034963899</v>
      </c>
      <c r="Y329" s="27">
        <f t="shared" si="82"/>
        <v>1.6282662126333308E-3</v>
      </c>
      <c r="AA329" s="65">
        <f t="shared" si="84"/>
        <v>-0.99777966085454772</v>
      </c>
      <c r="AB329" s="65">
        <f t="shared" si="85"/>
        <v>132.6550547969938</v>
      </c>
      <c r="AD329" s="27">
        <f t="shared" si="86"/>
        <v>-4.7520040839322508</v>
      </c>
      <c r="AE329" s="77">
        <f t="shared" si="87"/>
        <v>-5.7816434002282602</v>
      </c>
      <c r="AF329" s="27">
        <f t="shared" si="88"/>
        <v>-6.4202395034963899</v>
      </c>
      <c r="AG329" s="27">
        <f t="shared" ref="AG329:AG392" si="90">EXP(AF329)</f>
        <v>1.6282662126333308E-3</v>
      </c>
      <c r="AI329" s="22">
        <f t="shared" si="89"/>
        <v>1.1851324995085969E-4</v>
      </c>
      <c r="AJ329" s="65">
        <f t="shared" ref="AJ329:AJ392" si="91">IF(ISERROR(AI329),0,AI329)</f>
        <v>1.1851324995085969E-4</v>
      </c>
    </row>
    <row r="330" spans="2:36" x14ac:dyDescent="0.2">
      <c r="B330" t="str">
        <f>DataBase!A327</f>
        <v>p-Cymene</v>
      </c>
      <c r="D330" s="27">
        <f>DataBase!C327</f>
        <v>134.22200012207031</v>
      </c>
      <c r="E330" s="47">
        <f>DataBase!E327</f>
        <v>177.12700805664065</v>
      </c>
      <c r="F330" s="47">
        <f>DataBase!D327/1000</f>
        <v>0.8599600219726562</v>
      </c>
      <c r="G330" s="47">
        <f>DataBase!R327</f>
        <v>376.85</v>
      </c>
      <c r="H330" s="47">
        <f>DataBase!S327/100</f>
        <v>27.3</v>
      </c>
      <c r="I330" s="68">
        <f>DataBase!U327</f>
        <v>0.37299001216888428</v>
      </c>
      <c r="J330" s="27">
        <f>TestLeeKesler!H330</f>
        <v>10.841910806499314</v>
      </c>
      <c r="K330" s="58">
        <f>DataBase!Y328</f>
        <v>1.4171942534677294E-2</v>
      </c>
      <c r="L330" s="27">
        <f t="shared" si="77"/>
        <v>4.0450958540644635E-2</v>
      </c>
      <c r="M330" s="27">
        <f t="shared" si="83"/>
        <v>4.0450958540644635E-2</v>
      </c>
      <c r="N330" s="58"/>
      <c r="O330" s="58"/>
      <c r="P330" s="58"/>
      <c r="Q330" s="58"/>
      <c r="R330" s="58"/>
      <c r="S330" s="58"/>
      <c r="T330" s="27">
        <f>TestLeeKesler!AR330</f>
        <v>3.2599255546452079E-5</v>
      </c>
      <c r="U330" s="27">
        <f t="shared" si="79"/>
        <v>0.54330769230769227</v>
      </c>
      <c r="V330" s="27">
        <f t="shared" si="80"/>
        <v>-4.5033886324123724</v>
      </c>
      <c r="W330" s="77">
        <f t="shared" si="78"/>
        <v>-5.3920023137258157</v>
      </c>
      <c r="X330" s="27">
        <f t="shared" si="81"/>
        <v>-6.5145516410236164</v>
      </c>
      <c r="Y330" s="27">
        <f t="shared" si="82"/>
        <v>1.4817200930639059E-3</v>
      </c>
      <c r="AA330" s="65">
        <f t="shared" si="84"/>
        <v>-0.99769973273129742</v>
      </c>
      <c r="AB330" s="65">
        <f t="shared" si="85"/>
        <v>806.12319408709322</v>
      </c>
      <c r="AD330" s="27">
        <f t="shared" si="86"/>
        <v>-4.5033886324123724</v>
      </c>
      <c r="AE330" s="77">
        <f t="shared" si="87"/>
        <v>-5.3920023137258157</v>
      </c>
      <c r="AF330" s="27">
        <f t="shared" si="88"/>
        <v>-6.5145516410236164</v>
      </c>
      <c r="AG330" s="27">
        <f t="shared" si="90"/>
        <v>1.4817200930639059E-3</v>
      </c>
      <c r="AI330" s="22">
        <f t="shared" si="89"/>
        <v>6.9058668224188764E-4</v>
      </c>
      <c r="AJ330" s="65">
        <f t="shared" si="91"/>
        <v>6.9058668224188764E-4</v>
      </c>
    </row>
    <row r="331" spans="2:36" x14ac:dyDescent="0.2">
      <c r="B331" t="str">
        <f>DataBase!A328</f>
        <v>1245-M-BZ</v>
      </c>
      <c r="D331" s="27">
        <f>DataBase!C328</f>
        <v>134.22200012207031</v>
      </c>
      <c r="E331" s="47">
        <f>DataBase!E328</f>
        <v>196.83901367187502</v>
      </c>
      <c r="F331" s="47">
        <f>DataBase!D328/1000</f>
        <v>0.88982501220703125</v>
      </c>
      <c r="G331" s="47">
        <f>DataBase!R328</f>
        <v>402.22200927734377</v>
      </c>
      <c r="H331" s="47">
        <f>DataBase!S328/100</f>
        <v>29.646201171874999</v>
      </c>
      <c r="I331" s="68">
        <f>DataBase!U328</f>
        <v>0.42500001192092896</v>
      </c>
      <c r="J331" s="27">
        <f>TestLeeKesler!H331</f>
        <v>10.628748427895648</v>
      </c>
      <c r="K331" s="58">
        <f>DataBase!Y329</f>
        <v>4.5202606266823063E-2</v>
      </c>
      <c r="L331" s="27">
        <f t="shared" si="77"/>
        <v>1.7319087004798776E-2</v>
      </c>
      <c r="M331" s="27">
        <f t="shared" si="83"/>
        <v>1.7319087004798776E-2</v>
      </c>
      <c r="N331" s="58"/>
      <c r="O331" s="58"/>
      <c r="P331" s="58"/>
      <c r="Q331" s="58"/>
      <c r="R331" s="58"/>
      <c r="S331" s="58"/>
      <c r="T331" s="27">
        <f>TestLeeKesler!AR331</f>
        <v>8.2158462962770031E-6</v>
      </c>
      <c r="U331" s="27">
        <f t="shared" si="79"/>
        <v>0.52289700364969927</v>
      </c>
      <c r="V331" s="27">
        <f t="shared" si="80"/>
        <v>-4.8929404619701868</v>
      </c>
      <c r="W331" s="77">
        <f t="shared" si="78"/>
        <v>-6.0055048279880783</v>
      </c>
      <c r="X331" s="27">
        <f t="shared" si="81"/>
        <v>-7.4452800854563161</v>
      </c>
      <c r="Y331" s="27">
        <f t="shared" si="82"/>
        <v>5.8419245367697195E-4</v>
      </c>
      <c r="AA331" s="65">
        <f t="shared" si="84"/>
        <v>-0.99981824396921326</v>
      </c>
      <c r="AB331" s="65">
        <f t="shared" si="85"/>
        <v>-3393.8706076645635</v>
      </c>
      <c r="AD331" s="27">
        <f t="shared" si="86"/>
        <v>-4.8929404619701868</v>
      </c>
      <c r="AE331" s="77">
        <f t="shared" si="87"/>
        <v>-6.0055048279880783</v>
      </c>
      <c r="AF331" s="27">
        <f t="shared" si="88"/>
        <v>-7.4452800854563161</v>
      </c>
      <c r="AG331" s="27">
        <f t="shared" si="90"/>
        <v>5.8419245367697195E-4</v>
      </c>
      <c r="AI331" s="22">
        <f t="shared" si="89"/>
        <v>7.7749064643567944E-4</v>
      </c>
      <c r="AJ331" s="65">
        <f t="shared" si="91"/>
        <v>7.7749064643567944E-4</v>
      </c>
    </row>
    <row r="332" spans="2:36" x14ac:dyDescent="0.2">
      <c r="B332" t="str">
        <f>DataBase!A329</f>
        <v>D-Limonene</v>
      </c>
      <c r="D332" s="27">
        <f>DataBase!C329</f>
        <v>136.20500183105469</v>
      </c>
      <c r="E332" s="47">
        <f>DataBase!E329</f>
        <v>176.49801025390627</v>
      </c>
      <c r="F332" s="47">
        <f>DataBase!D329/1000</f>
        <v>0.8473660278320313</v>
      </c>
      <c r="G332" s="47">
        <f>DataBase!R329</f>
        <v>376.85</v>
      </c>
      <c r="H332" s="47">
        <f>DataBase!S329/100</f>
        <v>27.5</v>
      </c>
      <c r="I332" s="68">
        <f>DataBase!U329</f>
        <v>0.31229901313781738</v>
      </c>
      <c r="J332" s="27">
        <f>TestLeeKesler!H332</f>
        <v>10.997923096127341</v>
      </c>
      <c r="K332" s="58">
        <f>DataBase!Y330</f>
        <v>8.9670374690969237E-2</v>
      </c>
      <c r="L332" s="27">
        <f t="shared" si="77"/>
        <v>5.6522322568269265E-2</v>
      </c>
      <c r="M332" s="27">
        <f t="shared" si="83"/>
        <v>5.6522322568269265E-2</v>
      </c>
      <c r="N332" s="58"/>
      <c r="O332" s="58"/>
      <c r="P332" s="58"/>
      <c r="Q332" s="58"/>
      <c r="R332" s="58"/>
      <c r="S332" s="58"/>
      <c r="T332" s="27">
        <f>TestLeeKesler!AR332</f>
        <v>3.4335437560159494E-5</v>
      </c>
      <c r="U332" s="27">
        <f t="shared" si="79"/>
        <v>0.54330769230769227</v>
      </c>
      <c r="V332" s="27">
        <f t="shared" si="80"/>
        <v>-4.5033886324123724</v>
      </c>
      <c r="W332" s="77">
        <f t="shared" si="78"/>
        <v>-5.3920023137258157</v>
      </c>
      <c r="X332" s="27">
        <f t="shared" si="81"/>
        <v>-6.1873056338257726</v>
      </c>
      <c r="Y332" s="27">
        <f t="shared" si="82"/>
        <v>2.0553571843007004E-3</v>
      </c>
      <c r="AA332" s="65">
        <f t="shared" si="84"/>
        <v>-0.99961709273906241</v>
      </c>
      <c r="AB332" s="65">
        <f t="shared" si="85"/>
        <v>-965.41807759463995</v>
      </c>
      <c r="AD332" s="27">
        <f t="shared" si="86"/>
        <v>-4.5033886324123724</v>
      </c>
      <c r="AE332" s="77">
        <f t="shared" si="87"/>
        <v>-5.3920023137258157</v>
      </c>
      <c r="AF332" s="27">
        <f t="shared" si="88"/>
        <v>-6.1873056338257726</v>
      </c>
      <c r="AG332" s="27">
        <f t="shared" si="90"/>
        <v>2.0553571843007004E-3</v>
      </c>
      <c r="AI332" s="22">
        <f t="shared" si="89"/>
        <v>1.0987933595292341E-3</v>
      </c>
      <c r="AJ332" s="65">
        <f t="shared" si="91"/>
        <v>1.0987933595292341E-3</v>
      </c>
    </row>
    <row r="333" spans="2:36" x14ac:dyDescent="0.2">
      <c r="B333" t="str">
        <f>DataBase!A330</f>
        <v>A-Pinene</v>
      </c>
      <c r="D333" s="27">
        <f>DataBase!C330</f>
        <v>136.23500061035156</v>
      </c>
      <c r="E333" s="47">
        <f>DataBase!E330</f>
        <v>156.1400085449219</v>
      </c>
      <c r="F333" s="47">
        <f>DataBase!D330/1000</f>
        <v>0.86430700683593753</v>
      </c>
      <c r="G333" s="47">
        <f>DataBase!R330</f>
        <v>358.85</v>
      </c>
      <c r="H333" s="47">
        <f>DataBase!S330/100</f>
        <v>27.6</v>
      </c>
      <c r="I333" s="68">
        <f>DataBase!U330</f>
        <v>0.28619900345802307</v>
      </c>
      <c r="J333" s="27">
        <f>TestLeeKesler!H333</f>
        <v>10.617111903275395</v>
      </c>
      <c r="K333" s="58">
        <f>DataBase!Y331</f>
        <v>6.5742686206705939E-2</v>
      </c>
      <c r="L333" s="27">
        <f t="shared" si="77"/>
        <v>9.7076109501108843E-2</v>
      </c>
      <c r="M333" s="27">
        <f t="shared" si="83"/>
        <v>9.7076109501108843E-2</v>
      </c>
      <c r="N333" s="58"/>
      <c r="O333" s="58"/>
      <c r="P333" s="58"/>
      <c r="Q333" s="58"/>
      <c r="R333" s="58"/>
      <c r="S333" s="58"/>
      <c r="T333" s="27">
        <f>TestLeeKesler!AR333</f>
        <v>1.4716148926088193E-4</v>
      </c>
      <c r="U333" s="27">
        <f t="shared" si="79"/>
        <v>0.55878164556962018</v>
      </c>
      <c r="V333" s="27">
        <f t="shared" si="80"/>
        <v>-4.2280409072860827</v>
      </c>
      <c r="W333" s="77">
        <f t="shared" si="78"/>
        <v>-4.9686924914700237</v>
      </c>
      <c r="X333" s="27">
        <f t="shared" si="81"/>
        <v>-5.6500757468341654</v>
      </c>
      <c r="Y333" s="27">
        <f t="shared" si="82"/>
        <v>3.5172503442430737E-3</v>
      </c>
      <c r="AA333" s="65">
        <f t="shared" si="84"/>
        <v>-0.99776155344796547</v>
      </c>
      <c r="AB333" s="65">
        <f t="shared" si="85"/>
        <v>212.91863416016591</v>
      </c>
      <c r="AD333" s="27">
        <f t="shared" si="86"/>
        <v>-4.2280409072860827</v>
      </c>
      <c r="AE333" s="77">
        <f t="shared" si="87"/>
        <v>-4.9686924914700237</v>
      </c>
      <c r="AF333" s="27">
        <f t="shared" si="88"/>
        <v>-5.6500757468341654</v>
      </c>
      <c r="AG333" s="27">
        <f t="shared" si="90"/>
        <v>3.5172503442430737E-3</v>
      </c>
      <c r="AI333" s="22">
        <f t="shared" si="89"/>
        <v>9.8178341534623046E-4</v>
      </c>
      <c r="AJ333" s="65">
        <f t="shared" si="91"/>
        <v>9.8178341534623046E-4</v>
      </c>
    </row>
    <row r="334" spans="2:36" x14ac:dyDescent="0.2">
      <c r="B334" t="str">
        <f>DataBase!A331</f>
        <v>B-Pinene</v>
      </c>
      <c r="D334" s="27">
        <f>DataBase!C331</f>
        <v>136.23500061035156</v>
      </c>
      <c r="E334" s="47">
        <f>DataBase!E331</f>
        <v>166.04000244140627</v>
      </c>
      <c r="F334" s="47">
        <f>DataBase!D331/1000</f>
        <v>0.87315502929687505</v>
      </c>
      <c r="G334" s="47">
        <f>DataBase!R331</f>
        <v>368.85</v>
      </c>
      <c r="H334" s="47">
        <f>DataBase!S331/100</f>
        <v>27.6</v>
      </c>
      <c r="I334" s="68">
        <f>DataBase!U331</f>
        <v>0.32519900798797607</v>
      </c>
      <c r="J334" s="27">
        <f>TestLeeKesler!H334</f>
        <v>10.589699187864884</v>
      </c>
      <c r="K334" s="58">
        <f>DataBase!Y332</f>
        <v>2.1736150814088546E-2</v>
      </c>
      <c r="L334" s="27">
        <f t="shared" si="77"/>
        <v>6.3610818240815548E-2</v>
      </c>
      <c r="M334" s="27">
        <f t="shared" si="83"/>
        <v>6.3610818240815548E-2</v>
      </c>
      <c r="N334" s="58"/>
      <c r="O334" s="58"/>
      <c r="P334" s="58"/>
      <c r="Q334" s="58"/>
      <c r="R334" s="58"/>
      <c r="S334" s="58"/>
      <c r="T334" s="27">
        <f>TestLeeKesler!AR334</f>
        <v>7.8777242638893456E-5</v>
      </c>
      <c r="U334" s="27">
        <f t="shared" si="79"/>
        <v>0.55007788161993765</v>
      </c>
      <c r="V334" s="27">
        <f t="shared" si="80"/>
        <v>-4.3809058400038641</v>
      </c>
      <c r="W334" s="77">
        <f t="shared" si="78"/>
        <v>-5.2026039936655399</v>
      </c>
      <c r="X334" s="27">
        <f t="shared" si="81"/>
        <v>-6.0727874976981804</v>
      </c>
      <c r="Y334" s="27">
        <f t="shared" si="82"/>
        <v>2.3047397913338965E-3</v>
      </c>
      <c r="AA334" s="65">
        <f t="shared" si="84"/>
        <v>-0.99637575008966939</v>
      </c>
      <c r="AB334" s="65">
        <f t="shared" si="85"/>
        <v>531.55792236440732</v>
      </c>
      <c r="AD334" s="27">
        <f t="shared" si="86"/>
        <v>-4.3809058400038641</v>
      </c>
      <c r="AE334" s="77">
        <f t="shared" si="87"/>
        <v>-5.2026039936655399</v>
      </c>
      <c r="AF334" s="27">
        <f t="shared" si="88"/>
        <v>-6.0727874976981804</v>
      </c>
      <c r="AG334" s="27">
        <f t="shared" si="90"/>
        <v>2.3047397913338965E-3</v>
      </c>
      <c r="AI334" s="22">
        <f t="shared" si="89"/>
        <v>1.7534877720989917E-3</v>
      </c>
      <c r="AJ334" s="65">
        <f t="shared" si="91"/>
        <v>1.7534877720989917E-3</v>
      </c>
    </row>
    <row r="335" spans="2:36" x14ac:dyDescent="0.2">
      <c r="B335" t="str">
        <f>DataBase!A332</f>
        <v>Terpinolene</v>
      </c>
      <c r="D335" s="27">
        <f>DataBase!C332</f>
        <v>136.23500061035156</v>
      </c>
      <c r="E335" s="47">
        <f>DataBase!E332</f>
        <v>184.99801025390627</v>
      </c>
      <c r="F335" s="47">
        <f>DataBase!D332/1000</f>
        <v>0.8655150146484375</v>
      </c>
      <c r="G335" s="47">
        <f>DataBase!R332</f>
        <v>398.85</v>
      </c>
      <c r="H335" s="47">
        <f>DataBase!S332/100</f>
        <v>27.6</v>
      </c>
      <c r="I335" s="68">
        <f>DataBase!U332</f>
        <v>0.30059900879859924</v>
      </c>
      <c r="J335" s="27">
        <f>TestLeeKesler!H335</f>
        <v>10.834731757774575</v>
      </c>
      <c r="K335" s="58">
        <f>DataBase!Y333</f>
        <v>8.1699250114428579E-2</v>
      </c>
      <c r="L335" s="27">
        <f t="shared" si="77"/>
        <v>3.674812497498775E-2</v>
      </c>
      <c r="M335" s="27">
        <f t="shared" si="83"/>
        <v>3.674812497498775E-2</v>
      </c>
      <c r="N335" s="58"/>
      <c r="O335" s="58"/>
      <c r="P335" s="58"/>
      <c r="Q335" s="58"/>
      <c r="R335" s="58"/>
      <c r="S335" s="58"/>
      <c r="T335" s="27">
        <f>TestLeeKesler!AR335</f>
        <v>4.436187570985064E-5</v>
      </c>
      <c r="U335" s="27">
        <f t="shared" si="79"/>
        <v>0.52552083333333333</v>
      </c>
      <c r="V335" s="27">
        <f t="shared" si="80"/>
        <v>-4.8410733986731493</v>
      </c>
      <c r="W335" s="77">
        <f t="shared" si="78"/>
        <v>-5.9228753177842544</v>
      </c>
      <c r="X335" s="27">
        <f t="shared" si="81"/>
        <v>-6.6214838484367844</v>
      </c>
      <c r="Y335" s="27">
        <f t="shared" si="82"/>
        <v>1.3314538034415852E-3</v>
      </c>
      <c r="AA335" s="65">
        <f t="shared" si="84"/>
        <v>-0.99945701000134379</v>
      </c>
      <c r="AB335" s="65">
        <f t="shared" si="85"/>
        <v>-1013.2827888848565</v>
      </c>
      <c r="AD335" s="27">
        <f t="shared" si="86"/>
        <v>-4.8410733986731493</v>
      </c>
      <c r="AE335" s="77">
        <f t="shared" si="87"/>
        <v>-5.9228753177842544</v>
      </c>
      <c r="AF335" s="27">
        <f t="shared" si="88"/>
        <v>-6.6214838484367844</v>
      </c>
      <c r="AG335" s="27">
        <f t="shared" si="90"/>
        <v>1.3314538034415852E-3</v>
      </c>
      <c r="AI335" s="22">
        <f t="shared" si="89"/>
        <v>2.0206036513016694E-3</v>
      </c>
      <c r="AJ335" s="65">
        <f t="shared" si="91"/>
        <v>2.0206036513016694E-3</v>
      </c>
    </row>
    <row r="336" spans="2:36" x14ac:dyDescent="0.2">
      <c r="B336" t="str">
        <f>DataBase!A333</f>
        <v>Camphene</v>
      </c>
      <c r="D336" s="27">
        <f>DataBase!C333</f>
        <v>136.23500061035156</v>
      </c>
      <c r="E336" s="47">
        <f>DataBase!E333</f>
        <v>160.49801025390627</v>
      </c>
      <c r="F336" s="47">
        <f>DataBase!D333/1000</f>
        <v>0.84761901855468746</v>
      </c>
      <c r="G336" s="47">
        <f>DataBase!R333</f>
        <v>364.85</v>
      </c>
      <c r="H336" s="47">
        <f>DataBase!S333/100</f>
        <v>27.5</v>
      </c>
      <c r="I336" s="68">
        <f>DataBase!U333</f>
        <v>0.29574400186538696</v>
      </c>
      <c r="J336" s="27">
        <f>TestLeeKesler!H336</f>
        <v>10.862653546227557</v>
      </c>
      <c r="K336" s="58">
        <f>DataBase!Y334</f>
        <v>4.0090764867930485E-2</v>
      </c>
      <c r="L336" s="27">
        <f t="shared" si="77"/>
        <v>8.0750061768680187E-2</v>
      </c>
      <c r="M336" s="27">
        <f t="shared" si="83"/>
        <v>8.0750061768680187E-2</v>
      </c>
      <c r="N336" s="58"/>
      <c r="O336" s="58"/>
      <c r="P336" s="58"/>
      <c r="Q336" s="58"/>
      <c r="R336" s="58"/>
      <c r="S336" s="58"/>
      <c r="T336" s="27">
        <f>TestLeeKesler!AR336</f>
        <v>1.2442778753824009E-4</v>
      </c>
      <c r="U336" s="27">
        <f t="shared" si="79"/>
        <v>0.55352664576802502</v>
      </c>
      <c r="V336" s="27">
        <f t="shared" si="80"/>
        <v>-4.3197278806623025</v>
      </c>
      <c r="W336" s="77">
        <f t="shared" si="78"/>
        <v>-5.1086570358926933</v>
      </c>
      <c r="X336" s="27">
        <f t="shared" si="81"/>
        <v>-5.8305825566149734</v>
      </c>
      <c r="Y336" s="27">
        <f t="shared" si="82"/>
        <v>2.9363658824974612E-3</v>
      </c>
      <c r="AA336" s="65">
        <f t="shared" si="84"/>
        <v>-0.99689634787592263</v>
      </c>
      <c r="AB336" s="65">
        <f t="shared" si="85"/>
        <v>326.7702311933657</v>
      </c>
      <c r="AD336" s="27">
        <f t="shared" si="86"/>
        <v>-4.3197278806623025</v>
      </c>
      <c r="AE336" s="77">
        <f t="shared" si="87"/>
        <v>-5.1086570358926933</v>
      </c>
      <c r="AF336" s="27">
        <f t="shared" si="88"/>
        <v>-5.8305825566149734</v>
      </c>
      <c r="AG336" s="27">
        <f t="shared" si="90"/>
        <v>2.9363658824974612E-3</v>
      </c>
      <c r="AI336" s="22">
        <f t="shared" si="89"/>
        <v>1.6531784244633143E-3</v>
      </c>
      <c r="AJ336" s="65">
        <f t="shared" si="91"/>
        <v>1.6531784244633143E-3</v>
      </c>
    </row>
    <row r="337" spans="2:36" x14ac:dyDescent="0.2">
      <c r="B337" t="str">
        <f>DataBase!A334</f>
        <v>aPhellandren</v>
      </c>
      <c r="D337" s="27">
        <f>DataBase!C334</f>
        <v>136.23500061035156</v>
      </c>
      <c r="E337" s="47">
        <f>DataBase!E334</f>
        <v>174.99801025390627</v>
      </c>
      <c r="F337" s="47">
        <f>DataBase!D334/1000</f>
        <v>0.85054602050781247</v>
      </c>
      <c r="G337" s="47">
        <f>DataBase!R334</f>
        <v>375.85</v>
      </c>
      <c r="H337" s="47">
        <f>DataBase!S334/100</f>
        <v>28.2</v>
      </c>
      <c r="I337" s="68">
        <f>DataBase!U334</f>
        <v>0.38045600056648254</v>
      </c>
      <c r="J337" s="27">
        <f>TestLeeKesler!H337</f>
        <v>10.944607102920374</v>
      </c>
      <c r="K337" s="58">
        <f>DataBase!Y335</f>
        <v>4.2108908440133701E-2</v>
      </c>
      <c r="L337" s="27">
        <f t="shared" si="77"/>
        <v>4.1125857968428194E-2</v>
      </c>
      <c r="M337" s="27">
        <f t="shared" si="83"/>
        <v>4.1125857968428194E-2</v>
      </c>
      <c r="N337" s="58"/>
      <c r="O337" s="58"/>
      <c r="P337" s="58"/>
      <c r="Q337" s="58"/>
      <c r="R337" s="58"/>
      <c r="S337" s="58"/>
      <c r="T337" s="27">
        <f>TestLeeKesler!AR337</f>
        <v>3.5254342772557291E-5</v>
      </c>
      <c r="U337" s="27">
        <f t="shared" si="79"/>
        <v>0.54414483821263482</v>
      </c>
      <c r="V337" s="27">
        <f t="shared" si="80"/>
        <v>-4.4880690819549409</v>
      </c>
      <c r="W337" s="77">
        <f t="shared" si="78"/>
        <v>-5.3682189283600801</v>
      </c>
      <c r="X337" s="27">
        <f t="shared" si="81"/>
        <v>-6.5304401856041059</v>
      </c>
      <c r="Y337" s="27">
        <f t="shared" si="82"/>
        <v>1.4583637577456807E-3</v>
      </c>
      <c r="AA337" s="65">
        <f t="shared" si="84"/>
        <v>-0.99916278184169316</v>
      </c>
      <c r="AB337" s="65">
        <f t="shared" si="85"/>
        <v>-27.884521292813151</v>
      </c>
      <c r="AD337" s="27">
        <f t="shared" si="86"/>
        <v>-4.4880690819549409</v>
      </c>
      <c r="AE337" s="77">
        <f t="shared" si="87"/>
        <v>-5.3682189283600801</v>
      </c>
      <c r="AF337" s="27">
        <f t="shared" si="88"/>
        <v>-6.5304401856041059</v>
      </c>
      <c r="AG337" s="27">
        <f t="shared" si="90"/>
        <v>1.4583637577456807E-3</v>
      </c>
      <c r="AI337" s="22">
        <f t="shared" si="89"/>
        <v>9.6638822992042025E-7</v>
      </c>
      <c r="AJ337" s="65">
        <f t="shared" si="91"/>
        <v>9.6638822992042025E-7</v>
      </c>
    </row>
    <row r="338" spans="2:36" x14ac:dyDescent="0.2">
      <c r="B338" t="str">
        <f>DataBase!A335</f>
        <v>bPhellandren</v>
      </c>
      <c r="D338" s="27">
        <f>DataBase!C335</f>
        <v>136.23500061035156</v>
      </c>
      <c r="E338" s="47">
        <f>DataBase!E335</f>
        <v>173.99801025390627</v>
      </c>
      <c r="F338" s="47">
        <f>DataBase!D335/1000</f>
        <v>0.84438800048828122</v>
      </c>
      <c r="G338" s="47">
        <f>DataBase!R335</f>
        <v>374.85</v>
      </c>
      <c r="H338" s="47">
        <f>DataBase!S335/100</f>
        <v>28.2</v>
      </c>
      <c r="I338" s="68">
        <f>DataBase!U335</f>
        <v>0.37421301007270813</v>
      </c>
      <c r="J338" s="27">
        <f>TestLeeKesler!H338</f>
        <v>11.016218710089397</v>
      </c>
      <c r="K338" s="58">
        <f>DataBase!Y336</f>
        <v>4.1030175164615316E-2</v>
      </c>
      <c r="L338" s="27">
        <f t="shared" si="77"/>
        <v>4.3569451260491866E-2</v>
      </c>
      <c r="M338" s="27">
        <f t="shared" si="83"/>
        <v>4.3569451260491866E-2</v>
      </c>
      <c r="N338" s="58"/>
      <c r="O338" s="58"/>
      <c r="P338" s="58"/>
      <c r="Q338" s="58"/>
      <c r="R338" s="58"/>
      <c r="S338" s="58"/>
      <c r="T338" s="27">
        <f>TestLeeKesler!AR338</f>
        <v>3.7732103820254128E-5</v>
      </c>
      <c r="U338" s="27">
        <f t="shared" si="79"/>
        <v>0.54498456790123451</v>
      </c>
      <c r="V338" s="27">
        <f t="shared" si="80"/>
        <v>-4.4727521525358336</v>
      </c>
      <c r="W338" s="77">
        <f t="shared" si="78"/>
        <v>-5.3444663999954871</v>
      </c>
      <c r="X338" s="27">
        <f t="shared" si="81"/>
        <v>-6.4727210113105951</v>
      </c>
      <c r="Y338" s="27">
        <f t="shared" si="82"/>
        <v>1.5450160021451018E-3</v>
      </c>
      <c r="AA338" s="65">
        <f t="shared" si="84"/>
        <v>-0.9990803816052729</v>
      </c>
      <c r="AB338" s="65">
        <f t="shared" si="85"/>
        <v>67.297495733951038</v>
      </c>
      <c r="AD338" s="27">
        <f t="shared" si="86"/>
        <v>-4.4727521525358336</v>
      </c>
      <c r="AE338" s="77">
        <f t="shared" si="87"/>
        <v>-5.3444663999954871</v>
      </c>
      <c r="AF338" s="27">
        <f t="shared" si="88"/>
        <v>-6.4727210113105951</v>
      </c>
      <c r="AG338" s="27">
        <f t="shared" si="90"/>
        <v>1.5450160021451018E-3</v>
      </c>
      <c r="AI338" s="22">
        <f t="shared" si="89"/>
        <v>6.4479230910900529E-6</v>
      </c>
      <c r="AJ338" s="65">
        <f t="shared" si="91"/>
        <v>6.4479230910900529E-6</v>
      </c>
    </row>
    <row r="339" spans="2:36" x14ac:dyDescent="0.2">
      <c r="B339" t="str">
        <f>DataBase!A336</f>
        <v>aTerpinene</v>
      </c>
      <c r="D339" s="27">
        <f>DataBase!C336</f>
        <v>136.23500061035156</v>
      </c>
      <c r="E339" s="47">
        <f>DataBase!E336</f>
        <v>177.20000610351565</v>
      </c>
      <c r="F339" s="47">
        <f>DataBase!D336/1000</f>
        <v>0.83747900390624996</v>
      </c>
      <c r="G339" s="47">
        <f>DataBase!R336</f>
        <v>378.85</v>
      </c>
      <c r="H339" s="47">
        <f>DataBase!S336/100</f>
        <v>28</v>
      </c>
      <c r="I339" s="68">
        <f>DataBase!U336</f>
        <v>0.37549000978469849</v>
      </c>
      <c r="J339" s="27">
        <f>TestLeeKesler!H339</f>
        <v>11.133549171497648</v>
      </c>
      <c r="K339" s="58">
        <f>DataBase!Y337</f>
        <v>3.1226791390781397E-2</v>
      </c>
      <c r="L339" s="27">
        <f t="shared" si="77"/>
        <v>3.8993139778251029E-2</v>
      </c>
      <c r="M339" s="27">
        <f t="shared" si="83"/>
        <v>3.8993139778251029E-2</v>
      </c>
      <c r="N339" s="58"/>
      <c r="O339" s="58"/>
      <c r="P339" s="58"/>
      <c r="Q339" s="58"/>
      <c r="R339" s="58"/>
      <c r="S339" s="58"/>
      <c r="T339" s="27">
        <f>TestLeeKesler!AR339</f>
        <v>3.2930884753305224E-5</v>
      </c>
      <c r="U339" s="27">
        <f t="shared" si="79"/>
        <v>0.54164110429447854</v>
      </c>
      <c r="V339" s="27">
        <f t="shared" si="80"/>
        <v>-4.5340355802515377</v>
      </c>
      <c r="W339" s="77">
        <f t="shared" si="78"/>
        <v>-5.4396613175990005</v>
      </c>
      <c r="X339" s="27">
        <f t="shared" si="81"/>
        <v>-6.5765740616222317</v>
      </c>
      <c r="Y339" s="27">
        <f t="shared" si="82"/>
        <v>1.3926121349375367E-3</v>
      </c>
      <c r="AA339" s="65">
        <f t="shared" si="84"/>
        <v>-0.99894542848347112</v>
      </c>
      <c r="AB339" s="65">
        <f t="shared" si="85"/>
        <v>235.83782961343408</v>
      </c>
      <c r="AD339" s="27">
        <f t="shared" si="86"/>
        <v>-4.5340355802515377</v>
      </c>
      <c r="AE339" s="77">
        <f t="shared" si="87"/>
        <v>-5.4396613175990005</v>
      </c>
      <c r="AF339" s="27">
        <f t="shared" si="88"/>
        <v>-6.5765740616222317</v>
      </c>
      <c r="AG339" s="27">
        <f t="shared" si="90"/>
        <v>1.3926121349375367E-3</v>
      </c>
      <c r="AI339" s="22">
        <f t="shared" si="89"/>
        <v>6.0316167275552157E-5</v>
      </c>
      <c r="AJ339" s="65">
        <f t="shared" si="91"/>
        <v>6.0316167275552157E-5</v>
      </c>
    </row>
    <row r="340" spans="2:36" x14ac:dyDescent="0.2">
      <c r="B340" t="str">
        <f>DataBase!A337</f>
        <v>gTerpinene</v>
      </c>
      <c r="D340" s="27">
        <f>DataBase!C337</f>
        <v>136.23500061035156</v>
      </c>
      <c r="E340" s="47">
        <f>DataBase!E337</f>
        <v>182.99801025390627</v>
      </c>
      <c r="F340" s="47">
        <f>DataBase!D337/1000</f>
        <v>0.8523350219726562</v>
      </c>
      <c r="G340" s="47">
        <f>DataBase!R337</f>
        <v>387.85</v>
      </c>
      <c r="H340" s="47">
        <f>DataBase!S337/100</f>
        <v>28</v>
      </c>
      <c r="I340" s="68">
        <f>DataBase!U337</f>
        <v>0.37500301003456116</v>
      </c>
      <c r="J340" s="27">
        <f>TestLeeKesler!H340</f>
        <v>10.986240355709468</v>
      </c>
      <c r="K340" s="58">
        <f>DataBase!Y338</f>
        <v>4.1173095643536731E-2</v>
      </c>
      <c r="L340" s="27">
        <f t="shared" si="77"/>
        <v>3.140619662109332E-2</v>
      </c>
      <c r="M340" s="27">
        <f t="shared" si="83"/>
        <v>3.140619662109332E-2</v>
      </c>
      <c r="N340" s="58"/>
      <c r="O340" s="58"/>
      <c r="P340" s="58"/>
      <c r="Q340" s="58"/>
      <c r="R340" s="58"/>
      <c r="S340" s="58"/>
      <c r="T340" s="27">
        <f>TestLeeKesler!AR340</f>
        <v>2.7262931007802997E-5</v>
      </c>
      <c r="U340" s="27">
        <f t="shared" si="79"/>
        <v>0.53426626323751891</v>
      </c>
      <c r="V340" s="27">
        <f t="shared" si="80"/>
        <v>-4.6720754998076348</v>
      </c>
      <c r="W340" s="77">
        <f t="shared" si="78"/>
        <v>-5.6556321270304348</v>
      </c>
      <c r="X340" s="27">
        <f t="shared" si="81"/>
        <v>-6.7929545710922152</v>
      </c>
      <c r="Y340" s="27">
        <f t="shared" si="82"/>
        <v>1.1216498793247614E-3</v>
      </c>
      <c r="AA340" s="65">
        <f t="shared" si="84"/>
        <v>-0.99933784597486086</v>
      </c>
      <c r="AB340" s="65">
        <f t="shared" si="85"/>
        <v>-358.24831232005101</v>
      </c>
      <c r="AD340" s="27">
        <f t="shared" si="86"/>
        <v>-4.6720754998076348</v>
      </c>
      <c r="AE340" s="77">
        <f t="shared" si="87"/>
        <v>-5.6556321270304348</v>
      </c>
      <c r="AF340" s="27">
        <f t="shared" si="88"/>
        <v>-6.7929545710922152</v>
      </c>
      <c r="AG340" s="27">
        <f t="shared" si="90"/>
        <v>1.1216498793247614E-3</v>
      </c>
      <c r="AI340" s="22">
        <f t="shared" si="89"/>
        <v>9.5392316514606053E-5</v>
      </c>
      <c r="AJ340" s="65">
        <f t="shared" si="91"/>
        <v>9.5392316514606053E-5</v>
      </c>
    </row>
    <row r="341" spans="2:36" x14ac:dyDescent="0.2">
      <c r="B341" t="str">
        <f>DataBase!A338</f>
        <v>Adamantane</v>
      </c>
      <c r="D341" s="27">
        <f>DataBase!C338</f>
        <v>136.23699951171875</v>
      </c>
      <c r="E341" s="47">
        <f>DataBase!E338</f>
        <v>187.85</v>
      </c>
      <c r="F341" s="47">
        <f>DataBase!D338/1000</f>
        <v>0.9529340209960937</v>
      </c>
      <c r="G341" s="47">
        <f>DataBase!R338</f>
        <v>429.85</v>
      </c>
      <c r="H341" s="47">
        <f>DataBase!S338/100</f>
        <v>29.2</v>
      </c>
      <c r="I341" s="68">
        <f>DataBase!U338</f>
        <v>0.18529899418354034</v>
      </c>
      <c r="J341" s="27">
        <f>TestLeeKesler!H341</f>
        <v>9.86116694774935</v>
      </c>
      <c r="K341" s="58">
        <f>DataBase!Y339</f>
        <v>4.1380433877406426E-2</v>
      </c>
      <c r="L341" s="27">
        <f t="shared" si="77"/>
        <v>4.1366399330269484E-2</v>
      </c>
      <c r="M341" s="27">
        <f t="shared" si="83"/>
        <v>4.1366399330269484E-2</v>
      </c>
      <c r="N341" s="58"/>
      <c r="O341" s="58"/>
      <c r="P341" s="58"/>
      <c r="Q341" s="58"/>
      <c r="R341" s="58"/>
      <c r="S341" s="58"/>
      <c r="T341" s="27">
        <f>TestLeeKesler!AR341</f>
        <v>1.3393496795449064E-4</v>
      </c>
      <c r="U341" s="27">
        <f t="shared" si="79"/>
        <v>0.50234708392603122</v>
      </c>
      <c r="V341" s="27">
        <f t="shared" si="80"/>
        <v>-5.318961690933639</v>
      </c>
      <c r="W341" s="77">
        <f t="shared" si="78"/>
        <v>-6.6945498645110195</v>
      </c>
      <c r="X341" s="27">
        <f t="shared" si="81"/>
        <v>-6.5594550473390871</v>
      </c>
      <c r="Y341" s="27">
        <f t="shared" si="82"/>
        <v>1.4166575113105989E-3</v>
      </c>
      <c r="AA341" s="65">
        <f t="shared" si="84"/>
        <v>-0.99676332615672214</v>
      </c>
      <c r="AB341" s="65">
        <f t="shared" si="85"/>
        <v>-0.10478628062024639</v>
      </c>
      <c r="AD341" s="27">
        <f t="shared" si="86"/>
        <v>-5.318961690933639</v>
      </c>
      <c r="AE341" s="77">
        <f t="shared" si="87"/>
        <v>-6.6945498645110195</v>
      </c>
      <c r="AF341" s="27">
        <f t="shared" si="88"/>
        <v>-6.5594550473390871</v>
      </c>
      <c r="AG341" s="27">
        <f t="shared" si="90"/>
        <v>1.4166575113105989E-3</v>
      </c>
      <c r="AI341" s="22">
        <f t="shared" si="89"/>
        <v>1.9696851333907398E-10</v>
      </c>
      <c r="AJ341" s="65">
        <f t="shared" si="91"/>
        <v>1.9696851333907398E-10</v>
      </c>
    </row>
    <row r="342" spans="2:36" x14ac:dyDescent="0.2">
      <c r="B342" t="str">
        <f>DataBase!A339</f>
        <v>1-Decyne</v>
      </c>
      <c r="D342" s="27">
        <f>DataBase!C339</f>
        <v>138.24000549316406</v>
      </c>
      <c r="E342" s="47">
        <f>DataBase!E339</f>
        <v>174.05001220703127</v>
      </c>
      <c r="F342" s="47">
        <f>DataBase!D339/1000</f>
        <v>0.76882202148437495</v>
      </c>
      <c r="G342" s="47">
        <f>DataBase!R339</f>
        <v>359.35</v>
      </c>
      <c r="H342" s="47">
        <f>DataBase!S339/100</f>
        <v>24.3</v>
      </c>
      <c r="I342" s="68">
        <f>DataBase!U339</f>
        <v>0.42599800229072571</v>
      </c>
      <c r="J342" s="27">
        <f>TestLeeKesler!H342</f>
        <v>12.099449823610417</v>
      </c>
      <c r="K342" s="58">
        <f>DataBase!Y340</f>
        <v>2.378801496519178E-2</v>
      </c>
      <c r="L342" s="27">
        <f t="shared" si="77"/>
        <v>4.2138038286990281E-2</v>
      </c>
      <c r="M342" s="27">
        <f t="shared" si="83"/>
        <v>4.2138038286990281E-2</v>
      </c>
      <c r="N342" s="58"/>
      <c r="O342" s="58"/>
      <c r="P342" s="58"/>
      <c r="Q342" s="58"/>
      <c r="R342" s="58"/>
      <c r="S342" s="58"/>
      <c r="T342" s="27">
        <f>TestLeeKesler!AR342</f>
        <v>2.5379538631062562E-5</v>
      </c>
      <c r="U342" s="27">
        <f t="shared" si="79"/>
        <v>0.55833992094861662</v>
      </c>
      <c r="V342" s="27">
        <f t="shared" si="80"/>
        <v>-4.2356778078999966</v>
      </c>
      <c r="W342" s="77">
        <f t="shared" si="78"/>
        <v>-4.9803120085212003</v>
      </c>
      <c r="X342" s="27">
        <f t="shared" si="81"/>
        <v>-6.357280774314539</v>
      </c>
      <c r="Y342" s="27">
        <f t="shared" si="82"/>
        <v>1.734075649670382E-3</v>
      </c>
      <c r="AA342" s="65">
        <f t="shared" si="84"/>
        <v>-0.99893309556647747</v>
      </c>
      <c r="AB342" s="65">
        <f t="shared" si="85"/>
        <v>723.02430664911753</v>
      </c>
      <c r="AD342" s="27">
        <f t="shared" si="86"/>
        <v>-4.2356778078999966</v>
      </c>
      <c r="AE342" s="77">
        <f t="shared" si="87"/>
        <v>-4.9803120085212003</v>
      </c>
      <c r="AF342" s="27">
        <f t="shared" si="88"/>
        <v>-6.357280774314539</v>
      </c>
      <c r="AG342" s="27">
        <f t="shared" si="90"/>
        <v>1.734075649670382E-3</v>
      </c>
      <c r="AI342" s="22">
        <f t="shared" si="89"/>
        <v>3.367233559105489E-4</v>
      </c>
      <c r="AJ342" s="65">
        <f t="shared" si="91"/>
        <v>3.367233559105489E-4</v>
      </c>
    </row>
    <row r="343" spans="2:36" x14ac:dyDescent="0.2">
      <c r="B343" t="str">
        <f>DataBase!A340</f>
        <v>c-Decalin</v>
      </c>
      <c r="D343" s="27">
        <f>DataBase!C340</f>
        <v>138.25</v>
      </c>
      <c r="E343" s="47">
        <f>DataBase!E340</f>
        <v>195.45000610351565</v>
      </c>
      <c r="F343" s="47">
        <f>DataBase!D340/1000</f>
        <v>0.90120300292968747</v>
      </c>
      <c r="G343" s="47">
        <f>DataBase!R340</f>
        <v>429.05001220703127</v>
      </c>
      <c r="H343" s="47">
        <f>DataBase!S340/100</f>
        <v>32</v>
      </c>
      <c r="I343" s="68">
        <f>DataBase!U340</f>
        <v>0.28600001335144043</v>
      </c>
      <c r="J343" s="27">
        <f>TestLeeKesler!H343</f>
        <v>10.484208153041662</v>
      </c>
      <c r="K343" s="58">
        <f>DataBase!Y341</f>
        <v>3.2797555045079009E-2</v>
      </c>
      <c r="L343" s="27">
        <f t="shared" si="77"/>
        <v>2.3524443267071492E-2</v>
      </c>
      <c r="M343" s="27">
        <f t="shared" si="83"/>
        <v>2.3524443267071492E-2</v>
      </c>
      <c r="N343" s="58"/>
      <c r="O343" s="58"/>
      <c r="P343" s="58"/>
      <c r="Q343" s="58"/>
      <c r="R343" s="58"/>
      <c r="S343" s="58"/>
      <c r="T343" s="27">
        <f>TestLeeKesler!AR343</f>
        <v>3.7537452298693416E-5</v>
      </c>
      <c r="U343" s="27">
        <f t="shared" si="79"/>
        <v>0.50291938744068254</v>
      </c>
      <c r="V343" s="27">
        <f t="shared" si="80"/>
        <v>-5.3065999656938532</v>
      </c>
      <c r="W343" s="77">
        <f t="shared" si="78"/>
        <v>-6.674304571230004</v>
      </c>
      <c r="X343" s="27">
        <f t="shared" si="81"/>
        <v>-7.2154511621772137</v>
      </c>
      <c r="Y343" s="27">
        <f t="shared" si="82"/>
        <v>7.3513885209598414E-4</v>
      </c>
      <c r="AA343" s="65">
        <f t="shared" si="84"/>
        <v>-0.99885548016469206</v>
      </c>
      <c r="AB343" s="65">
        <f t="shared" si="85"/>
        <v>-247.03625872686865</v>
      </c>
      <c r="AD343" s="27">
        <f t="shared" si="86"/>
        <v>-5.3065999656938532</v>
      </c>
      <c r="AE343" s="77">
        <f t="shared" si="87"/>
        <v>-6.674304571230004</v>
      </c>
      <c r="AF343" s="27">
        <f t="shared" si="88"/>
        <v>-7.2154511621772137</v>
      </c>
      <c r="AG343" s="27">
        <f t="shared" si="90"/>
        <v>7.3513885209598414E-4</v>
      </c>
      <c r="AI343" s="22">
        <f t="shared" si="89"/>
        <v>8.5990602047421731E-5</v>
      </c>
      <c r="AJ343" s="65">
        <f t="shared" si="91"/>
        <v>8.5990602047421731E-5</v>
      </c>
    </row>
    <row r="344" spans="2:36" x14ac:dyDescent="0.2">
      <c r="B344" t="str">
        <f>DataBase!A341</f>
        <v>t-Decalin</v>
      </c>
      <c r="D344" s="27">
        <f>DataBase!C341</f>
        <v>138.25</v>
      </c>
      <c r="E344" s="47">
        <f>DataBase!E341</f>
        <v>187.24801025390627</v>
      </c>
      <c r="F344" s="47">
        <f>DataBase!D341/1000</f>
        <v>0.87325701904296871</v>
      </c>
      <c r="G344" s="47">
        <f>DataBase!R341</f>
        <v>413.85</v>
      </c>
      <c r="H344" s="47">
        <f>DataBase!S341/100</f>
        <v>32</v>
      </c>
      <c r="I344" s="68">
        <f>DataBase!U341</f>
        <v>0.27000001072883606</v>
      </c>
      <c r="J344" s="27">
        <f>TestLeeKesler!H344</f>
        <v>10.756225438115875</v>
      </c>
      <c r="K344" s="58">
        <f>DataBase!Y342</f>
        <v>2.9491099126067306E-2</v>
      </c>
      <c r="L344" s="27">
        <f t="shared" si="77"/>
        <v>3.6685612313100496E-2</v>
      </c>
      <c r="M344" s="27">
        <f t="shared" si="83"/>
        <v>3.6685612313100496E-2</v>
      </c>
      <c r="N344" s="58"/>
      <c r="O344" s="58"/>
      <c r="P344" s="58"/>
      <c r="Q344" s="58"/>
      <c r="R344" s="58"/>
      <c r="S344" s="58"/>
      <c r="T344" s="27">
        <f>TestLeeKesler!AR344</f>
        <v>4.3166943491348518E-5</v>
      </c>
      <c r="U344" s="27">
        <f t="shared" si="79"/>
        <v>0.51404657933042208</v>
      </c>
      <c r="V344" s="27">
        <f t="shared" si="80"/>
        <v>-5.0720156055173771</v>
      </c>
      <c r="W344" s="77">
        <f t="shared" si="78"/>
        <v>-6.2929291319236116</v>
      </c>
      <c r="X344" s="27">
        <f t="shared" si="81"/>
        <v>-6.7711065386525568</v>
      </c>
      <c r="Y344" s="27">
        <f t="shared" si="82"/>
        <v>1.1464253847843905E-3</v>
      </c>
      <c r="AA344" s="65">
        <f t="shared" si="84"/>
        <v>-0.99853627213733809</v>
      </c>
      <c r="AB344" s="65">
        <f t="shared" si="85"/>
        <v>166.66719033454635</v>
      </c>
      <c r="AD344" s="27">
        <f t="shared" si="86"/>
        <v>-5.0720156055173771</v>
      </c>
      <c r="AE344" s="77">
        <f t="shared" si="87"/>
        <v>-6.2929291319236116</v>
      </c>
      <c r="AF344" s="27">
        <f t="shared" si="88"/>
        <v>-6.7711065386525568</v>
      </c>
      <c r="AG344" s="27">
        <f t="shared" si="90"/>
        <v>1.1464253847843905E-3</v>
      </c>
      <c r="AI344" s="22">
        <f t="shared" si="89"/>
        <v>5.1761019998394475E-5</v>
      </c>
      <c r="AJ344" s="65">
        <f t="shared" si="91"/>
        <v>5.1761019998394475E-5</v>
      </c>
    </row>
    <row r="345" spans="2:36" x14ac:dyDescent="0.2">
      <c r="B345" t="str">
        <f>DataBase!A342</f>
        <v>diCycloC5</v>
      </c>
      <c r="D345" s="27">
        <f>DataBase!C342</f>
        <v>138.25199890136719</v>
      </c>
      <c r="E345" s="47">
        <f>DataBase!E342</f>
        <v>172.58901367187502</v>
      </c>
      <c r="F345" s="47">
        <f>DataBase!D342/1000</f>
        <v>0.73664001464843754</v>
      </c>
      <c r="G345" s="47">
        <f>DataBase!R342</f>
        <v>339.37801513671877</v>
      </c>
      <c r="H345" s="47">
        <f>DataBase!S342/100</f>
        <v>25.353701171874999</v>
      </c>
      <c r="I345" s="68">
        <f>DataBase!U342</f>
        <v>0.60127502679824829</v>
      </c>
      <c r="J345" s="27">
        <f>TestLeeKesler!H345</f>
        <v>12.614278388958631</v>
      </c>
      <c r="K345" s="58">
        <f>DataBase!Y343</f>
        <v>8.0140959629546552E-2</v>
      </c>
      <c r="L345" s="27">
        <f t="shared" si="77"/>
        <v>3.2792826739420119E-2</v>
      </c>
      <c r="M345" s="27">
        <f t="shared" si="83"/>
        <v>3.2792826739420119E-2</v>
      </c>
      <c r="N345" s="58"/>
      <c r="O345" s="58"/>
      <c r="P345" s="58"/>
      <c r="Q345" s="58"/>
      <c r="R345" s="58"/>
      <c r="S345" s="58"/>
      <c r="T345" s="27">
        <f>TestLeeKesler!AR345</f>
        <v>5.3572492331350157E-6</v>
      </c>
      <c r="U345" s="27">
        <f t="shared" si="79"/>
        <v>0.57654505797775712</v>
      </c>
      <c r="V345" s="27">
        <f t="shared" si="80"/>
        <v>-3.931155394919426</v>
      </c>
      <c r="W345" s="77">
        <f t="shared" si="78"/>
        <v>-4.5225806670443021</v>
      </c>
      <c r="X345" s="27">
        <f t="shared" si="81"/>
        <v>-6.6504702066937282</v>
      </c>
      <c r="Y345" s="27">
        <f t="shared" si="82"/>
        <v>1.2934137906380858E-3</v>
      </c>
      <c r="AA345" s="65">
        <f t="shared" si="84"/>
        <v>-0.99993315217015255</v>
      </c>
      <c r="AB345" s="65">
        <f t="shared" si="85"/>
        <v>-8838.1426418010269</v>
      </c>
      <c r="AD345" s="27">
        <f t="shared" si="86"/>
        <v>-3.931155394919426</v>
      </c>
      <c r="AE345" s="77">
        <f t="shared" si="87"/>
        <v>-4.5225806670443021</v>
      </c>
      <c r="AF345" s="27">
        <f t="shared" si="88"/>
        <v>-6.6504702066937282</v>
      </c>
      <c r="AG345" s="27">
        <f t="shared" si="90"/>
        <v>1.2934137906380858E-3</v>
      </c>
      <c r="AI345" s="22">
        <f t="shared" si="89"/>
        <v>2.2418456881810726E-3</v>
      </c>
      <c r="AJ345" s="65">
        <f t="shared" si="91"/>
        <v>2.2418456881810726E-3</v>
      </c>
    </row>
    <row r="346" spans="2:36" x14ac:dyDescent="0.2">
      <c r="B346" t="str">
        <f>DataBase!A343</f>
        <v>37-M-16-C8==</v>
      </c>
      <c r="D346" s="27">
        <f>DataBase!C343</f>
        <v>138.25300598144531</v>
      </c>
      <c r="E346" s="47">
        <f>DataBase!E343</f>
        <v>161.11000976562502</v>
      </c>
      <c r="F346" s="47">
        <f>DataBase!D343/1000</f>
        <v>0.76044702148437504</v>
      </c>
      <c r="G346" s="47">
        <f>DataBase!R343</f>
        <v>367.22200927734377</v>
      </c>
      <c r="H346" s="47">
        <f>DataBase!S343/100</f>
        <v>25.433701171875001</v>
      </c>
      <c r="I346" s="68">
        <f>DataBase!U343</f>
        <v>0.25960001349449158</v>
      </c>
      <c r="J346" s="27">
        <f>TestLeeKesler!H346</f>
        <v>12.113560641808043</v>
      </c>
      <c r="K346" s="58">
        <f>DataBase!Y344</f>
        <v>4.3094402622077539E-2</v>
      </c>
      <c r="L346" s="27">
        <f t="shared" si="77"/>
        <v>8.5385377630803547E-2</v>
      </c>
      <c r="M346" s="27">
        <f t="shared" si="83"/>
        <v>8.5385377630803547E-2</v>
      </c>
      <c r="N346" s="58"/>
      <c r="O346" s="58"/>
      <c r="P346" s="58"/>
      <c r="Q346" s="58"/>
      <c r="R346" s="58"/>
      <c r="S346" s="58"/>
      <c r="T346" s="27">
        <f>TestLeeKesler!AR346</f>
        <v>1.778742809054084E-4</v>
      </c>
      <c r="U346" s="27">
        <f t="shared" si="79"/>
        <v>0.55147632139407188</v>
      </c>
      <c r="V346" s="27">
        <f t="shared" si="80"/>
        <v>-4.356001425372539</v>
      </c>
      <c r="W346" s="77">
        <f t="shared" si="78"/>
        <v>-5.1643067499123383</v>
      </c>
      <c r="X346" s="27">
        <f t="shared" si="81"/>
        <v>-5.6966555273394759</v>
      </c>
      <c r="Y346" s="27">
        <f t="shared" si="82"/>
        <v>3.3571746814900884E-3</v>
      </c>
      <c r="AA346" s="65">
        <f t="shared" si="84"/>
        <v>-0.99587245047888684</v>
      </c>
      <c r="AB346" s="65">
        <f t="shared" si="85"/>
        <v>237.75767240467937</v>
      </c>
      <c r="AD346" s="27">
        <f t="shared" si="86"/>
        <v>-4.356001425372539</v>
      </c>
      <c r="AE346" s="77">
        <f t="shared" si="87"/>
        <v>-5.1643067499123383</v>
      </c>
      <c r="AF346" s="27">
        <f t="shared" si="88"/>
        <v>-5.6966555273394759</v>
      </c>
      <c r="AG346" s="27">
        <f t="shared" si="90"/>
        <v>3.3571746814900884E-3</v>
      </c>
      <c r="AI346" s="22">
        <f t="shared" si="89"/>
        <v>1.7885265671886876E-3</v>
      </c>
      <c r="AJ346" s="65">
        <f t="shared" si="91"/>
        <v>1.7885265671886876E-3</v>
      </c>
    </row>
    <row r="347" spans="2:36" x14ac:dyDescent="0.2">
      <c r="B347" t="str">
        <f>DataBase!A344</f>
        <v>1-Decene</v>
      </c>
      <c r="D347" s="27">
        <f>DataBase!C344</f>
        <v>140.24600219726563</v>
      </c>
      <c r="E347" s="47">
        <f>DataBase!E344</f>
        <v>170.6</v>
      </c>
      <c r="F347" s="47">
        <f>DataBase!D344/1000</f>
        <v>0.74362902832031252</v>
      </c>
      <c r="G347" s="47">
        <f>DataBase!R344</f>
        <v>341.66701660156252</v>
      </c>
      <c r="H347" s="47">
        <f>DataBase!S344/100</f>
        <v>22.063100585937502</v>
      </c>
      <c r="I347" s="68">
        <f>DataBase!U344</f>
        <v>0.49099001288414001</v>
      </c>
      <c r="J347" s="27">
        <f>TestLeeKesler!H347</f>
        <v>12.477108618800836</v>
      </c>
      <c r="K347" s="58">
        <f>DataBase!Y345</f>
        <v>8.12600279402312E-3</v>
      </c>
      <c r="L347" s="27">
        <f t="shared" si="77"/>
        <v>4.4242791284243459E-2</v>
      </c>
      <c r="M347" s="27">
        <f t="shared" si="83"/>
        <v>4.4242791284243459E-2</v>
      </c>
      <c r="N347" s="58"/>
      <c r="O347" s="58"/>
      <c r="P347" s="58"/>
      <c r="Q347" s="58"/>
      <c r="R347" s="58"/>
      <c r="S347" s="58"/>
      <c r="T347" s="27">
        <f>TestLeeKesler!AR347</f>
        <v>1.7542173099871119E-5</v>
      </c>
      <c r="U347" s="27">
        <f t="shared" si="79"/>
        <v>0.57439854536241941</v>
      </c>
      <c r="V347" s="27">
        <f t="shared" si="80"/>
        <v>-3.9660018504749321</v>
      </c>
      <c r="W347" s="77">
        <f t="shared" si="78"/>
        <v>-4.5743650106249563</v>
      </c>
      <c r="X347" s="27">
        <f t="shared" si="81"/>
        <v>-6.2119693859784384</v>
      </c>
      <c r="Y347" s="27">
        <f t="shared" si="82"/>
        <v>2.0052843938191882E-3</v>
      </c>
      <c r="AA347" s="65">
        <f t="shared" si="84"/>
        <v>-0.99784122974794265</v>
      </c>
      <c r="AB347" s="65">
        <f t="shared" si="85"/>
        <v>2058.8548684704115</v>
      </c>
      <c r="AD347" s="27">
        <f t="shared" si="86"/>
        <v>-3.9660018504749321</v>
      </c>
      <c r="AE347" s="77">
        <f t="shared" si="87"/>
        <v>-4.5743650106249563</v>
      </c>
      <c r="AF347" s="27">
        <f t="shared" si="88"/>
        <v>-6.2119693859784384</v>
      </c>
      <c r="AG347" s="27">
        <f t="shared" si="90"/>
        <v>2.0052843938191882E-3</v>
      </c>
      <c r="AI347" s="22">
        <f t="shared" si="89"/>
        <v>1.3044224108473125E-3</v>
      </c>
      <c r="AJ347" s="65">
        <f t="shared" si="91"/>
        <v>1.3044224108473125E-3</v>
      </c>
    </row>
    <row r="348" spans="2:36" x14ac:dyDescent="0.2">
      <c r="B348" t="str">
        <f>DataBase!A345</f>
        <v>Cyclodecane</v>
      </c>
      <c r="D348" s="27">
        <f>DataBase!C345</f>
        <v>140.26800537109375</v>
      </c>
      <c r="E348" s="47">
        <f>DataBase!E345</f>
        <v>202.22100219726565</v>
      </c>
      <c r="F348" s="47">
        <f>DataBase!D345/1000</f>
        <v>0.86002001953124996</v>
      </c>
      <c r="G348" s="47">
        <f>DataBase!R345</f>
        <v>393.88900146484377</v>
      </c>
      <c r="H348" s="47">
        <f>DataBase!S345/100</f>
        <v>29.646201171874999</v>
      </c>
      <c r="I348" s="68">
        <f>DataBase!U345</f>
        <v>0.55826002359390259</v>
      </c>
      <c r="J348" s="27">
        <f>TestLeeKesler!H348</f>
        <v>11.038917887298082</v>
      </c>
      <c r="K348" s="58">
        <f>DataBase!Y346</f>
        <v>3.6021752206172014E-2</v>
      </c>
      <c r="L348" s="27">
        <f t="shared" si="77"/>
        <v>9.9075650069461174E-3</v>
      </c>
      <c r="M348" s="27">
        <f t="shared" si="83"/>
        <v>9.9075650069461174E-3</v>
      </c>
      <c r="N348" s="58"/>
      <c r="O348" s="58"/>
      <c r="P348" s="58"/>
      <c r="Q348" s="58"/>
      <c r="R348" s="58"/>
      <c r="S348" s="58"/>
      <c r="T348" s="27">
        <f>TestLeeKesler!AR348</f>
        <v>1.9121392563767285E-6</v>
      </c>
      <c r="U348" s="27">
        <f t="shared" si="79"/>
        <v>0.52942931256563519</v>
      </c>
      <c r="V348" s="27">
        <f t="shared" si="80"/>
        <v>-4.7648172350011491</v>
      </c>
      <c r="W348" s="77">
        <f t="shared" si="78"/>
        <v>-5.801908240807558</v>
      </c>
      <c r="X348" s="27">
        <f t="shared" si="81"/>
        <v>-8.0037906664040346</v>
      </c>
      <c r="Y348" s="27">
        <f t="shared" si="82"/>
        <v>3.3419340810333931E-4</v>
      </c>
      <c r="AA348" s="65">
        <f t="shared" si="84"/>
        <v>-0.99994691709483108</v>
      </c>
      <c r="AB348" s="65">
        <f t="shared" si="85"/>
        <v>-13657.05301647805</v>
      </c>
      <c r="AD348" s="27">
        <f t="shared" si="86"/>
        <v>-4.7648172350011491</v>
      </c>
      <c r="AE348" s="77">
        <f t="shared" si="87"/>
        <v>-5.801908240807558</v>
      </c>
      <c r="AF348" s="27">
        <f t="shared" si="88"/>
        <v>-8.0037906664040346</v>
      </c>
      <c r="AG348" s="27">
        <f t="shared" si="90"/>
        <v>3.3419340810333931E-4</v>
      </c>
      <c r="AI348" s="22">
        <f t="shared" si="89"/>
        <v>6.8195077307621368E-4</v>
      </c>
      <c r="AJ348" s="65">
        <f t="shared" si="91"/>
        <v>6.8195077307621368E-4</v>
      </c>
    </row>
    <row r="349" spans="2:36" x14ac:dyDescent="0.2">
      <c r="B349" t="str">
        <f>DataBase!A346</f>
        <v>n-Bcychexane</v>
      </c>
      <c r="D349" s="27">
        <f>DataBase!C346</f>
        <v>140.26800537109375</v>
      </c>
      <c r="E349" s="47">
        <f>DataBase!E346</f>
        <v>180.98101196289065</v>
      </c>
      <c r="F349" s="47">
        <f>DataBase!D346/1000</f>
        <v>0.80144702148437497</v>
      </c>
      <c r="G349" s="47">
        <f>DataBase!R346</f>
        <v>393.88900146484377</v>
      </c>
      <c r="H349" s="47">
        <f>DataBase!S346/100</f>
        <v>31.508701171875</v>
      </c>
      <c r="I349" s="68">
        <f>DataBase!U346</f>
        <v>0.36199000477790833</v>
      </c>
      <c r="J349" s="27">
        <f>TestLeeKesler!H349</f>
        <v>11.666566724334409</v>
      </c>
      <c r="K349" s="58">
        <f>DataBase!Y347</f>
        <v>5.1098730949664571E-2</v>
      </c>
      <c r="L349" s="27">
        <f t="shared" si="77"/>
        <v>3.2883433421667115E-2</v>
      </c>
      <c r="M349" s="27">
        <f t="shared" si="83"/>
        <v>3.2883433421667115E-2</v>
      </c>
      <c r="N349" s="58"/>
      <c r="O349" s="58"/>
      <c r="P349" s="58"/>
      <c r="Q349" s="58"/>
      <c r="R349" s="58"/>
      <c r="S349" s="58"/>
      <c r="T349" s="27">
        <f>TestLeeKesler!AR349</f>
        <v>3.124783060706759E-5</v>
      </c>
      <c r="U349" s="27">
        <f t="shared" si="79"/>
        <v>0.52942931256563519</v>
      </c>
      <c r="V349" s="27">
        <f t="shared" si="80"/>
        <v>-4.7648172350011491</v>
      </c>
      <c r="W349" s="77">
        <f t="shared" si="78"/>
        <v>-5.801908240807558</v>
      </c>
      <c r="X349" s="27">
        <f t="shared" si="81"/>
        <v>-6.865050026812062</v>
      </c>
      <c r="Y349" s="27">
        <f t="shared" si="82"/>
        <v>1.0436302417637961E-3</v>
      </c>
      <c r="AA349" s="65">
        <f t="shared" si="84"/>
        <v>-0.99938848127876501</v>
      </c>
      <c r="AB349" s="65">
        <f t="shared" si="85"/>
        <v>-582.92998823020844</v>
      </c>
      <c r="AD349" s="27">
        <f t="shared" si="86"/>
        <v>-4.7648172350011491</v>
      </c>
      <c r="AE349" s="77">
        <f t="shared" si="87"/>
        <v>-5.801908240807558</v>
      </c>
      <c r="AF349" s="27">
        <f t="shared" si="88"/>
        <v>-6.865050026812062</v>
      </c>
      <c r="AG349" s="27">
        <f t="shared" si="90"/>
        <v>1.0436302417637961E-3</v>
      </c>
      <c r="AI349" s="22">
        <f t="shared" si="89"/>
        <v>3.3179706403347025E-4</v>
      </c>
      <c r="AJ349" s="65">
        <f t="shared" si="91"/>
        <v>3.3179706403347025E-4</v>
      </c>
    </row>
    <row r="350" spans="2:36" x14ac:dyDescent="0.2">
      <c r="B350" t="str">
        <f>DataBase!A347</f>
        <v>i-Bcychexane</v>
      </c>
      <c r="D350" s="27">
        <f>DataBase!C347</f>
        <v>140.26800537109375</v>
      </c>
      <c r="E350" s="47">
        <f>DataBase!E347</f>
        <v>171.28701171875002</v>
      </c>
      <c r="F350" s="47">
        <f>DataBase!D347/1000</f>
        <v>0.79737499999999994</v>
      </c>
      <c r="G350" s="47">
        <f>DataBase!R347</f>
        <v>385.55501708984377</v>
      </c>
      <c r="H350" s="47">
        <f>DataBase!S347/100</f>
        <v>31.205500488281249</v>
      </c>
      <c r="I350" s="68">
        <f>DataBase!U347</f>
        <v>0.3190000057220459</v>
      </c>
      <c r="J350" s="27">
        <f>TestLeeKesler!H350</f>
        <v>11.642108063899917</v>
      </c>
      <c r="K350" s="58">
        <f>DataBase!Y348</f>
        <v>4.5525566828257841E-2</v>
      </c>
      <c r="L350" s="27">
        <f t="shared" si="77"/>
        <v>5.0652538971253977E-2</v>
      </c>
      <c r="M350" s="27">
        <f t="shared" si="83"/>
        <v>5.0652538971253977E-2</v>
      </c>
      <c r="N350" s="58"/>
      <c r="O350" s="58"/>
      <c r="P350" s="58"/>
      <c r="Q350" s="58"/>
      <c r="R350" s="58"/>
      <c r="S350" s="58"/>
      <c r="T350" s="27">
        <f>TestLeeKesler!AR350</f>
        <v>6.7072415571437286E-5</v>
      </c>
      <c r="U350" s="27">
        <f t="shared" si="79"/>
        <v>0.53612769120875281</v>
      </c>
      <c r="V350" s="27">
        <f t="shared" si="80"/>
        <v>-4.6368556791982067</v>
      </c>
      <c r="W350" s="77">
        <f t="shared" si="78"/>
        <v>-5.6003278605462654</v>
      </c>
      <c r="X350" s="27">
        <f t="shared" si="81"/>
        <v>-6.4233602987577987</v>
      </c>
      <c r="Y350" s="27">
        <f t="shared" si="82"/>
        <v>1.6231926480485632E-3</v>
      </c>
      <c r="AA350" s="65">
        <f t="shared" si="84"/>
        <v>-0.99852670883100769</v>
      </c>
      <c r="AB350" s="65">
        <f t="shared" si="85"/>
        <v>76.439354380125408</v>
      </c>
      <c r="AD350" s="27">
        <f t="shared" si="86"/>
        <v>-4.6368556791982067</v>
      </c>
      <c r="AE350" s="77">
        <f t="shared" si="87"/>
        <v>-5.6003278605462654</v>
      </c>
      <c r="AF350" s="27">
        <f t="shared" si="88"/>
        <v>-6.4233602987577987</v>
      </c>
      <c r="AG350" s="27">
        <f t="shared" si="90"/>
        <v>1.6231926480485632E-3</v>
      </c>
      <c r="AI350" s="22">
        <f t="shared" si="89"/>
        <v>2.6285843355058393E-5</v>
      </c>
      <c r="AJ350" s="65">
        <f t="shared" si="91"/>
        <v>2.6285843355058393E-5</v>
      </c>
    </row>
    <row r="351" spans="2:36" x14ac:dyDescent="0.2">
      <c r="B351" t="str">
        <f>DataBase!A348</f>
        <v>sec-BCC6</v>
      </c>
      <c r="D351" s="27">
        <f>DataBase!C348</f>
        <v>140.26800537109375</v>
      </c>
      <c r="E351" s="47">
        <f>DataBase!E348</f>
        <v>179.29900512695315</v>
      </c>
      <c r="F351" s="47">
        <f>DataBase!D348/1000</f>
        <v>0.81533001708984376</v>
      </c>
      <c r="G351" s="47">
        <f>DataBase!R348</f>
        <v>395.55501708984377</v>
      </c>
      <c r="H351" s="47">
        <f>DataBase!S348/100</f>
        <v>26.751201171875</v>
      </c>
      <c r="I351" s="68">
        <f>DataBase!U348</f>
        <v>0.26399001479148865</v>
      </c>
      <c r="J351" s="27">
        <f>TestLeeKesler!H351</f>
        <v>11.453739005254354</v>
      </c>
      <c r="K351" s="58">
        <f>DataBase!Y349</f>
        <v>6.0255854594972159E-2</v>
      </c>
      <c r="L351" s="27">
        <f t="shared" si="77"/>
        <v>4.7539785450842774E-2</v>
      </c>
      <c r="M351" s="27">
        <f t="shared" si="83"/>
        <v>4.7539785450842774E-2</v>
      </c>
      <c r="N351" s="58"/>
      <c r="O351" s="58"/>
      <c r="P351" s="58"/>
      <c r="Q351" s="58"/>
      <c r="R351" s="58"/>
      <c r="S351" s="58"/>
      <c r="T351" s="27">
        <f>TestLeeKesler!AR351</f>
        <v>8.3457304425779951E-5</v>
      </c>
      <c r="U351" s="27">
        <f t="shared" si="79"/>
        <v>0.5281102892526266</v>
      </c>
      <c r="V351" s="27">
        <f t="shared" si="80"/>
        <v>-4.7904188253870599</v>
      </c>
      <c r="W351" s="77">
        <f t="shared" si="78"/>
        <v>-5.842451586173536</v>
      </c>
      <c r="X351" s="27">
        <f t="shared" si="81"/>
        <v>-6.3327677060395677</v>
      </c>
      <c r="Y351" s="27">
        <f t="shared" si="82"/>
        <v>1.7771084425481406E-3</v>
      </c>
      <c r="AA351" s="65">
        <f t="shared" si="84"/>
        <v>-0.99861495111160958</v>
      </c>
      <c r="AB351" s="65">
        <f t="shared" si="85"/>
        <v>-152.36616173528597</v>
      </c>
      <c r="AD351" s="27">
        <f t="shared" si="86"/>
        <v>-4.7904188253870599</v>
      </c>
      <c r="AE351" s="77">
        <f t="shared" si="87"/>
        <v>-5.842451586173536</v>
      </c>
      <c r="AF351" s="27">
        <f t="shared" si="88"/>
        <v>-6.3327677060395677</v>
      </c>
      <c r="AG351" s="27">
        <f t="shared" si="90"/>
        <v>1.7771084425481406E-3</v>
      </c>
      <c r="AI351" s="22">
        <f t="shared" si="89"/>
        <v>1.6169841447827944E-4</v>
      </c>
      <c r="AJ351" s="65">
        <f t="shared" si="91"/>
        <v>1.6169841447827944E-4</v>
      </c>
    </row>
    <row r="352" spans="2:36" x14ac:dyDescent="0.2">
      <c r="B352" t="str">
        <f>DataBase!A349</f>
        <v>tert-BCC6</v>
      </c>
      <c r="D352" s="27">
        <f>DataBase!C349</f>
        <v>140.26800537109375</v>
      </c>
      <c r="E352" s="47">
        <f>DataBase!E349</f>
        <v>171.5670104980469</v>
      </c>
      <c r="F352" s="47">
        <f>DataBase!D349/1000</f>
        <v>0.81533001708984376</v>
      </c>
      <c r="G352" s="47">
        <f>DataBase!R349</f>
        <v>386.11000976562502</v>
      </c>
      <c r="H352" s="47">
        <f>DataBase!S349/100</f>
        <v>26.696201171875</v>
      </c>
      <c r="I352" s="68">
        <f>DataBase!U349</f>
        <v>0.25200000405311584</v>
      </c>
      <c r="J352" s="27">
        <f>TestLeeKesler!H352</f>
        <v>11.388118668667149</v>
      </c>
      <c r="K352" s="58">
        <f>DataBase!Y350</f>
        <v>5.8455421228331368E-2</v>
      </c>
      <c r="L352" s="27">
        <f t="shared" si="77"/>
        <v>6.2318334341620672E-2</v>
      </c>
      <c r="M352" s="27">
        <f t="shared" si="83"/>
        <v>6.2318334341620672E-2</v>
      </c>
      <c r="N352" s="58"/>
      <c r="O352" s="58"/>
      <c r="P352" s="58"/>
      <c r="Q352" s="58"/>
      <c r="R352" s="58"/>
      <c r="S352" s="58"/>
      <c r="T352" s="27">
        <f>TestLeeKesler!AR352</f>
        <v>1.2337737097124104E-4</v>
      </c>
      <c r="U352" s="27">
        <f t="shared" si="79"/>
        <v>0.53567635647360001</v>
      </c>
      <c r="V352" s="27">
        <f t="shared" si="80"/>
        <v>-4.6453715976799073</v>
      </c>
      <c r="W352" s="77">
        <f t="shared" si="78"/>
        <v>-5.6136875473415229</v>
      </c>
      <c r="X352" s="27">
        <f t="shared" si="81"/>
        <v>-6.0600208823628972</v>
      </c>
      <c r="Y352" s="27">
        <f t="shared" si="82"/>
        <v>2.3343521402316345E-3</v>
      </c>
      <c r="AA352" s="65">
        <f t="shared" si="84"/>
        <v>-0.99788937675276823</v>
      </c>
      <c r="AB352" s="65">
        <f t="shared" si="85"/>
        <v>31.309737619467832</v>
      </c>
      <c r="AD352" s="27">
        <f t="shared" si="86"/>
        <v>-4.6453715976799073</v>
      </c>
      <c r="AE352" s="77">
        <f t="shared" si="87"/>
        <v>-5.6136875473415229</v>
      </c>
      <c r="AF352" s="27">
        <f t="shared" si="88"/>
        <v>-6.0600208823628972</v>
      </c>
      <c r="AG352" s="27">
        <f t="shared" si="90"/>
        <v>2.3343521402316345E-3</v>
      </c>
      <c r="AI352" s="22">
        <f t="shared" si="89"/>
        <v>1.4922097720822464E-5</v>
      </c>
      <c r="AJ352" s="65">
        <f t="shared" si="91"/>
        <v>1.4922097720822464E-5</v>
      </c>
    </row>
    <row r="353" spans="2:36" x14ac:dyDescent="0.2">
      <c r="B353" t="str">
        <f>DataBase!A350</f>
        <v>1M-4i-PCC6</v>
      </c>
      <c r="D353" s="27">
        <f>DataBase!C350</f>
        <v>140.26800537109375</v>
      </c>
      <c r="E353" s="47">
        <f>DataBase!E350</f>
        <v>170.7180114746094</v>
      </c>
      <c r="F353" s="47">
        <f>DataBase!D350/1000</f>
        <v>0.80144702148437497</v>
      </c>
      <c r="G353" s="47">
        <f>DataBase!R350</f>
        <v>381.11000976562502</v>
      </c>
      <c r="H353" s="47">
        <f>DataBase!S350/100</f>
        <v>25.586201171875</v>
      </c>
      <c r="I353" s="68">
        <f>DataBase!U350</f>
        <v>0.26370000839233398</v>
      </c>
      <c r="J353" s="27">
        <f>TestLeeKesler!H353</f>
        <v>11.578011190889136</v>
      </c>
      <c r="K353" s="58">
        <f>DataBase!Y351</f>
        <v>3.9569370103473479E-2</v>
      </c>
      <c r="L353" s="27">
        <f t="shared" si="77"/>
        <v>6.2330446616446683E-2</v>
      </c>
      <c r="M353" s="27">
        <f t="shared" si="83"/>
        <v>6.2330446616446683E-2</v>
      </c>
      <c r="N353" s="58"/>
      <c r="O353" s="58"/>
      <c r="P353" s="58"/>
      <c r="Q353" s="58"/>
      <c r="R353" s="58"/>
      <c r="S353" s="58"/>
      <c r="T353" s="27">
        <f>TestLeeKesler!AR353</f>
        <v>1.224154513718373E-4</v>
      </c>
      <c r="U353" s="27">
        <f t="shared" si="79"/>
        <v>0.53977011391313467</v>
      </c>
      <c r="V353" s="27">
        <f t="shared" si="80"/>
        <v>-4.5686793376525197</v>
      </c>
      <c r="W353" s="77">
        <f t="shared" si="78"/>
        <v>-5.4936635135271539</v>
      </c>
      <c r="X353" s="27">
        <f t="shared" si="81"/>
        <v>-6.0173584522742889</v>
      </c>
      <c r="Y353" s="27">
        <f t="shared" si="82"/>
        <v>2.4360961675296247E-3</v>
      </c>
      <c r="AA353" s="65">
        <f t="shared" si="84"/>
        <v>-0.99690630780697997</v>
      </c>
      <c r="AB353" s="65">
        <f t="shared" si="85"/>
        <v>185.9330358864288</v>
      </c>
      <c r="AD353" s="27">
        <f t="shared" si="86"/>
        <v>-4.5686793376525197</v>
      </c>
      <c r="AE353" s="77">
        <f t="shared" si="87"/>
        <v>-5.4936635135271539</v>
      </c>
      <c r="AF353" s="27">
        <f t="shared" si="88"/>
        <v>-6.0173584522742889</v>
      </c>
      <c r="AG353" s="27">
        <f t="shared" si="90"/>
        <v>2.4360961675296247E-3</v>
      </c>
      <c r="AI353" s="22">
        <f t="shared" si="89"/>
        <v>5.1806660402942042E-4</v>
      </c>
      <c r="AJ353" s="65">
        <f t="shared" si="91"/>
        <v>5.1806660402942042E-4</v>
      </c>
    </row>
    <row r="354" spans="2:36" x14ac:dyDescent="0.2">
      <c r="B354" t="str">
        <f>DataBase!A351</f>
        <v>cis-2-Decene</v>
      </c>
      <c r="D354" s="27">
        <f>DataBase!C351</f>
        <v>140.26899719238281</v>
      </c>
      <c r="E354" s="47">
        <f>DataBase!E351</f>
        <v>173.85</v>
      </c>
      <c r="F354" s="47">
        <f>DataBase!D351/1000</f>
        <v>0.80834399414062497</v>
      </c>
      <c r="G354" s="47">
        <f>DataBase!R351</f>
        <v>347.85</v>
      </c>
      <c r="H354" s="47">
        <f>DataBase!S351/100</f>
        <v>21.8</v>
      </c>
      <c r="I354" s="68">
        <f>DataBase!U351</f>
        <v>0.47517499327659607</v>
      </c>
      <c r="J354" s="27">
        <f>TestLeeKesler!H354</f>
        <v>11.506161358999345</v>
      </c>
      <c r="K354" s="58">
        <f>DataBase!Y352</f>
        <v>4.0414793772625697E-2</v>
      </c>
      <c r="L354" s="27">
        <f t="shared" si="77"/>
        <v>4.0003010087105828E-2</v>
      </c>
      <c r="M354" s="27">
        <f t="shared" si="83"/>
        <v>4.0003010087105828E-2</v>
      </c>
      <c r="N354" s="58"/>
      <c r="O354" s="58"/>
      <c r="P354" s="58"/>
      <c r="Q354" s="58"/>
      <c r="R354" s="58"/>
      <c r="S354" s="58"/>
      <c r="T354" s="27">
        <f>TestLeeKesler!AR354</f>
        <v>1.8501798631301141E-5</v>
      </c>
      <c r="U354" s="27">
        <f t="shared" si="79"/>
        <v>0.56867954911433172</v>
      </c>
      <c r="V354" s="27">
        <f t="shared" si="80"/>
        <v>-4.0601995749061688</v>
      </c>
      <c r="W354" s="77">
        <f t="shared" si="78"/>
        <v>-4.7151281151416713</v>
      </c>
      <c r="X354" s="27">
        <f t="shared" si="81"/>
        <v>-6.3007105453169014</v>
      </c>
      <c r="Y354" s="27">
        <f t="shared" si="82"/>
        <v>1.8350004627112765E-3</v>
      </c>
      <c r="AA354" s="65">
        <f t="shared" si="84"/>
        <v>-0.99954220232483693</v>
      </c>
      <c r="AB354" s="65">
        <f t="shared" si="85"/>
        <v>-22.256413753375188</v>
      </c>
      <c r="AD354" s="27">
        <f t="shared" si="86"/>
        <v>-4.0601995749061688</v>
      </c>
      <c r="AE354" s="77">
        <f t="shared" si="87"/>
        <v>-4.7151281151416713</v>
      </c>
      <c r="AF354" s="27">
        <f t="shared" si="88"/>
        <v>-6.3007105453169014</v>
      </c>
      <c r="AG354" s="27">
        <f t="shared" si="90"/>
        <v>1.8350004627112765E-3</v>
      </c>
      <c r="AI354" s="22">
        <f t="shared" si="89"/>
        <v>1.6956580366032632E-7</v>
      </c>
      <c r="AJ354" s="65">
        <f t="shared" si="91"/>
        <v>1.6956580366032632E-7</v>
      </c>
    </row>
    <row r="355" spans="2:36" x14ac:dyDescent="0.2">
      <c r="B355" t="str">
        <f>DataBase!A352</f>
        <v>trans-2-C10=</v>
      </c>
      <c r="D355" s="27">
        <f>DataBase!C352</f>
        <v>140.26899719238281</v>
      </c>
      <c r="E355" s="47">
        <f>DataBase!E352</f>
        <v>172.85</v>
      </c>
      <c r="F355" s="47">
        <f>DataBase!D352/1000</f>
        <v>0.80405798339843748</v>
      </c>
      <c r="G355" s="47">
        <f>DataBase!R352</f>
        <v>345.85</v>
      </c>
      <c r="H355" s="47">
        <f>DataBase!S352/100</f>
        <v>21.8</v>
      </c>
      <c r="I355" s="68">
        <f>DataBase!U352</f>
        <v>0.48196101188659668</v>
      </c>
      <c r="J355" s="27">
        <f>TestLeeKesler!H355</f>
        <v>11.558862199171305</v>
      </c>
      <c r="K355" s="58">
        <f>DataBase!Y353</f>
        <v>3.9426412240923768E-2</v>
      </c>
      <c r="L355" s="27">
        <f t="shared" si="77"/>
        <v>4.0831412414149545E-2</v>
      </c>
      <c r="M355" s="27">
        <f t="shared" si="83"/>
        <v>4.0831412414149545E-2</v>
      </c>
      <c r="N355" s="58"/>
      <c r="O355" s="58"/>
      <c r="P355" s="58"/>
      <c r="Q355" s="58"/>
      <c r="R355" s="58"/>
      <c r="S355" s="58"/>
      <c r="T355" s="27">
        <f>TestLeeKesler!AR355</f>
        <v>1.8388975836072749E-5</v>
      </c>
      <c r="U355" s="27">
        <f t="shared" si="79"/>
        <v>0.57051696284329556</v>
      </c>
      <c r="V355" s="27">
        <f t="shared" si="80"/>
        <v>-4.0297181859382381</v>
      </c>
      <c r="W355" s="77">
        <f t="shared" si="78"/>
        <v>-4.6694552257209168</v>
      </c>
      <c r="X355" s="27">
        <f t="shared" si="81"/>
        <v>-6.2802135514858479</v>
      </c>
      <c r="Y355" s="27">
        <f t="shared" si="82"/>
        <v>1.873000569456401E-3</v>
      </c>
      <c r="AA355" s="65">
        <f t="shared" si="84"/>
        <v>-0.99953358739000386</v>
      </c>
      <c r="AB355" s="65">
        <f t="shared" si="85"/>
        <v>76.404481997831425</v>
      </c>
      <c r="AD355" s="27">
        <f t="shared" si="86"/>
        <v>-4.0297181859382381</v>
      </c>
      <c r="AE355" s="77">
        <f t="shared" si="87"/>
        <v>-4.6694552257209168</v>
      </c>
      <c r="AF355" s="27">
        <f t="shared" si="88"/>
        <v>-6.2802135514858479</v>
      </c>
      <c r="AG355" s="27">
        <f t="shared" si="90"/>
        <v>1.873000569456401E-3</v>
      </c>
      <c r="AI355" s="22">
        <f t="shared" si="89"/>
        <v>1.9740254867644646E-6</v>
      </c>
      <c r="AJ355" s="65">
        <f t="shared" si="91"/>
        <v>1.9740254867644646E-6</v>
      </c>
    </row>
    <row r="356" spans="2:36" x14ac:dyDescent="0.2">
      <c r="B356" t="str">
        <f>DataBase!A353</f>
        <v>1234-T-M-CC6</v>
      </c>
      <c r="D356" s="27">
        <f>DataBase!C353</f>
        <v>140.26899719238281</v>
      </c>
      <c r="E356" s="47">
        <f>DataBase!E353</f>
        <v>176.05001220703127</v>
      </c>
      <c r="F356" s="47">
        <f>DataBase!D353/1000</f>
        <v>0.82572601318359373</v>
      </c>
      <c r="G356" s="47">
        <f>DataBase!R353</f>
        <v>368.85</v>
      </c>
      <c r="H356" s="47">
        <f>DataBase!S353/100</f>
        <v>25.7</v>
      </c>
      <c r="I356" s="68">
        <f>DataBase!U353</f>
        <v>0.40159898996353149</v>
      </c>
      <c r="J356" s="27">
        <f>TestLeeKesler!H356</f>
        <v>11.28239901360587</v>
      </c>
      <c r="K356" s="58">
        <f>DataBase!Y354</f>
        <v>3.7878369717538801E-2</v>
      </c>
      <c r="L356" s="27">
        <f t="shared" si="77"/>
        <v>3.9804498034354638E-2</v>
      </c>
      <c r="M356" s="27">
        <f t="shared" si="83"/>
        <v>3.9804498034354638E-2</v>
      </c>
      <c r="N356" s="58"/>
      <c r="O356" s="58"/>
      <c r="P356" s="58"/>
      <c r="Q356" s="58"/>
      <c r="R356" s="58"/>
      <c r="S356" s="58"/>
      <c r="T356" s="27">
        <f>TestLeeKesler!AR356</f>
        <v>2.8904061048645736E-5</v>
      </c>
      <c r="U356" s="27">
        <f t="shared" si="79"/>
        <v>0.55007788161993765</v>
      </c>
      <c r="V356" s="27">
        <f t="shared" si="80"/>
        <v>-4.3809058400038641</v>
      </c>
      <c r="W356" s="77">
        <f t="shared" si="78"/>
        <v>-5.2026039936655399</v>
      </c>
      <c r="X356" s="27">
        <f t="shared" si="81"/>
        <v>-6.4702663490401804</v>
      </c>
      <c r="Y356" s="27">
        <f t="shared" si="82"/>
        <v>1.5488131530877291E-3</v>
      </c>
      <c r="AA356" s="65">
        <f t="shared" si="84"/>
        <v>-0.99923692436437506</v>
      </c>
      <c r="AB356" s="65">
        <f t="shared" si="85"/>
        <v>66.638674529995953</v>
      </c>
      <c r="AD356" s="27">
        <f t="shared" si="86"/>
        <v>-4.3809058400038641</v>
      </c>
      <c r="AE356" s="77">
        <f t="shared" si="87"/>
        <v>-5.2026039936655399</v>
      </c>
      <c r="AF356" s="27">
        <f t="shared" si="88"/>
        <v>-6.4702663490401804</v>
      </c>
      <c r="AG356" s="27">
        <f t="shared" si="90"/>
        <v>1.5488131530877291E-3</v>
      </c>
      <c r="AI356" s="22">
        <f t="shared" si="89"/>
        <v>3.709970292839808E-6</v>
      </c>
      <c r="AJ356" s="65">
        <f t="shared" si="91"/>
        <v>3.709970292839808E-6</v>
      </c>
    </row>
    <row r="357" spans="2:36" x14ac:dyDescent="0.2">
      <c r="B357" t="str">
        <f>DataBase!A354</f>
        <v>11-Di-E-CC6</v>
      </c>
      <c r="D357" s="27">
        <f>DataBase!C354</f>
        <v>140.26899719238281</v>
      </c>
      <c r="E357" s="47">
        <f>DataBase!E354</f>
        <v>176.67000732421877</v>
      </c>
      <c r="F357" s="47">
        <f>DataBase!D354/1000</f>
        <v>0.82729602050781248</v>
      </c>
      <c r="G357" s="47">
        <f>DataBase!R354</f>
        <v>369.85</v>
      </c>
      <c r="H357" s="47">
        <f>DataBase!S354/100</f>
        <v>25.7</v>
      </c>
      <c r="I357" s="68">
        <f>DataBase!U354</f>
        <v>0.40364199876785278</v>
      </c>
      <c r="J357" s="27">
        <f>TestLeeKesler!H357</f>
        <v>11.266166255663995</v>
      </c>
      <c r="K357" s="58">
        <f>DataBase!Y355</f>
        <v>3.7951023000759344E-2</v>
      </c>
      <c r="L357" s="27">
        <f t="shared" si="77"/>
        <v>3.8418448404941533E-2</v>
      </c>
      <c r="M357" s="27">
        <f t="shared" si="83"/>
        <v>3.8418448404941533E-2</v>
      </c>
      <c r="N357" s="58"/>
      <c r="O357" s="58"/>
      <c r="P357" s="58"/>
      <c r="Q357" s="58"/>
      <c r="R357" s="58"/>
      <c r="S357" s="58"/>
      <c r="T357" s="27">
        <f>TestLeeKesler!AR357</f>
        <v>2.8419336813428402E-5</v>
      </c>
      <c r="U357" s="27">
        <f t="shared" si="79"/>
        <v>0.54922239502332815</v>
      </c>
      <c r="V357" s="27">
        <f t="shared" si="80"/>
        <v>-4.3962069601714733</v>
      </c>
      <c r="W357" s="77">
        <f t="shared" si="78"/>
        <v>-5.2261695901659184</v>
      </c>
      <c r="X357" s="27">
        <f t="shared" si="81"/>
        <v>-6.5057084994458148</v>
      </c>
      <c r="Y357" s="27">
        <f t="shared" si="82"/>
        <v>1.4948812608926666E-3</v>
      </c>
      <c r="AA357" s="65">
        <f t="shared" si="84"/>
        <v>-0.99925115755607274</v>
      </c>
      <c r="AB357" s="65">
        <f t="shared" si="85"/>
        <v>16.447442361192795</v>
      </c>
      <c r="AD357" s="27">
        <f t="shared" si="86"/>
        <v>-4.3962069601714733</v>
      </c>
      <c r="AE357" s="77">
        <f t="shared" si="87"/>
        <v>-5.2261695901659184</v>
      </c>
      <c r="AF357" s="27">
        <f t="shared" si="88"/>
        <v>-6.5057084994458148</v>
      </c>
      <c r="AG357" s="27">
        <f t="shared" si="90"/>
        <v>1.4948812608926666E-3</v>
      </c>
      <c r="AI357" s="22">
        <f t="shared" si="89"/>
        <v>2.1848650847488201E-7</v>
      </c>
      <c r="AJ357" s="65">
        <f t="shared" si="91"/>
        <v>2.1848650847488201E-7</v>
      </c>
    </row>
    <row r="358" spans="2:36" x14ac:dyDescent="0.2">
      <c r="B358" t="str">
        <f>DataBase!A355</f>
        <v>CC6_Acetate</v>
      </c>
      <c r="D358" s="27">
        <f>DataBase!C355</f>
        <v>142.197998046875</v>
      </c>
      <c r="E358" s="47">
        <f>DataBase!E355</f>
        <v>173.9999938964844</v>
      </c>
      <c r="F358" s="47">
        <f>DataBase!D355/1000</f>
        <v>0.97307702636718751</v>
      </c>
      <c r="G358" s="47">
        <f>DataBase!R355</f>
        <v>374.85</v>
      </c>
      <c r="H358" s="47">
        <f>DataBase!S355/100</f>
        <v>31.2</v>
      </c>
      <c r="I358" s="68">
        <f>DataBase!U355</f>
        <v>0.42090100049972534</v>
      </c>
      <c r="J358" s="27">
        <f>TestLeeKesler!H358</f>
        <v>9.5593425727203218</v>
      </c>
      <c r="K358" s="58">
        <f>DataBase!Y356</f>
        <v>3.3224757942530696E-3</v>
      </c>
      <c r="L358" s="27">
        <f t="shared" si="77"/>
        <v>3.7559636121474671E-2</v>
      </c>
      <c r="M358" s="27">
        <f t="shared" si="83"/>
        <v>3.7559636121474671E-2</v>
      </c>
      <c r="N358" s="58"/>
      <c r="O358" s="58"/>
      <c r="P358" s="58"/>
      <c r="Q358" s="58"/>
      <c r="R358" s="58"/>
      <c r="S358" s="58"/>
      <c r="T358" s="27">
        <f>TestLeeKesler!AR358</f>
        <v>2.4592639729626506E-5</v>
      </c>
      <c r="U358" s="27">
        <f t="shared" si="79"/>
        <v>0.54498456790123451</v>
      </c>
      <c r="V358" s="27">
        <f t="shared" si="80"/>
        <v>-4.4727521525358336</v>
      </c>
      <c r="W358" s="77">
        <f t="shared" si="78"/>
        <v>-5.3444663999954871</v>
      </c>
      <c r="X358" s="27">
        <f t="shared" si="81"/>
        <v>-6.7222434074310993</v>
      </c>
      <c r="Y358" s="27">
        <f t="shared" si="82"/>
        <v>1.2038344910729061E-3</v>
      </c>
      <c r="AA358" s="65">
        <f t="shared" si="84"/>
        <v>-0.99259809814952915</v>
      </c>
      <c r="AB358" s="65">
        <f t="shared" si="85"/>
        <v>1392.1710196069939</v>
      </c>
      <c r="AD358" s="27">
        <f t="shared" si="86"/>
        <v>-4.4727521525358336</v>
      </c>
      <c r="AE358" s="77">
        <f t="shared" si="87"/>
        <v>-5.3444663999954871</v>
      </c>
      <c r="AF358" s="27">
        <f t="shared" si="88"/>
        <v>-6.7222434074310993</v>
      </c>
      <c r="AG358" s="27">
        <f t="shared" si="90"/>
        <v>1.2038344910729061E-3</v>
      </c>
      <c r="AI358" s="22">
        <f t="shared" si="89"/>
        <v>1.1721831472718766E-3</v>
      </c>
      <c r="AJ358" s="65">
        <f t="shared" si="91"/>
        <v>1.1721831472718766E-3</v>
      </c>
    </row>
    <row r="359" spans="2:36" x14ac:dyDescent="0.2">
      <c r="B359" t="str">
        <f>DataBase!A356</f>
        <v>1-M-Naphtln</v>
      </c>
      <c r="D359" s="27">
        <f>DataBase!C356</f>
        <v>142.19900512695313</v>
      </c>
      <c r="E359" s="47">
        <f>DataBase!E356</f>
        <v>244.68001708984377</v>
      </c>
      <c r="F359" s="47">
        <f>DataBase!D356/1000</f>
        <v>1.0240100097656251</v>
      </c>
      <c r="G359" s="47">
        <f>DataBase!R356</f>
        <v>498.88900146484377</v>
      </c>
      <c r="H359" s="47">
        <f>DataBase!S356/100</f>
        <v>36.6</v>
      </c>
      <c r="I359" s="68">
        <f>DataBase!U356</f>
        <v>0.34779900312423706</v>
      </c>
      <c r="J359" s="27">
        <f>TestLeeKesler!H359</f>
        <v>9.539282426271452</v>
      </c>
      <c r="K359" s="58">
        <f>DataBase!Y357</f>
        <v>3.6298362718949462E-3</v>
      </c>
      <c r="L359" s="27">
        <f t="shared" si="77"/>
        <v>3.1881792434196757E-3</v>
      </c>
      <c r="M359" s="27">
        <f t="shared" si="83"/>
        <v>3.1881792434196757E-3</v>
      </c>
      <c r="N359" s="58"/>
      <c r="O359" s="58"/>
      <c r="P359" s="58"/>
      <c r="Q359" s="58"/>
      <c r="R359" s="58"/>
      <c r="S359" s="58"/>
      <c r="T359" s="27">
        <f>TestLeeKesler!AR359</f>
        <v>2.4066191524542718E-6</v>
      </c>
      <c r="U359" s="27">
        <f t="shared" si="79"/>
        <v>0.45742507739886679</v>
      </c>
      <c r="V359" s="27">
        <f t="shared" si="80"/>
        <v>-6.3912466259751088</v>
      </c>
      <c r="W359" s="77">
        <f t="shared" si="78"/>
        <v>-8.5023444089643352</v>
      </c>
      <c r="X359" s="27">
        <f t="shared" si="81"/>
        <v>-9.3483535356318352</v>
      </c>
      <c r="Y359" s="27">
        <f t="shared" si="82"/>
        <v>8.7108722497805338E-5</v>
      </c>
      <c r="AA359" s="65">
        <f t="shared" si="84"/>
        <v>-0.9993369896127029</v>
      </c>
      <c r="AB359" s="65">
        <f t="shared" si="85"/>
        <v>-183.51762389361377</v>
      </c>
      <c r="AD359" s="27">
        <f t="shared" si="86"/>
        <v>-6.3912466259751088</v>
      </c>
      <c r="AE359" s="77">
        <f t="shared" si="87"/>
        <v>-8.5023444089643352</v>
      </c>
      <c r="AF359" s="27">
        <f t="shared" si="88"/>
        <v>-9.3483535356318352</v>
      </c>
      <c r="AG359" s="27">
        <f t="shared" si="90"/>
        <v>8.7108722497805338E-5</v>
      </c>
      <c r="AI359" s="22">
        <f t="shared" si="89"/>
        <v>1.9506093080160595E-7</v>
      </c>
      <c r="AJ359" s="65">
        <f t="shared" si="91"/>
        <v>1.9506093080160595E-7</v>
      </c>
    </row>
    <row r="360" spans="2:36" x14ac:dyDescent="0.2">
      <c r="B360" t="str">
        <f>DataBase!A357</f>
        <v>2-M-Naphtln</v>
      </c>
      <c r="D360" s="27">
        <f>DataBase!C357</f>
        <v>142.19900512695313</v>
      </c>
      <c r="E360" s="47">
        <f>DataBase!E357</f>
        <v>241.05001220703127</v>
      </c>
      <c r="F360" s="47">
        <f>DataBase!D357/1000</f>
        <v>1.0049000244140625</v>
      </c>
      <c r="G360" s="47">
        <f>DataBase!R357</f>
        <v>476.85</v>
      </c>
      <c r="H360" s="47">
        <f>DataBase!S357/100</f>
        <v>32.5</v>
      </c>
      <c r="I360" s="68">
        <f>DataBase!U357</f>
        <v>0.34589800238609314</v>
      </c>
      <c r="J360" s="27">
        <f>TestLeeKesler!H360</f>
        <v>9.6979216803056083</v>
      </c>
      <c r="K360" s="58">
        <f>DataBase!Y358</f>
        <v>3.9419638665023099E-2</v>
      </c>
      <c r="L360" s="27">
        <f t="shared" si="77"/>
        <v>4.973772014370435E-3</v>
      </c>
      <c r="M360" s="27">
        <f t="shared" si="83"/>
        <v>4.973772014370435E-3</v>
      </c>
      <c r="N360" s="58"/>
      <c r="O360" s="58"/>
      <c r="P360" s="58"/>
      <c r="Q360" s="58"/>
      <c r="R360" s="58"/>
      <c r="S360" s="58"/>
      <c r="T360" s="27">
        <f>TestLeeKesler!AR360</f>
        <v>1.7140033181533185E-6</v>
      </c>
      <c r="U360" s="27">
        <f t="shared" si="79"/>
        <v>0.47086666666666666</v>
      </c>
      <c r="V360" s="27">
        <f t="shared" si="80"/>
        <v>-6.0478105496994514</v>
      </c>
      <c r="W360" s="77">
        <f t="shared" si="78"/>
        <v>-7.9127554680207135</v>
      </c>
      <c r="X360" s="27">
        <f t="shared" si="81"/>
        <v>-8.7848168594574521</v>
      </c>
      <c r="Y360" s="27">
        <f t="shared" si="82"/>
        <v>1.530391389037057E-4</v>
      </c>
      <c r="AA360" s="65">
        <f t="shared" si="84"/>
        <v>-0.99995651905049876</v>
      </c>
      <c r="AB360" s="65">
        <f t="shared" si="85"/>
        <v>-20096.732769318631</v>
      </c>
      <c r="AD360" s="27">
        <f t="shared" si="86"/>
        <v>-6.0478105496994514</v>
      </c>
      <c r="AE360" s="77">
        <f t="shared" si="87"/>
        <v>-7.9127554680207135</v>
      </c>
      <c r="AF360" s="27">
        <f t="shared" si="88"/>
        <v>-8.7848168594574521</v>
      </c>
      <c r="AG360" s="27">
        <f t="shared" si="90"/>
        <v>1.530391389037057E-4</v>
      </c>
      <c r="AI360" s="22">
        <f t="shared" si="89"/>
        <v>1.1865177293145452E-3</v>
      </c>
      <c r="AJ360" s="65">
        <f t="shared" si="91"/>
        <v>1.1865177293145452E-3</v>
      </c>
    </row>
    <row r="361" spans="2:36" x14ac:dyDescent="0.2">
      <c r="B361" t="str">
        <f>DataBase!A358</f>
        <v>n-Decane</v>
      </c>
      <c r="D361" s="27">
        <f>DataBase!C358</f>
        <v>142.28500366210938</v>
      </c>
      <c r="E361" s="47">
        <f>DataBase!E358</f>
        <v>174.14901123046877</v>
      </c>
      <c r="F361" s="47">
        <f>DataBase!D358/1000</f>
        <v>0.73272100830078124</v>
      </c>
      <c r="G361" s="47">
        <f>DataBase!R358</f>
        <v>344.44802246093752</v>
      </c>
      <c r="H361" s="47">
        <f>DataBase!S358/100</f>
        <v>21.07550048828125</v>
      </c>
      <c r="I361" s="68">
        <f>DataBase!U358</f>
        <v>0.48848000168800354</v>
      </c>
      <c r="J361" s="27">
        <f>TestLeeKesler!H361</f>
        <v>12.696523985239796</v>
      </c>
      <c r="K361" s="58">
        <f>DataBase!Y359</f>
        <v>5.9670032412794061E-2</v>
      </c>
      <c r="L361" s="27">
        <f t="shared" si="77"/>
        <v>3.9732667712052368E-2</v>
      </c>
      <c r="M361" s="27">
        <f t="shared" si="83"/>
        <v>3.9732667712052368E-2</v>
      </c>
      <c r="N361" s="58"/>
      <c r="O361" s="58"/>
      <c r="P361" s="58"/>
      <c r="Q361" s="58"/>
      <c r="R361" s="58"/>
      <c r="S361" s="58"/>
      <c r="T361" s="27">
        <f>TestLeeKesler!AR361</f>
        <v>1.5951347233633591E-5</v>
      </c>
      <c r="U361" s="27">
        <f t="shared" si="79"/>
        <v>0.57181206408790985</v>
      </c>
      <c r="V361" s="27">
        <f t="shared" si="80"/>
        <v>-4.0083575670239879</v>
      </c>
      <c r="W361" s="77">
        <f t="shared" si="78"/>
        <v>-4.637518920094414</v>
      </c>
      <c r="X361" s="27">
        <f t="shared" si="81"/>
        <v>-6.2736928169398558</v>
      </c>
      <c r="Y361" s="27">
        <f t="shared" si="82"/>
        <v>1.8852538156398794E-3</v>
      </c>
      <c r="AA361" s="65">
        <f t="shared" si="84"/>
        <v>-0.9997326740645408</v>
      </c>
      <c r="AB361" s="65">
        <f t="shared" si="85"/>
        <v>-1249.8859443485464</v>
      </c>
      <c r="AD361" s="27">
        <f t="shared" si="86"/>
        <v>-4.0083575670239879</v>
      </c>
      <c r="AE361" s="77">
        <f t="shared" si="87"/>
        <v>-4.637518920094414</v>
      </c>
      <c r="AF361" s="27">
        <f t="shared" si="88"/>
        <v>-6.2736928169398558</v>
      </c>
      <c r="AG361" s="27">
        <f t="shared" si="90"/>
        <v>1.8852538156398794E-3</v>
      </c>
      <c r="AI361" s="22">
        <f t="shared" si="89"/>
        <v>3.9749851121038092E-4</v>
      </c>
      <c r="AJ361" s="65">
        <f t="shared" si="91"/>
        <v>3.9749851121038092E-4</v>
      </c>
    </row>
    <row r="362" spans="2:36" x14ac:dyDescent="0.2">
      <c r="B362" t="str">
        <f>DataBase!A359</f>
        <v>33-Ehexane</v>
      </c>
      <c r="D362" s="27">
        <f>DataBase!C359</f>
        <v>142.28500366210938</v>
      </c>
      <c r="E362" s="47">
        <f>DataBase!E359</f>
        <v>166.27800903320315</v>
      </c>
      <c r="F362" s="47">
        <f>DataBase!D359/1000</f>
        <v>0.76373602294921872</v>
      </c>
      <c r="G362" s="47">
        <f>DataBase!R359</f>
        <v>354.77700195312502</v>
      </c>
      <c r="H362" s="47">
        <f>DataBase!S359/100</f>
        <v>24.131201171874999</v>
      </c>
      <c r="I362" s="68">
        <f>DataBase!U359</f>
        <v>0.37569001317024231</v>
      </c>
      <c r="J362" s="27">
        <f>TestLeeKesler!H362</f>
        <v>12.109051830607727</v>
      </c>
      <c r="K362" s="58">
        <f>DataBase!Y360</f>
        <v>6.2595527994196917E-2</v>
      </c>
      <c r="L362" s="27">
        <f t="shared" si="77"/>
        <v>5.998913865929989E-2</v>
      </c>
      <c r="M362" s="27">
        <f t="shared" si="83"/>
        <v>5.998913865929989E-2</v>
      </c>
      <c r="N362" s="58"/>
      <c r="O362" s="58"/>
      <c r="P362" s="58"/>
      <c r="Q362" s="58"/>
      <c r="R362" s="58"/>
      <c r="S362" s="58"/>
      <c r="T362" s="27">
        <f>TestLeeKesler!AR362</f>
        <v>5.5341025915346926E-5</v>
      </c>
      <c r="U362" s="27">
        <f t="shared" si="79"/>
        <v>0.5624061378178522</v>
      </c>
      <c r="V362" s="27">
        <f t="shared" si="80"/>
        <v>-4.1658557784002799</v>
      </c>
      <c r="W362" s="77">
        <f t="shared" si="78"/>
        <v>-4.8743420652235976</v>
      </c>
      <c r="X362" s="27">
        <f t="shared" si="81"/>
        <v>-5.9970974130803993</v>
      </c>
      <c r="Y362" s="27">
        <f t="shared" si="82"/>
        <v>2.4859574221782811E-3</v>
      </c>
      <c r="AA362" s="65">
        <f t="shared" si="84"/>
        <v>-0.99911589489395336</v>
      </c>
      <c r="AB362" s="65">
        <f t="shared" si="85"/>
        <v>-47.096874186682456</v>
      </c>
      <c r="AD362" s="27">
        <f t="shared" si="86"/>
        <v>-4.1658557784002799</v>
      </c>
      <c r="AE362" s="77">
        <f t="shared" si="87"/>
        <v>-4.8743420652235976</v>
      </c>
      <c r="AF362" s="27">
        <f t="shared" si="88"/>
        <v>-5.9970974130803993</v>
      </c>
      <c r="AG362" s="27">
        <f t="shared" si="90"/>
        <v>2.4859574221782811E-3</v>
      </c>
      <c r="AI362" s="22">
        <f t="shared" si="89"/>
        <v>6.7932653650649686E-6</v>
      </c>
      <c r="AJ362" s="65">
        <f t="shared" si="91"/>
        <v>6.7932653650649686E-6</v>
      </c>
    </row>
    <row r="363" spans="2:36" x14ac:dyDescent="0.2">
      <c r="B363" t="str">
        <f>DataBase!A360</f>
        <v>34-Ehexane</v>
      </c>
      <c r="D363" s="27">
        <f>DataBase!C360</f>
        <v>142.28500366210938</v>
      </c>
      <c r="E363" s="47">
        <f>DataBase!E360</f>
        <v>163.88900146484377</v>
      </c>
      <c r="F363" s="47">
        <f>DataBase!D360/1000</f>
        <v>0.7535490112304688</v>
      </c>
      <c r="G363" s="47">
        <f>DataBase!R360</f>
        <v>345.77700195312502</v>
      </c>
      <c r="H363" s="47">
        <f>DataBase!S360/100</f>
        <v>23.303701171875002</v>
      </c>
      <c r="I363" s="68">
        <f>DataBase!U360</f>
        <v>0.40400001406669617</v>
      </c>
      <c r="J363" s="27">
        <f>TestLeeKesler!H363</f>
        <v>12.250469380171895</v>
      </c>
      <c r="K363" s="58">
        <f>DataBase!Y361</f>
        <v>5.2999001607427078E-2</v>
      </c>
      <c r="L363" s="27">
        <f t="shared" si="77"/>
        <v>6.2926922925006928E-2</v>
      </c>
      <c r="M363" s="27">
        <f t="shared" si="83"/>
        <v>6.2926922925006928E-2</v>
      </c>
      <c r="N363" s="58"/>
      <c r="O363" s="58"/>
      <c r="P363" s="58"/>
      <c r="Q363" s="58"/>
      <c r="R363" s="58"/>
      <c r="S363" s="58"/>
      <c r="T363" s="27">
        <f>TestLeeKesler!AR363</f>
        <v>4.847254918628341E-5</v>
      </c>
      <c r="U363" s="27">
        <f t="shared" si="79"/>
        <v>0.57058425126966117</v>
      </c>
      <c r="V363" s="27">
        <f t="shared" si="80"/>
        <v>-4.0286058509101546</v>
      </c>
      <c r="W363" s="77">
        <f t="shared" si="78"/>
        <v>-4.667790741072003</v>
      </c>
      <c r="X363" s="27">
        <f t="shared" si="81"/>
        <v>-5.9143933759636376</v>
      </c>
      <c r="Y363" s="27">
        <f t="shared" si="82"/>
        <v>2.7002973673964197E-3</v>
      </c>
      <c r="AA363" s="65">
        <f t="shared" si="84"/>
        <v>-0.99908540637151388</v>
      </c>
      <c r="AB363" s="65">
        <f t="shared" si="85"/>
        <v>204.81533330186849</v>
      </c>
      <c r="AD363" s="27">
        <f t="shared" si="86"/>
        <v>-4.0286058509101546</v>
      </c>
      <c r="AE363" s="77">
        <f t="shared" si="87"/>
        <v>-4.667790741072003</v>
      </c>
      <c r="AF363" s="27">
        <f t="shared" si="88"/>
        <v>-5.9143933759636376</v>
      </c>
      <c r="AG363" s="27">
        <f t="shared" si="90"/>
        <v>2.7002973673964197E-3</v>
      </c>
      <c r="AI363" s="22">
        <f t="shared" si="89"/>
        <v>9.8563621688056434E-5</v>
      </c>
      <c r="AJ363" s="65">
        <f t="shared" si="91"/>
        <v>9.8563621688056434E-5</v>
      </c>
    </row>
    <row r="364" spans="2:36" x14ac:dyDescent="0.2">
      <c r="B364" t="str">
        <f>DataBase!A361</f>
        <v>2-Mnonane</v>
      </c>
      <c r="D364" s="27">
        <f>DataBase!C361</f>
        <v>142.28500366210938</v>
      </c>
      <c r="E364" s="47">
        <f>DataBase!E361</f>
        <v>167.02800903320315</v>
      </c>
      <c r="F364" s="47">
        <f>DataBase!D361/1000</f>
        <v>0.72904101562500001</v>
      </c>
      <c r="G364" s="47">
        <f>DataBase!R361</f>
        <v>337.22200927734377</v>
      </c>
      <c r="H364" s="47">
        <f>DataBase!S361/100</f>
        <v>20.958701171874999</v>
      </c>
      <c r="I364" s="68">
        <f>DataBase!U361</f>
        <v>0.46140000224113464</v>
      </c>
      <c r="J364" s="27">
        <f>TestLeeKesler!H364</f>
        <v>12.692533548666839</v>
      </c>
      <c r="K364" s="58">
        <f>DataBase!Y362</f>
        <v>5.1977838086764414E-2</v>
      </c>
      <c r="L364" s="27">
        <f t="shared" si="77"/>
        <v>5.3929269296224533E-2</v>
      </c>
      <c r="M364" s="27">
        <f t="shared" si="83"/>
        <v>5.3929269296224533E-2</v>
      </c>
      <c r="N364" s="58"/>
      <c r="O364" s="58"/>
      <c r="P364" s="58"/>
      <c r="Q364" s="58"/>
      <c r="R364" s="58"/>
      <c r="S364" s="58"/>
      <c r="T364" s="27">
        <f>TestLeeKesler!AR364</f>
        <v>2.7009635722312505E-5</v>
      </c>
      <c r="U364" s="27">
        <f t="shared" si="79"/>
        <v>0.57858157751715311</v>
      </c>
      <c r="V364" s="27">
        <f t="shared" si="80"/>
        <v>-3.8983467094074826</v>
      </c>
      <c r="W364" s="77">
        <f t="shared" si="78"/>
        <v>-4.4739685521190298</v>
      </c>
      <c r="X364" s="27">
        <f t="shared" si="81"/>
        <v>-5.9626358093819682</v>
      </c>
      <c r="Y364" s="27">
        <f t="shared" si="82"/>
        <v>2.5731207699355701E-3</v>
      </c>
      <c r="AA364" s="65">
        <f t="shared" si="84"/>
        <v>-0.99948036246376348</v>
      </c>
      <c r="AB364" s="65">
        <f t="shared" si="85"/>
        <v>72.24944569867165</v>
      </c>
      <c r="AD364" s="27">
        <f t="shared" si="86"/>
        <v>-3.8983467094074826</v>
      </c>
      <c r="AE364" s="77">
        <f t="shared" si="87"/>
        <v>-4.4739685521190298</v>
      </c>
      <c r="AF364" s="27">
        <f t="shared" si="88"/>
        <v>-5.9626358093819682</v>
      </c>
      <c r="AG364" s="27">
        <f t="shared" si="90"/>
        <v>2.5731207699355701E-3</v>
      </c>
      <c r="AI364" s="22">
        <f t="shared" si="89"/>
        <v>3.8080837652549843E-6</v>
      </c>
      <c r="AJ364" s="65">
        <f t="shared" si="91"/>
        <v>3.8080837652549843E-6</v>
      </c>
    </row>
    <row r="365" spans="2:36" x14ac:dyDescent="0.2">
      <c r="B365" t="str">
        <f>DataBase!A362</f>
        <v>3-Mnonane</v>
      </c>
      <c r="D365" s="27">
        <f>DataBase!C362</f>
        <v>142.28500366210938</v>
      </c>
      <c r="E365" s="47">
        <f>DataBase!E362</f>
        <v>167.77700195312502</v>
      </c>
      <c r="F365" s="47">
        <f>DataBase!D362/1000</f>
        <v>0.73587902832031249</v>
      </c>
      <c r="G365" s="47">
        <f>DataBase!R362</f>
        <v>340.38900146484377</v>
      </c>
      <c r="H365" s="47">
        <f>DataBase!S362/100</f>
        <v>21.373601074218751</v>
      </c>
      <c r="I365" s="68">
        <f>DataBase!U362</f>
        <v>0.46283000707626343</v>
      </c>
      <c r="J365" s="27">
        <f>TestLeeKesler!H365</f>
        <v>12.581718783389954</v>
      </c>
      <c r="K365" s="58">
        <f>DataBase!Y363</f>
        <v>5.5814916781993087E-2</v>
      </c>
      <c r="L365" s="27">
        <f t="shared" si="77"/>
        <v>5.0380589605928658E-2</v>
      </c>
      <c r="M365" s="27">
        <f t="shared" si="83"/>
        <v>5.0380589605928658E-2</v>
      </c>
      <c r="N365" s="58"/>
      <c r="O365" s="58"/>
      <c r="P365" s="58"/>
      <c r="Q365" s="58"/>
      <c r="R365" s="58"/>
      <c r="S365" s="58"/>
      <c r="T365" s="27">
        <f>TestLeeKesler!AR365</f>
        <v>2.8094306691417802E-5</v>
      </c>
      <c r="U365" s="27">
        <f t="shared" si="79"/>
        <v>0.57559503007444224</v>
      </c>
      <c r="V365" s="27">
        <f t="shared" si="80"/>
        <v>-3.9465443079119593</v>
      </c>
      <c r="W365" s="77">
        <f t="shared" si="78"/>
        <v>-4.5454303539874195</v>
      </c>
      <c r="X365" s="27">
        <f t="shared" si="81"/>
        <v>-6.0503058708126192</v>
      </c>
      <c r="Y365" s="27">
        <f t="shared" si="82"/>
        <v>2.3571409156082123E-3</v>
      </c>
      <c r="AA365" s="65">
        <f t="shared" si="84"/>
        <v>-0.99949665235906116</v>
      </c>
      <c r="AB365" s="65">
        <f t="shared" si="85"/>
        <v>-193.4316171512607</v>
      </c>
      <c r="AD365" s="27">
        <f t="shared" si="86"/>
        <v>-3.9465443079119593</v>
      </c>
      <c r="AE365" s="77">
        <f t="shared" si="87"/>
        <v>-4.5454303539874195</v>
      </c>
      <c r="AF365" s="27">
        <f t="shared" si="88"/>
        <v>-6.0503058708126192</v>
      </c>
      <c r="AG365" s="27">
        <f t="shared" si="90"/>
        <v>2.3571409156082123E-3</v>
      </c>
      <c r="AI365" s="22">
        <f t="shared" si="89"/>
        <v>2.9531911856512399E-5</v>
      </c>
      <c r="AJ365" s="65">
        <f t="shared" si="91"/>
        <v>2.9531911856512399E-5</v>
      </c>
    </row>
    <row r="366" spans="2:36" x14ac:dyDescent="0.2">
      <c r="B366" t="str">
        <f>DataBase!A363</f>
        <v>4-Mnonane</v>
      </c>
      <c r="D366" s="27">
        <f>DataBase!C363</f>
        <v>142.28500366210938</v>
      </c>
      <c r="E366" s="47">
        <f>DataBase!E363</f>
        <v>165.72200927734377</v>
      </c>
      <c r="F366" s="47">
        <f>DataBase!D363/1000</f>
        <v>0.73472900390624996</v>
      </c>
      <c r="G366" s="47">
        <f>DataBase!R363</f>
        <v>337.38900146484377</v>
      </c>
      <c r="H366" s="47">
        <f>DataBase!S363/100</f>
        <v>21.373601074218751</v>
      </c>
      <c r="I366" s="68">
        <f>DataBase!U363</f>
        <v>0.45892000198364258</v>
      </c>
      <c r="J366" s="27">
        <f>TestLeeKesler!H366</f>
        <v>12.58180485963641</v>
      </c>
      <c r="K366" s="58">
        <f>DataBase!Y364</f>
        <v>5.717874332666889E-2</v>
      </c>
      <c r="L366" s="27">
        <f t="shared" si="77"/>
        <v>5.537373754685234E-2</v>
      </c>
      <c r="M366" s="27">
        <f t="shared" si="83"/>
        <v>5.537373754685234E-2</v>
      </c>
      <c r="N366" s="58"/>
      <c r="O366" s="58"/>
      <c r="P366" s="58"/>
      <c r="Q366" s="58"/>
      <c r="R366" s="58"/>
      <c r="S366" s="58"/>
      <c r="T366" s="27">
        <f>TestLeeKesler!AR366</f>
        <v>3.0213325247951886E-5</v>
      </c>
      <c r="U366" s="27">
        <f t="shared" si="79"/>
        <v>0.57842332619652503</v>
      </c>
      <c r="V366" s="27">
        <f t="shared" si="80"/>
        <v>-3.9008874319409843</v>
      </c>
      <c r="W366" s="77">
        <f t="shared" si="78"/>
        <v>-4.4777280880445627</v>
      </c>
      <c r="X366" s="27">
        <f t="shared" si="81"/>
        <v>-5.955806414988607</v>
      </c>
      <c r="Y366" s="27">
        <f t="shared" si="82"/>
        <v>2.5907537693142971E-3</v>
      </c>
      <c r="AA366" s="65">
        <f t="shared" si="84"/>
        <v>-0.99947159864855117</v>
      </c>
      <c r="AB366" s="65">
        <f t="shared" si="85"/>
        <v>-59.742043121814554</v>
      </c>
      <c r="AD366" s="27">
        <f t="shared" si="86"/>
        <v>-3.9008874319409843</v>
      </c>
      <c r="AE366" s="77">
        <f t="shared" si="87"/>
        <v>-4.4777280880445627</v>
      </c>
      <c r="AF366" s="27">
        <f t="shared" si="88"/>
        <v>-5.955806414988607</v>
      </c>
      <c r="AG366" s="27">
        <f t="shared" si="90"/>
        <v>2.5907537693142971E-3</v>
      </c>
      <c r="AI366" s="22">
        <f t="shared" si="89"/>
        <v>3.2580458651711517E-6</v>
      </c>
      <c r="AJ366" s="65">
        <f t="shared" si="91"/>
        <v>3.2580458651711517E-6</v>
      </c>
    </row>
    <row r="367" spans="2:36" x14ac:dyDescent="0.2">
      <c r="B367" t="str">
        <f>DataBase!A364</f>
        <v>5-Mnonane</v>
      </c>
      <c r="D367" s="27">
        <f>DataBase!C364</f>
        <v>142.28500366210938</v>
      </c>
      <c r="E367" s="47">
        <f>DataBase!E364</f>
        <v>165.11000976562502</v>
      </c>
      <c r="F367" s="47">
        <f>DataBase!D364/1000</f>
        <v>0.73511102294921871</v>
      </c>
      <c r="G367" s="47">
        <f>DataBase!R364</f>
        <v>336.61000976562502</v>
      </c>
      <c r="H367" s="47">
        <f>DataBase!S364/100</f>
        <v>21.373601074218751</v>
      </c>
      <c r="I367" s="68">
        <f>DataBase!U364</f>
        <v>0.45778000354766846</v>
      </c>
      <c r="J367" s="27">
        <f>TestLeeKesler!H367</f>
        <v>12.569418355898511</v>
      </c>
      <c r="K367" s="58">
        <f>DataBase!Y365</f>
        <v>5.4483324914812351E-2</v>
      </c>
      <c r="L367" s="27">
        <f t="shared" si="77"/>
        <v>5.6774431297816244E-2</v>
      </c>
      <c r="M367" s="27">
        <f t="shared" si="83"/>
        <v>5.6774431297816244E-2</v>
      </c>
      <c r="N367" s="58"/>
      <c r="O367" s="58"/>
      <c r="P367" s="58"/>
      <c r="Q367" s="58"/>
      <c r="R367" s="58"/>
      <c r="S367" s="58"/>
      <c r="T367" s="27">
        <f>TestLeeKesler!AR367</f>
        <v>3.114185573597132E-5</v>
      </c>
      <c r="U367" s="27">
        <f t="shared" si="79"/>
        <v>0.57916228408573589</v>
      </c>
      <c r="V367" s="27">
        <f t="shared" si="80"/>
        <v>-3.8890360237662591</v>
      </c>
      <c r="W367" s="77">
        <f t="shared" si="78"/>
        <v>-4.4601986414504999</v>
      </c>
      <c r="X367" s="27">
        <f t="shared" si="81"/>
        <v>-5.9308257736727752</v>
      </c>
      <c r="Y367" s="27">
        <f t="shared" si="82"/>
        <v>2.6562875905033457E-3</v>
      </c>
      <c r="AA367" s="65">
        <f t="shared" si="84"/>
        <v>-0.99942841491805678</v>
      </c>
      <c r="AB367" s="65">
        <f t="shared" si="85"/>
        <v>73.570001814550935</v>
      </c>
      <c r="AD367" s="27">
        <f t="shared" si="86"/>
        <v>-3.8890360237662591</v>
      </c>
      <c r="AE367" s="77">
        <f t="shared" si="87"/>
        <v>-4.4601986414504999</v>
      </c>
      <c r="AF367" s="27">
        <f t="shared" si="88"/>
        <v>-5.9308257736727752</v>
      </c>
      <c r="AG367" s="27">
        <f t="shared" si="90"/>
        <v>2.6562875905033457E-3</v>
      </c>
      <c r="AI367" s="22">
        <f t="shared" si="89"/>
        <v>5.2491684582411835E-6</v>
      </c>
      <c r="AJ367" s="65">
        <f t="shared" si="91"/>
        <v>5.2491684582411835E-6</v>
      </c>
    </row>
    <row r="368" spans="2:36" x14ac:dyDescent="0.2">
      <c r="B368" t="str">
        <f>DataBase!A365</f>
        <v>3-Eoctane</v>
      </c>
      <c r="D368" s="27">
        <f>DataBase!C365</f>
        <v>142.28500366210938</v>
      </c>
      <c r="E368" s="47">
        <f>DataBase!E365</f>
        <v>166.49801025390627</v>
      </c>
      <c r="F368" s="47">
        <f>DataBase!D365/1000</f>
        <v>0.74284600830078129</v>
      </c>
      <c r="G368" s="47">
        <f>DataBase!R365</f>
        <v>340.61000976562502</v>
      </c>
      <c r="H368" s="47">
        <f>DataBase!S365/100</f>
        <v>21.856201171875</v>
      </c>
      <c r="I368" s="68">
        <f>DataBase!U365</f>
        <v>0.46042001247406006</v>
      </c>
      <c r="J368" s="27">
        <f>TestLeeKesler!H368</f>
        <v>12.451654978317938</v>
      </c>
      <c r="K368" s="58">
        <f>DataBase!Y366</f>
        <v>6.062399856500255E-2</v>
      </c>
      <c r="L368" s="27">
        <f t="shared" si="77"/>
        <v>5.1791295420318913E-2</v>
      </c>
      <c r="M368" s="27">
        <f t="shared" si="83"/>
        <v>5.1791295420318913E-2</v>
      </c>
      <c r="N368" s="58"/>
      <c r="O368" s="58"/>
      <c r="P368" s="58"/>
      <c r="Q368" s="58"/>
      <c r="R368" s="58"/>
      <c r="S368" s="58"/>
      <c r="T368" s="27">
        <f>TestLeeKesler!AR368</f>
        <v>3.0992389518753695E-5</v>
      </c>
      <c r="U368" s="27">
        <f t="shared" si="79"/>
        <v>0.57538776456754892</v>
      </c>
      <c r="V368" s="27">
        <f t="shared" si="80"/>
        <v>-3.9499087986925638</v>
      </c>
      <c r="W368" s="77">
        <f t="shared" si="78"/>
        <v>-4.5504300817308652</v>
      </c>
      <c r="X368" s="27">
        <f t="shared" si="81"/>
        <v>-6.0450178736854268</v>
      </c>
      <c r="Y368" s="27">
        <f t="shared" si="82"/>
        <v>2.3696384844299929E-3</v>
      </c>
      <c r="AA368" s="65">
        <f t="shared" si="84"/>
        <v>-0.99948877688287885</v>
      </c>
      <c r="AB368" s="65">
        <f t="shared" si="85"/>
        <v>-284.99587420772804</v>
      </c>
      <c r="AD368" s="27">
        <f t="shared" si="86"/>
        <v>-3.9499087986925638</v>
      </c>
      <c r="AE368" s="77">
        <f t="shared" si="87"/>
        <v>-4.5504300817308652</v>
      </c>
      <c r="AF368" s="27">
        <f t="shared" si="88"/>
        <v>-6.0450178736854268</v>
      </c>
      <c r="AG368" s="27">
        <f t="shared" si="90"/>
        <v>2.3696384844299929E-3</v>
      </c>
      <c r="AI368" s="22">
        <f t="shared" si="89"/>
        <v>7.8016644842104213E-5</v>
      </c>
      <c r="AJ368" s="65">
        <f t="shared" si="91"/>
        <v>7.8016644842104213E-5</v>
      </c>
    </row>
    <row r="369" spans="2:36" x14ac:dyDescent="0.2">
      <c r="B369" t="str">
        <f>DataBase!A366</f>
        <v>4-Eoctane</v>
      </c>
      <c r="D369" s="27">
        <f>DataBase!C366</f>
        <v>142.28500366210938</v>
      </c>
      <c r="E369" s="47">
        <f>DataBase!E366</f>
        <v>163.6710144042969</v>
      </c>
      <c r="F369" s="47">
        <f>DataBase!D366/1000</f>
        <v>0.74089801025390623</v>
      </c>
      <c r="G369" s="47">
        <f>DataBase!R366</f>
        <v>336.61000976562502</v>
      </c>
      <c r="H369" s="47">
        <f>DataBase!S366/100</f>
        <v>21.786201171875</v>
      </c>
      <c r="I369" s="68">
        <f>DataBase!U366</f>
        <v>0.45504000782966614</v>
      </c>
      <c r="J369" s="27">
        <f>TestLeeKesler!H369</f>
        <v>12.457577020742177</v>
      </c>
      <c r="K369" s="58">
        <f>DataBase!Y367</f>
        <v>8.0699217447420604E-2</v>
      </c>
      <c r="L369" s="27">
        <f t="shared" si="77"/>
        <v>5.8581984999600087E-2</v>
      </c>
      <c r="M369" s="27">
        <f t="shared" si="83"/>
        <v>5.8581984999600087E-2</v>
      </c>
      <c r="N369" s="58"/>
      <c r="O369" s="58"/>
      <c r="P369" s="58"/>
      <c r="Q369" s="58"/>
      <c r="R369" s="58"/>
      <c r="S369" s="58"/>
      <c r="T369" s="27">
        <f>TestLeeKesler!AR369</f>
        <v>3.5111855849317763E-5</v>
      </c>
      <c r="U369" s="27">
        <f t="shared" si="79"/>
        <v>0.57916228408573589</v>
      </c>
      <c r="V369" s="27">
        <f t="shared" si="80"/>
        <v>-3.8890360237662591</v>
      </c>
      <c r="W369" s="77">
        <f t="shared" si="78"/>
        <v>-4.4601986414504999</v>
      </c>
      <c r="X369" s="27">
        <f t="shared" si="81"/>
        <v>-5.9186048484937608</v>
      </c>
      <c r="Y369" s="27">
        <f t="shared" si="82"/>
        <v>2.6889490525418805E-3</v>
      </c>
      <c r="AA369" s="65">
        <f t="shared" si="84"/>
        <v>-0.99956490463030589</v>
      </c>
      <c r="AB369" s="65">
        <f t="shared" si="85"/>
        <v>-629.90781640071759</v>
      </c>
      <c r="AD369" s="27">
        <f t="shared" si="86"/>
        <v>-3.8890360237662591</v>
      </c>
      <c r="AE369" s="77">
        <f t="shared" si="87"/>
        <v>-4.4601986414504999</v>
      </c>
      <c r="AF369" s="27">
        <f t="shared" si="88"/>
        <v>-5.9186048484937608</v>
      </c>
      <c r="AG369" s="27">
        <f t="shared" si="90"/>
        <v>2.6889490525418805E-3</v>
      </c>
      <c r="AI369" s="22">
        <f t="shared" si="89"/>
        <v>4.891719711509247E-4</v>
      </c>
      <c r="AJ369" s="65">
        <f t="shared" si="91"/>
        <v>4.891719711509247E-4</v>
      </c>
    </row>
    <row r="370" spans="2:36" x14ac:dyDescent="0.2">
      <c r="B370" t="str">
        <f>DataBase!A367</f>
        <v>22-Moctane</v>
      </c>
      <c r="D370" s="27">
        <f>DataBase!C367</f>
        <v>142.28500366210938</v>
      </c>
      <c r="E370" s="47">
        <f>DataBase!E367</f>
        <v>156.88601074218752</v>
      </c>
      <c r="F370" s="47">
        <f>DataBase!D367/1000</f>
        <v>0.72716400146484372</v>
      </c>
      <c r="G370" s="47">
        <f>DataBase!R367</f>
        <v>328.88900146484377</v>
      </c>
      <c r="H370" s="47">
        <f>DataBase!S367/100</f>
        <v>21.303701171875002</v>
      </c>
      <c r="I370" s="68">
        <f>DataBase!U367</f>
        <v>0.42070001363754272</v>
      </c>
      <c r="J370" s="27">
        <f>TestLeeKesler!H370</f>
        <v>12.626803026509286</v>
      </c>
      <c r="K370" s="58">
        <f>DataBase!Y368</f>
        <v>6.1967525286369673E-2</v>
      </c>
      <c r="L370" s="27">
        <f t="shared" si="77"/>
        <v>8.0736150347238578E-2</v>
      </c>
      <c r="M370" s="27">
        <f t="shared" si="83"/>
        <v>8.0736150347238578E-2</v>
      </c>
      <c r="N370" s="58"/>
      <c r="O370" s="58"/>
      <c r="P370" s="58"/>
      <c r="Q370" s="58"/>
      <c r="R370" s="58"/>
      <c r="S370" s="58"/>
      <c r="T370" s="27">
        <f>TestLeeKesler!AR370</f>
        <v>5.7763130479821293E-5</v>
      </c>
      <c r="U370" s="27">
        <f t="shared" si="79"/>
        <v>0.58658990387788401</v>
      </c>
      <c r="V370" s="27">
        <f t="shared" si="80"/>
        <v>-3.7716604729516314</v>
      </c>
      <c r="W370" s="77">
        <f t="shared" si="78"/>
        <v>-4.2875900509893068</v>
      </c>
      <c r="X370" s="27">
        <f t="shared" si="81"/>
        <v>-5.5754496658750252</v>
      </c>
      <c r="Y370" s="27">
        <f t="shared" si="82"/>
        <v>3.789771068222919E-3</v>
      </c>
      <c r="AA370" s="65">
        <f t="shared" si="84"/>
        <v>-0.9990678483574601</v>
      </c>
      <c r="AB370" s="65">
        <f t="shared" si="85"/>
        <v>324.92395936583546</v>
      </c>
      <c r="AD370" s="27">
        <f t="shared" si="86"/>
        <v>-3.7716604729516314</v>
      </c>
      <c r="AE370" s="77">
        <f t="shared" si="87"/>
        <v>-4.2875900509893068</v>
      </c>
      <c r="AF370" s="27">
        <f t="shared" si="88"/>
        <v>-5.5754496658750252</v>
      </c>
      <c r="AG370" s="27">
        <f t="shared" si="90"/>
        <v>3.789771068222919E-3</v>
      </c>
      <c r="AI370" s="22">
        <f t="shared" si="89"/>
        <v>3.5226128667547631E-4</v>
      </c>
      <c r="AJ370" s="65">
        <f t="shared" si="91"/>
        <v>3.5226128667547631E-4</v>
      </c>
    </row>
    <row r="371" spans="2:36" x14ac:dyDescent="0.2">
      <c r="B371" t="str">
        <f>DataBase!A368</f>
        <v>23-Moctane</v>
      </c>
      <c r="D371" s="27">
        <f>DataBase!C368</f>
        <v>142.28500366210938</v>
      </c>
      <c r="E371" s="47">
        <f>DataBase!E368</f>
        <v>164.3380065917969</v>
      </c>
      <c r="F371" s="47">
        <f>DataBase!D368/1000</f>
        <v>0.74051000976562498</v>
      </c>
      <c r="G371" s="47">
        <f>DataBase!R368</f>
        <v>340.11000976562502</v>
      </c>
      <c r="H371" s="47">
        <f>DataBase!S368/100</f>
        <v>21.856201171875</v>
      </c>
      <c r="I371" s="68">
        <f>DataBase!U368</f>
        <v>0.42550000548362732</v>
      </c>
      <c r="J371" s="27">
        <f>TestLeeKesler!H371</f>
        <v>12.470445025289036</v>
      </c>
      <c r="K371" s="58">
        <f>DataBase!Y369</f>
        <v>8.2013536900862813E-2</v>
      </c>
      <c r="L371" s="27">
        <f t="shared" si="77"/>
        <v>6.1469832903765037E-2</v>
      </c>
      <c r="M371" s="27">
        <f t="shared" si="83"/>
        <v>6.1469832903765037E-2</v>
      </c>
      <c r="N371" s="58"/>
      <c r="O371" s="58"/>
      <c r="P371" s="58"/>
      <c r="Q371" s="58"/>
      <c r="R371" s="58"/>
      <c r="S371" s="58"/>
      <c r="T371" s="27">
        <f>TestLeeKesler!AR371</f>
        <v>4.0631279683291485E-5</v>
      </c>
      <c r="U371" s="27">
        <f t="shared" si="79"/>
        <v>0.57585688676319602</v>
      </c>
      <c r="V371" s="27">
        <f t="shared" si="80"/>
        <v>-3.9422973053383261</v>
      </c>
      <c r="W371" s="77">
        <f t="shared" si="78"/>
        <v>-4.5391212783666202</v>
      </c>
      <c r="X371" s="27">
        <f t="shared" si="81"/>
        <v>-5.8736934341741724</v>
      </c>
      <c r="Y371" s="27">
        <f t="shared" si="82"/>
        <v>2.8124664675426604E-3</v>
      </c>
      <c r="AA371" s="65">
        <f t="shared" si="84"/>
        <v>-0.99950457837548934</v>
      </c>
      <c r="AB371" s="65">
        <f t="shared" si="85"/>
        <v>-505.61301926076965</v>
      </c>
      <c r="AD371" s="27">
        <f t="shared" si="86"/>
        <v>-3.9422973053383261</v>
      </c>
      <c r="AE371" s="77">
        <f t="shared" si="87"/>
        <v>-4.5391212783666202</v>
      </c>
      <c r="AF371" s="27">
        <f t="shared" si="88"/>
        <v>-5.8736934341741724</v>
      </c>
      <c r="AG371" s="27">
        <f t="shared" si="90"/>
        <v>2.8124664675426604E-3</v>
      </c>
      <c r="AI371" s="22">
        <f t="shared" si="89"/>
        <v>4.2204377392037113E-4</v>
      </c>
      <c r="AJ371" s="65">
        <f t="shared" si="91"/>
        <v>4.2204377392037113E-4</v>
      </c>
    </row>
    <row r="372" spans="2:36" x14ac:dyDescent="0.2">
      <c r="B372" t="str">
        <f>DataBase!A369</f>
        <v>24-Moctane</v>
      </c>
      <c r="D372" s="27">
        <f>DataBase!C369</f>
        <v>142.28500366210938</v>
      </c>
      <c r="E372" s="47">
        <f>DataBase!E369</f>
        <v>155.88900146484377</v>
      </c>
      <c r="F372" s="47">
        <f>DataBase!D369/1000</f>
        <v>0.72904101562500001</v>
      </c>
      <c r="G372" s="47">
        <f>DataBase!R369</f>
        <v>326.27700195312502</v>
      </c>
      <c r="H372" s="47">
        <f>DataBase!S369/100</f>
        <v>21.373601074218751</v>
      </c>
      <c r="I372" s="68">
        <f>DataBase!U369</f>
        <v>0.44034001231193542</v>
      </c>
      <c r="J372" s="27">
        <f>TestLeeKesler!H372</f>
        <v>12.584553087442748</v>
      </c>
      <c r="K372" s="58">
        <f>DataBase!Y370</f>
        <v>7.4546262204454247E-2</v>
      </c>
      <c r="L372" s="27">
        <f t="shared" si="77"/>
        <v>7.9473988032683435E-2</v>
      </c>
      <c r="M372" s="27">
        <f t="shared" si="83"/>
        <v>7.9473988032683435E-2</v>
      </c>
      <c r="N372" s="58"/>
      <c r="O372" s="58"/>
      <c r="P372" s="58"/>
      <c r="Q372" s="58"/>
      <c r="R372" s="58"/>
      <c r="S372" s="58"/>
      <c r="T372" s="27">
        <f>TestLeeKesler!AR372</f>
        <v>5.4276947826107368E-5</v>
      </c>
      <c r="U372" s="27">
        <f t="shared" si="79"/>
        <v>0.5891459658128918</v>
      </c>
      <c r="V372" s="27">
        <f t="shared" si="80"/>
        <v>-3.7319897493037759</v>
      </c>
      <c r="W372" s="77">
        <f t="shared" si="78"/>
        <v>-4.2296685967680423</v>
      </c>
      <c r="X372" s="27">
        <f t="shared" si="81"/>
        <v>-5.5944820712800221</v>
      </c>
      <c r="Y372" s="27">
        <f t="shared" si="82"/>
        <v>3.7183246639962081E-3</v>
      </c>
      <c r="AA372" s="65">
        <f t="shared" si="84"/>
        <v>-0.99927190249086884</v>
      </c>
      <c r="AB372" s="65">
        <f t="shared" si="85"/>
        <v>90.788558045243235</v>
      </c>
      <c r="AD372" s="27">
        <f t="shared" si="86"/>
        <v>-3.7319897493037759</v>
      </c>
      <c r="AE372" s="77">
        <f t="shared" si="87"/>
        <v>-4.2296685967680423</v>
      </c>
      <c r="AF372" s="27">
        <f t="shared" si="88"/>
        <v>-5.5944820712800221</v>
      </c>
      <c r="AG372" s="27">
        <f t="shared" si="90"/>
        <v>3.7183246639962081E-3</v>
      </c>
      <c r="AI372" s="22">
        <f t="shared" si="89"/>
        <v>2.4282481838197033E-5</v>
      </c>
      <c r="AJ372" s="65">
        <f t="shared" si="91"/>
        <v>2.4282481838197033E-5</v>
      </c>
    </row>
    <row r="373" spans="2:36" x14ac:dyDescent="0.2">
      <c r="B373" t="str">
        <f>DataBase!A370</f>
        <v>25-Moctane</v>
      </c>
      <c r="D373" s="27">
        <f>DataBase!C370</f>
        <v>142.28500366210938</v>
      </c>
      <c r="E373" s="47">
        <f>DataBase!E370</f>
        <v>158.49801025390627</v>
      </c>
      <c r="F373" s="47">
        <f>DataBase!D370/1000</f>
        <v>0.73282202148437503</v>
      </c>
      <c r="G373" s="47">
        <f>DataBase!R370</f>
        <v>329.99801025390627</v>
      </c>
      <c r="H373" s="47">
        <f>DataBase!S370/100</f>
        <v>21.511201171875001</v>
      </c>
      <c r="I373" s="68">
        <f>DataBase!U370</f>
        <v>0.44527000188827515</v>
      </c>
      <c r="J373" s="27">
        <f>TestLeeKesler!H373</f>
        <v>12.544949131190007</v>
      </c>
      <c r="K373" s="58">
        <f>DataBase!Y371</f>
        <v>6.7200185751232017E-2</v>
      </c>
      <c r="L373" s="27">
        <f t="shared" si="77"/>
        <v>7.1357439990254637E-2</v>
      </c>
      <c r="M373" s="27">
        <f t="shared" si="83"/>
        <v>7.1357439990254637E-2</v>
      </c>
      <c r="N373" s="58"/>
      <c r="O373" s="58"/>
      <c r="P373" s="58"/>
      <c r="Q373" s="58"/>
      <c r="R373" s="58"/>
      <c r="S373" s="58"/>
      <c r="T373" s="27">
        <f>TestLeeKesler!AR373</f>
        <v>4.7829085917665044E-5</v>
      </c>
      <c r="U373" s="27">
        <f t="shared" si="79"/>
        <v>0.58551134049391129</v>
      </c>
      <c r="V373" s="27">
        <f t="shared" si="80"/>
        <v>-3.78850964781692</v>
      </c>
      <c r="W373" s="77">
        <f t="shared" si="78"/>
        <v>-4.3122550231922947</v>
      </c>
      <c r="X373" s="27">
        <f t="shared" si="81"/>
        <v>-5.7086274501364773</v>
      </c>
      <c r="Y373" s="27">
        <f t="shared" si="82"/>
        <v>3.3172224749379183E-3</v>
      </c>
      <c r="AA373" s="65">
        <f t="shared" si="84"/>
        <v>-0.99928825961739576</v>
      </c>
      <c r="AB373" s="65">
        <f t="shared" si="85"/>
        <v>86.918956514851416</v>
      </c>
      <c r="AD373" s="27">
        <f t="shared" si="86"/>
        <v>-3.78850964781692</v>
      </c>
      <c r="AE373" s="77">
        <f t="shared" si="87"/>
        <v>-4.3122550231922947</v>
      </c>
      <c r="AF373" s="27">
        <f t="shared" si="88"/>
        <v>-5.7086274501364773</v>
      </c>
      <c r="AG373" s="27">
        <f t="shared" si="90"/>
        <v>3.3172224749379183E-3</v>
      </c>
      <c r="AI373" s="22">
        <f t="shared" si="89"/>
        <v>1.7282762807871544E-5</v>
      </c>
      <c r="AJ373" s="65">
        <f t="shared" si="91"/>
        <v>1.7282762807871544E-5</v>
      </c>
    </row>
    <row r="374" spans="2:36" x14ac:dyDescent="0.2">
      <c r="B374" t="str">
        <f>DataBase!A371</f>
        <v>26-Moctane</v>
      </c>
      <c r="D374" s="27">
        <f>DataBase!C371</f>
        <v>142.28500366210938</v>
      </c>
      <c r="E374" s="47">
        <f>DataBase!E371</f>
        <v>160.4110046386719</v>
      </c>
      <c r="F374" s="47">
        <f>DataBase!D371/1000</f>
        <v>0.73054901123046878</v>
      </c>
      <c r="G374" s="47">
        <f>DataBase!R371</f>
        <v>329.99801025390627</v>
      </c>
      <c r="H374" s="47">
        <f>DataBase!S371/100</f>
        <v>21.511201171875001</v>
      </c>
      <c r="I374" s="68">
        <f>DataBase!U371</f>
        <v>0.44887000322341919</v>
      </c>
      <c r="J374" s="27">
        <f>TestLeeKesler!H374</f>
        <v>12.602543806702313</v>
      </c>
      <c r="K374" s="58">
        <f>DataBase!Y372</f>
        <v>7.3783587744275347E-2</v>
      </c>
      <c r="L374" s="27">
        <f t="shared" si="77"/>
        <v>7.0258232447400329E-2</v>
      </c>
      <c r="M374" s="27">
        <f t="shared" si="83"/>
        <v>7.0258232447400329E-2</v>
      </c>
      <c r="N374" s="58"/>
      <c r="O374" s="58"/>
      <c r="P374" s="58"/>
      <c r="Q374" s="58"/>
      <c r="R374" s="58"/>
      <c r="S374" s="58"/>
      <c r="T374" s="27">
        <f>TestLeeKesler!AR374</f>
        <v>3.6383806920995748E-5</v>
      </c>
      <c r="U374" s="27">
        <f t="shared" si="79"/>
        <v>0.58551134049391129</v>
      </c>
      <c r="V374" s="27">
        <f t="shared" si="80"/>
        <v>-3.78850964781692</v>
      </c>
      <c r="W374" s="77">
        <f t="shared" si="78"/>
        <v>-4.3122550231922947</v>
      </c>
      <c r="X374" s="27">
        <f t="shared" si="81"/>
        <v>-5.7241515739774513</v>
      </c>
      <c r="Y374" s="27">
        <f t="shared" si="82"/>
        <v>3.266123164672926E-3</v>
      </c>
      <c r="AA374" s="65">
        <f t="shared" si="84"/>
        <v>-0.999506884823125</v>
      </c>
      <c r="AB374" s="65">
        <f t="shared" si="85"/>
        <v>-96.893524763090866</v>
      </c>
      <c r="AD374" s="27">
        <f t="shared" si="86"/>
        <v>-3.78850964781692</v>
      </c>
      <c r="AE374" s="77">
        <f t="shared" si="87"/>
        <v>-4.3122550231922947</v>
      </c>
      <c r="AF374" s="27">
        <f t="shared" si="88"/>
        <v>-5.7241515739774513</v>
      </c>
      <c r="AG374" s="27">
        <f t="shared" si="90"/>
        <v>3.266123164672926E-3</v>
      </c>
      <c r="AI374" s="22">
        <f t="shared" si="89"/>
        <v>1.2428129969204749E-5</v>
      </c>
      <c r="AJ374" s="65">
        <f t="shared" si="91"/>
        <v>1.2428129969204749E-5</v>
      </c>
    </row>
    <row r="375" spans="2:36" x14ac:dyDescent="0.2">
      <c r="B375" t="str">
        <f>DataBase!A372</f>
        <v>27-Moctane</v>
      </c>
      <c r="D375" s="27">
        <f>DataBase!C372</f>
        <v>142.28500366210938</v>
      </c>
      <c r="E375" s="47">
        <f>DataBase!E372</f>
        <v>159.88900146484377</v>
      </c>
      <c r="F375" s="47">
        <f>DataBase!D372/1000</f>
        <v>0.72716400146484372</v>
      </c>
      <c r="G375" s="47">
        <f>DataBase!R372</f>
        <v>329.88900146484377</v>
      </c>
      <c r="H375" s="47">
        <f>DataBase!S372/100</f>
        <v>20.958701171874999</v>
      </c>
      <c r="I375" s="68">
        <f>DataBase!U372</f>
        <v>0.4478900134563446</v>
      </c>
      <c r="J375" s="27">
        <f>TestLeeKesler!H375</f>
        <v>12.656126346661694</v>
      </c>
      <c r="K375" s="58">
        <f>DataBase!Y373</f>
        <v>6.9950633822400354E-2</v>
      </c>
      <c r="L375" s="27">
        <f t="shared" si="77"/>
        <v>6.8932420369827677E-2</v>
      </c>
      <c r="M375" s="27">
        <f t="shared" si="83"/>
        <v>6.8932420369827677E-2</v>
      </c>
      <c r="N375" s="58"/>
      <c r="O375" s="58"/>
      <c r="P375" s="58"/>
      <c r="Q375" s="58"/>
      <c r="R375" s="58"/>
      <c r="S375" s="58"/>
      <c r="T375" s="27">
        <f>TestLeeKesler!AR375</f>
        <v>4.3761747417231835E-5</v>
      </c>
      <c r="U375" s="27">
        <f t="shared" si="79"/>
        <v>0.58561718088243431</v>
      </c>
      <c r="V375" s="27">
        <f t="shared" si="80"/>
        <v>-3.7868533266995201</v>
      </c>
      <c r="W375" s="77">
        <f t="shared" si="78"/>
        <v>-4.3098286970085624</v>
      </c>
      <c r="X375" s="27">
        <f t="shared" si="81"/>
        <v>-5.7171825597972248</v>
      </c>
      <c r="Y375" s="27">
        <f t="shared" si="82"/>
        <v>3.2889643210491401E-3</v>
      </c>
      <c r="AA375" s="65">
        <f t="shared" si="84"/>
        <v>-0.99937439098081171</v>
      </c>
      <c r="AB375" s="65">
        <f t="shared" si="85"/>
        <v>-23.267202812192576</v>
      </c>
      <c r="AD375" s="27">
        <f t="shared" si="86"/>
        <v>-3.7868533266995201</v>
      </c>
      <c r="AE375" s="77">
        <f t="shared" si="87"/>
        <v>-4.3098286970085624</v>
      </c>
      <c r="AF375" s="27">
        <f t="shared" si="88"/>
        <v>-5.7171825597972248</v>
      </c>
      <c r="AG375" s="27">
        <f t="shared" si="90"/>
        <v>3.2889643210491401E-3</v>
      </c>
      <c r="AI375" s="22">
        <f t="shared" si="89"/>
        <v>1.0367586349999726E-6</v>
      </c>
      <c r="AJ375" s="65">
        <f t="shared" si="91"/>
        <v>1.0367586349999726E-6</v>
      </c>
    </row>
    <row r="376" spans="2:36" x14ac:dyDescent="0.2">
      <c r="B376" t="str">
        <f>DataBase!A373</f>
        <v>33-Moctane</v>
      </c>
      <c r="D376" s="27">
        <f>DataBase!C373</f>
        <v>142.28500366210938</v>
      </c>
      <c r="E376" s="47">
        <f>DataBase!E373</f>
        <v>161.22200927734377</v>
      </c>
      <c r="F376" s="47">
        <f>DataBase!D373/1000</f>
        <v>0.74167602539062505</v>
      </c>
      <c r="G376" s="47">
        <f>DataBase!R373</f>
        <v>339.11000976562502</v>
      </c>
      <c r="H376" s="47">
        <f>DataBase!S373/100</f>
        <v>22.201000976562501</v>
      </c>
      <c r="I376" s="68">
        <f>DataBase!U373</f>
        <v>0.42649000883102417</v>
      </c>
      <c r="J376" s="27">
        <f>TestLeeKesler!H376</f>
        <v>12.421209064869942</v>
      </c>
      <c r="K376" s="58">
        <f>DataBase!Y374</f>
        <v>6.3183809759656415E-2</v>
      </c>
      <c r="L376" s="27">
        <f t="shared" si="77"/>
        <v>6.3724028061852747E-2</v>
      </c>
      <c r="M376" s="27">
        <f t="shared" si="83"/>
        <v>6.3724028061852747E-2</v>
      </c>
      <c r="N376" s="58"/>
      <c r="O376" s="58"/>
      <c r="P376" s="58"/>
      <c r="Q376" s="58"/>
      <c r="R376" s="58"/>
      <c r="S376" s="58"/>
      <c r="T376" s="27">
        <f>TestLeeKesler!AR376</f>
        <v>5.4409285702763436E-5</v>
      </c>
      <c r="U376" s="27">
        <f t="shared" si="79"/>
        <v>0.57679742979651227</v>
      </c>
      <c r="V376" s="27">
        <f t="shared" si="80"/>
        <v>-3.927076371450823</v>
      </c>
      <c r="W376" s="77">
        <f t="shared" si="78"/>
        <v>-4.5165292186587243</v>
      </c>
      <c r="X376" s="27">
        <f t="shared" si="81"/>
        <v>-5.8533309578021608</v>
      </c>
      <c r="Y376" s="27">
        <f t="shared" si="82"/>
        <v>2.870322294437351E-3</v>
      </c>
      <c r="AA376" s="65">
        <f t="shared" si="84"/>
        <v>-0.99913887298170645</v>
      </c>
      <c r="AB376" s="65">
        <f t="shared" si="85"/>
        <v>9.9287887208726016</v>
      </c>
      <c r="AD376" s="27">
        <f t="shared" si="86"/>
        <v>-3.927076371450823</v>
      </c>
      <c r="AE376" s="77">
        <f t="shared" si="87"/>
        <v>-4.5165292186587243</v>
      </c>
      <c r="AF376" s="27">
        <f t="shared" si="88"/>
        <v>-5.8533309578021608</v>
      </c>
      <c r="AG376" s="27">
        <f t="shared" si="90"/>
        <v>2.870322294437351E-3</v>
      </c>
      <c r="AI376" s="22">
        <f t="shared" si="89"/>
        <v>2.9183581402788804E-7</v>
      </c>
      <c r="AJ376" s="65">
        <f t="shared" si="91"/>
        <v>2.9183581402788804E-7</v>
      </c>
    </row>
    <row r="377" spans="2:36" x14ac:dyDescent="0.2">
      <c r="B377" t="str">
        <f>DataBase!A374</f>
        <v>34-Moctane</v>
      </c>
      <c r="D377" s="27">
        <f>DataBase!C374</f>
        <v>142.28500366210938</v>
      </c>
      <c r="E377" s="47">
        <f>DataBase!E374</f>
        <v>163.38601074218752</v>
      </c>
      <c r="F377" s="47">
        <f>DataBase!D374/1000</f>
        <v>0.74756500244140622</v>
      </c>
      <c r="G377" s="47">
        <f>DataBase!R374</f>
        <v>340.88900146484377</v>
      </c>
      <c r="H377" s="47">
        <f>DataBase!S374/100</f>
        <v>22.407900390624999</v>
      </c>
      <c r="I377" s="68">
        <f>DataBase!U374</f>
        <v>0.41960000991821289</v>
      </c>
      <c r="J377" s="27">
        <f>TestLeeKesler!H377</f>
        <v>12.343791155950194</v>
      </c>
      <c r="K377" s="58">
        <f>DataBase!Y375</f>
        <v>7.2668607771337948E-2</v>
      </c>
      <c r="L377" s="27">
        <f t="shared" si="77"/>
        <v>6.3497650322362306E-2</v>
      </c>
      <c r="M377" s="27">
        <f t="shared" si="83"/>
        <v>6.3497650322362306E-2</v>
      </c>
      <c r="N377" s="58"/>
      <c r="O377" s="58"/>
      <c r="P377" s="58"/>
      <c r="Q377" s="58"/>
      <c r="R377" s="58"/>
      <c r="S377" s="58"/>
      <c r="T377" s="27">
        <f>TestLeeKesler!AR377</f>
        <v>4.3898316468896958E-5</v>
      </c>
      <c r="U377" s="27">
        <f t="shared" si="79"/>
        <v>0.57512633425161885</v>
      </c>
      <c r="V377" s="27">
        <f t="shared" si="80"/>
        <v>-3.9541561829102827</v>
      </c>
      <c r="W377" s="77">
        <f t="shared" si="78"/>
        <v>-4.5567439016895586</v>
      </c>
      <c r="X377" s="27">
        <f t="shared" si="81"/>
        <v>-5.8661659692539772</v>
      </c>
      <c r="Y377" s="27">
        <f t="shared" si="82"/>
        <v>2.833717091536537E-3</v>
      </c>
      <c r="AA377" s="65">
        <f t="shared" si="84"/>
        <v>-0.99939591086419288</v>
      </c>
      <c r="AB377" s="65">
        <f t="shared" si="85"/>
        <v>-208.91364832802853</v>
      </c>
      <c r="AD377" s="27">
        <f t="shared" si="86"/>
        <v>-3.9541561829102827</v>
      </c>
      <c r="AE377" s="77">
        <f t="shared" si="87"/>
        <v>-4.5567439016895586</v>
      </c>
      <c r="AF377" s="27">
        <f t="shared" si="88"/>
        <v>-5.8661659692539772</v>
      </c>
      <c r="AG377" s="27">
        <f t="shared" si="90"/>
        <v>2.833717091536537E-3</v>
      </c>
      <c r="AI377" s="22">
        <f t="shared" si="89"/>
        <v>8.4106460530921812E-5</v>
      </c>
      <c r="AJ377" s="65">
        <f t="shared" si="91"/>
        <v>8.4106460530921812E-5</v>
      </c>
    </row>
    <row r="378" spans="2:36" x14ac:dyDescent="0.2">
      <c r="B378" t="str">
        <f>DataBase!A375</f>
        <v>35-Moctane</v>
      </c>
      <c r="D378" s="27">
        <f>DataBase!C375</f>
        <v>142.28500366210938</v>
      </c>
      <c r="E378" s="47">
        <f>DataBase!E375</f>
        <v>159.38900146484377</v>
      </c>
      <c r="F378" s="47">
        <f>DataBase!D375/1000</f>
        <v>0.73934600830078123</v>
      </c>
      <c r="G378" s="47">
        <f>DataBase!R375</f>
        <v>333.22200927734377</v>
      </c>
      <c r="H378" s="47">
        <f>DataBase!S375/100</f>
        <v>21.856201171875</v>
      </c>
      <c r="I378" s="68">
        <f>DataBase!U375</f>
        <v>0.42598000168800354</v>
      </c>
      <c r="J378" s="27">
        <f>TestLeeKesler!H378</f>
        <v>12.442802095443865</v>
      </c>
      <c r="K378" s="58">
        <f>DataBase!Y376</f>
        <v>6.9314252159605128E-2</v>
      </c>
      <c r="L378" s="27">
        <f t="shared" si="77"/>
        <v>7.2758535748852798E-2</v>
      </c>
      <c r="M378" s="27">
        <f t="shared" si="83"/>
        <v>7.2758535748852798E-2</v>
      </c>
      <c r="N378" s="58"/>
      <c r="O378" s="58"/>
      <c r="P378" s="58"/>
      <c r="Q378" s="58"/>
      <c r="R378" s="58"/>
      <c r="S378" s="58"/>
      <c r="T378" s="27">
        <f>TestLeeKesler!AR378</f>
        <v>4.96090403732214E-5</v>
      </c>
      <c r="U378" s="27">
        <f t="shared" si="79"/>
        <v>0.58239825486152252</v>
      </c>
      <c r="V378" s="27">
        <f t="shared" si="80"/>
        <v>-3.8375111102346082</v>
      </c>
      <c r="W378" s="77">
        <f t="shared" si="78"/>
        <v>-4.3842025918262388</v>
      </c>
      <c r="X378" s="27">
        <f t="shared" si="81"/>
        <v>-5.7050937377012989</v>
      </c>
      <c r="Y378" s="27">
        <f t="shared" si="82"/>
        <v>3.328965320948818E-3</v>
      </c>
      <c r="AA378" s="65">
        <f t="shared" si="84"/>
        <v>-0.99928428802407054</v>
      </c>
      <c r="AB378" s="65">
        <f t="shared" si="85"/>
        <v>69.428546961107315</v>
      </c>
      <c r="AD378" s="27">
        <f t="shared" si="86"/>
        <v>-3.8375111102346082</v>
      </c>
      <c r="AE378" s="77">
        <f t="shared" si="87"/>
        <v>-4.3842025918262388</v>
      </c>
      <c r="AF378" s="27">
        <f t="shared" si="88"/>
        <v>-5.7050937377012989</v>
      </c>
      <c r="AG378" s="27">
        <f t="shared" si="90"/>
        <v>3.328965320948818E-3</v>
      </c>
      <c r="AI378" s="22">
        <f t="shared" si="89"/>
        <v>1.1863089443160818E-5</v>
      </c>
      <c r="AJ378" s="65">
        <f t="shared" si="91"/>
        <v>1.1863089443160818E-5</v>
      </c>
    </row>
    <row r="379" spans="2:36" x14ac:dyDescent="0.2">
      <c r="B379" t="str">
        <f>DataBase!A376</f>
        <v>36-Moctane</v>
      </c>
      <c r="D379" s="27">
        <f>DataBase!C376</f>
        <v>142.28500366210938</v>
      </c>
      <c r="E379" s="47">
        <f>DataBase!E376</f>
        <v>160.77800903320315</v>
      </c>
      <c r="F379" s="47">
        <f>DataBase!D376/1000</f>
        <v>0.7389600219726562</v>
      </c>
      <c r="G379" s="47">
        <f>DataBase!R376</f>
        <v>335.22200927734377</v>
      </c>
      <c r="H379" s="47">
        <f>DataBase!S376/100</f>
        <v>21.856201171875</v>
      </c>
      <c r="I379" s="68">
        <f>DataBase!U376</f>
        <v>0.42550000548362732</v>
      </c>
      <c r="J379" s="27">
        <f>TestLeeKesler!H379</f>
        <v>12.462613294881548</v>
      </c>
      <c r="K379" s="58">
        <f>DataBase!Y377</f>
        <v>7.5826922656211396E-2</v>
      </c>
      <c r="L379" s="27">
        <f t="shared" si="77"/>
        <v>6.9391888525867584E-2</v>
      </c>
      <c r="M379" s="27">
        <f t="shared" si="83"/>
        <v>6.9391888525867584E-2</v>
      </c>
      <c r="N379" s="58"/>
      <c r="O379" s="58"/>
      <c r="P379" s="58"/>
      <c r="Q379" s="58"/>
      <c r="R379" s="58"/>
      <c r="S379" s="58"/>
      <c r="T379" s="27">
        <f>TestLeeKesler!AR379</f>
        <v>4.713276326645241E-5</v>
      </c>
      <c r="U379" s="27">
        <f t="shared" si="79"/>
        <v>0.5804836425980382</v>
      </c>
      <c r="V379" s="27">
        <f t="shared" si="80"/>
        <v>-3.8679234170348864</v>
      </c>
      <c r="W379" s="77">
        <f t="shared" si="78"/>
        <v>-4.4290165564710566</v>
      </c>
      <c r="X379" s="27">
        <f t="shared" si="81"/>
        <v>-5.7524699861003974</v>
      </c>
      <c r="Y379" s="27">
        <f t="shared" si="82"/>
        <v>3.1749290729974826E-3</v>
      </c>
      <c r="AA379" s="65">
        <f t="shared" si="84"/>
        <v>-0.99937841650939541</v>
      </c>
      <c r="AB379" s="65">
        <f t="shared" si="85"/>
        <v>-136.5299567514231</v>
      </c>
      <c r="AD379" s="27">
        <f t="shared" si="86"/>
        <v>-3.8679234170348864</v>
      </c>
      <c r="AE379" s="77">
        <f t="shared" si="87"/>
        <v>-4.4290165564710566</v>
      </c>
      <c r="AF379" s="27">
        <f t="shared" si="88"/>
        <v>-5.7524699861003974</v>
      </c>
      <c r="AG379" s="27">
        <f t="shared" si="90"/>
        <v>3.1749290729974826E-3</v>
      </c>
      <c r="AI379" s="22">
        <f t="shared" si="89"/>
        <v>4.1409664258689729E-5</v>
      </c>
      <c r="AJ379" s="65">
        <f t="shared" si="91"/>
        <v>4.1409664258689729E-5</v>
      </c>
    </row>
    <row r="380" spans="2:36" x14ac:dyDescent="0.2">
      <c r="B380" t="str">
        <f>DataBase!A377</f>
        <v>44-Moctane</v>
      </c>
      <c r="D380" s="27">
        <f>DataBase!C377</f>
        <v>142.28500366210938</v>
      </c>
      <c r="E380" s="47">
        <f>DataBase!E377</f>
        <v>157.49801025390627</v>
      </c>
      <c r="F380" s="47">
        <f>DataBase!D377/1000</f>
        <v>0.73703100585937498</v>
      </c>
      <c r="G380" s="47">
        <f>DataBase!R377</f>
        <v>333.77700195312502</v>
      </c>
      <c r="H380" s="47">
        <f>DataBase!S377/100</f>
        <v>22.063100585937502</v>
      </c>
      <c r="I380" s="68">
        <f>DataBase!U377</f>
        <v>0.42440000176429749</v>
      </c>
      <c r="J380" s="27">
        <f>TestLeeKesler!H380</f>
        <v>12.463668563155764</v>
      </c>
      <c r="K380" s="58">
        <f>DataBase!Y378</f>
        <v>6.1968910576683939E-2</v>
      </c>
      <c r="L380" s="27">
        <f t="shared" si="77"/>
        <v>7.295079048373343E-2</v>
      </c>
      <c r="M380" s="27">
        <f t="shared" si="83"/>
        <v>7.295079048373343E-2</v>
      </c>
      <c r="N380" s="58"/>
      <c r="O380" s="58"/>
      <c r="P380" s="58"/>
      <c r="Q380" s="58"/>
      <c r="R380" s="58"/>
      <c r="S380" s="58"/>
      <c r="T380" s="27">
        <f>TestLeeKesler!AR380</f>
        <v>6.4240695588315281E-5</v>
      </c>
      <c r="U380" s="27">
        <f t="shared" si="79"/>
        <v>0.58186569202481275</v>
      </c>
      <c r="V380" s="27">
        <f t="shared" si="80"/>
        <v>-3.84594931193433</v>
      </c>
      <c r="W380" s="77">
        <f t="shared" si="78"/>
        <v>-4.3966244221561697</v>
      </c>
      <c r="X380" s="27">
        <f t="shared" si="81"/>
        <v>-5.7118767244543616</v>
      </c>
      <c r="Y380" s="27">
        <f t="shared" si="82"/>
        <v>3.3064614014510062E-3</v>
      </c>
      <c r="AA380" s="65">
        <f t="shared" si="84"/>
        <v>-0.9989633399233504</v>
      </c>
      <c r="AB380" s="65">
        <f t="shared" si="85"/>
        <v>170.94895698867529</v>
      </c>
      <c r="AD380" s="27">
        <f t="shared" si="86"/>
        <v>-3.84594931193433</v>
      </c>
      <c r="AE380" s="77">
        <f t="shared" si="87"/>
        <v>-4.3966244221561697</v>
      </c>
      <c r="AF380" s="27">
        <f t="shared" si="88"/>
        <v>-5.7118767244543616</v>
      </c>
      <c r="AG380" s="27">
        <f t="shared" si="90"/>
        <v>3.3064614014510062E-3</v>
      </c>
      <c r="AI380" s="22">
        <f t="shared" si="89"/>
        <v>1.2060168629285733E-4</v>
      </c>
      <c r="AJ380" s="65">
        <f t="shared" si="91"/>
        <v>1.2060168629285733E-4</v>
      </c>
    </row>
    <row r="381" spans="2:36" x14ac:dyDescent="0.2">
      <c r="B381" t="str">
        <f>DataBase!A378</f>
        <v>45-Moctane</v>
      </c>
      <c r="D381" s="27">
        <f>DataBase!C378</f>
        <v>142.28500366210938</v>
      </c>
      <c r="E381" s="47">
        <f>DataBase!E378</f>
        <v>162.14901123046877</v>
      </c>
      <c r="F381" s="47">
        <f>DataBase!D378/1000</f>
        <v>0.7495490112304688</v>
      </c>
      <c r="G381" s="47">
        <f>DataBase!R378</f>
        <v>339.11000976562502</v>
      </c>
      <c r="H381" s="47">
        <f>DataBase!S378/100</f>
        <v>22.407900390624999</v>
      </c>
      <c r="I381" s="68">
        <f>DataBase!U378</f>
        <v>0.42160001397132874</v>
      </c>
      <c r="J381" s="27">
        <f>TestLeeKesler!H381</f>
        <v>12.299478367579333</v>
      </c>
      <c r="K381" s="58">
        <f>DataBase!Y379</f>
        <v>7.1037949036980103E-2</v>
      </c>
      <c r="L381" s="27">
        <f t="shared" si="77"/>
        <v>6.5754211256236719E-2</v>
      </c>
      <c r="M381" s="27">
        <f t="shared" si="83"/>
        <v>6.5754211256236719E-2</v>
      </c>
      <c r="N381" s="58"/>
      <c r="O381" s="58"/>
      <c r="P381" s="58"/>
      <c r="Q381" s="58"/>
      <c r="R381" s="58"/>
      <c r="S381" s="58"/>
      <c r="T381" s="27">
        <f>TestLeeKesler!AR381</f>
        <v>4.5972163120412475E-5</v>
      </c>
      <c r="U381" s="27">
        <f t="shared" si="79"/>
        <v>0.57679742979651227</v>
      </c>
      <c r="V381" s="27">
        <f t="shared" si="80"/>
        <v>-3.927076371450823</v>
      </c>
      <c r="W381" s="77">
        <f t="shared" si="78"/>
        <v>-4.5165292186587243</v>
      </c>
      <c r="X381" s="27">
        <f t="shared" si="81"/>
        <v>-5.8312451531392551</v>
      </c>
      <c r="Y381" s="27">
        <f t="shared" si="82"/>
        <v>2.9344209011098123E-3</v>
      </c>
      <c r="AA381" s="65">
        <f t="shared" si="84"/>
        <v>-0.9993528506418945</v>
      </c>
      <c r="AB381" s="65">
        <f t="shared" si="85"/>
        <v>-114.93341670488653</v>
      </c>
      <c r="AD381" s="27">
        <f t="shared" si="86"/>
        <v>-3.927076371450823</v>
      </c>
      <c r="AE381" s="77">
        <f t="shared" si="87"/>
        <v>-4.5165292186587243</v>
      </c>
      <c r="AF381" s="27">
        <f t="shared" si="88"/>
        <v>-5.8312451531392551</v>
      </c>
      <c r="AG381" s="27">
        <f t="shared" si="90"/>
        <v>2.9344209011098123E-3</v>
      </c>
      <c r="AI381" s="22">
        <f t="shared" si="89"/>
        <v>2.7917884935655015E-5</v>
      </c>
      <c r="AJ381" s="65">
        <f t="shared" si="91"/>
        <v>2.7917884935655015E-5</v>
      </c>
    </row>
    <row r="382" spans="2:36" x14ac:dyDescent="0.2">
      <c r="B382" t="str">
        <f>DataBase!A379</f>
        <v>4n-Pheptane</v>
      </c>
      <c r="D382" s="27">
        <f>DataBase!C379</f>
        <v>142.28500366210938</v>
      </c>
      <c r="E382" s="47">
        <f>DataBase!E379</f>
        <v>157.49801025390627</v>
      </c>
      <c r="F382" s="47">
        <f>DataBase!D379/1000</f>
        <v>0.73857202148437495</v>
      </c>
      <c r="G382" s="47">
        <f>DataBase!R379</f>
        <v>327.99801025390627</v>
      </c>
      <c r="H382" s="47">
        <f>DataBase!S379/100</f>
        <v>21.786201171875</v>
      </c>
      <c r="I382" s="68">
        <f>DataBase!U379</f>
        <v>0.44339001178741455</v>
      </c>
      <c r="J382" s="27">
        <f>TestLeeKesler!H382</f>
        <v>12.437663370104932</v>
      </c>
      <c r="K382" s="58">
        <f>DataBase!Y380</f>
        <v>7.0200501898358428E-2</v>
      </c>
      <c r="L382" s="27">
        <f t="shared" si="77"/>
        <v>7.6600513927062075E-2</v>
      </c>
      <c r="M382" s="27">
        <f t="shared" si="83"/>
        <v>7.6600513927062075E-2</v>
      </c>
      <c r="N382" s="58"/>
      <c r="O382" s="58"/>
      <c r="P382" s="58"/>
      <c r="Q382" s="58"/>
      <c r="R382" s="58"/>
      <c r="S382" s="58"/>
      <c r="T382" s="27">
        <f>TestLeeKesler!AR382</f>
        <v>4.5031595412263523E-5</v>
      </c>
      <c r="U382" s="27">
        <f t="shared" si="79"/>
        <v>0.58745931779902316</v>
      </c>
      <c r="V382" s="27">
        <f t="shared" si="80"/>
        <v>-3.7581260953617779</v>
      </c>
      <c r="W382" s="77">
        <f t="shared" si="78"/>
        <v>-4.2678051895052382</v>
      </c>
      <c r="X382" s="27">
        <f t="shared" si="81"/>
        <v>-5.6504282886428943</v>
      </c>
      <c r="Y382" s="27">
        <f t="shared" si="82"/>
        <v>3.5160105849912867E-3</v>
      </c>
      <c r="AA382" s="65">
        <f t="shared" si="84"/>
        <v>-0.99935852886810606</v>
      </c>
      <c r="AB382" s="65">
        <f t="shared" si="85"/>
        <v>142.12270229627978</v>
      </c>
      <c r="AD382" s="27">
        <f t="shared" si="86"/>
        <v>-3.7581260953617779</v>
      </c>
      <c r="AE382" s="77">
        <f t="shared" si="87"/>
        <v>-4.2678051895052382</v>
      </c>
      <c r="AF382" s="27">
        <f t="shared" si="88"/>
        <v>-5.6504282886428943</v>
      </c>
      <c r="AG382" s="27">
        <f t="shared" si="90"/>
        <v>3.5160105849912867E-3</v>
      </c>
      <c r="AI382" s="22">
        <f t="shared" si="89"/>
        <v>4.0960153967551376E-5</v>
      </c>
      <c r="AJ382" s="65">
        <f t="shared" si="91"/>
        <v>4.0960153967551376E-5</v>
      </c>
    </row>
    <row r="383" spans="2:36" x14ac:dyDescent="0.2">
      <c r="B383" t="str">
        <f>DataBase!A380</f>
        <v>4-i-Pheptane</v>
      </c>
      <c r="D383" s="27">
        <f>DataBase!C380</f>
        <v>142.28500366210938</v>
      </c>
      <c r="E383" s="47">
        <f>DataBase!E380</f>
        <v>158.88900146484377</v>
      </c>
      <c r="F383" s="47">
        <f>DataBase!D380/1000</f>
        <v>0.74167602539062505</v>
      </c>
      <c r="G383" s="47">
        <f>DataBase!R380</f>
        <v>334.61000976562502</v>
      </c>
      <c r="H383" s="47">
        <f>DataBase!S380/100</f>
        <v>22.25</v>
      </c>
      <c r="I383" s="68">
        <f>DataBase!U380</f>
        <v>0.4185900092124939</v>
      </c>
      <c r="J383" s="27">
        <f>TestLeeKesler!H383</f>
        <v>12.398931068044316</v>
      </c>
      <c r="K383" s="58">
        <f>DataBase!Y381</f>
        <v>6.4685100463365439E-2</v>
      </c>
      <c r="L383" s="27">
        <f t="shared" si="77"/>
        <v>7.3942326337103695E-2</v>
      </c>
      <c r="M383" s="27">
        <f t="shared" si="83"/>
        <v>7.3942326337103695E-2</v>
      </c>
      <c r="N383" s="58"/>
      <c r="O383" s="58"/>
      <c r="P383" s="58"/>
      <c r="Q383" s="58"/>
      <c r="R383" s="58"/>
      <c r="S383" s="58"/>
      <c r="T383" s="27">
        <f>TestLeeKesler!AR383</f>
        <v>5.4249663618235696E-5</v>
      </c>
      <c r="U383" s="27">
        <f t="shared" si="79"/>
        <v>0.58106817547305856</v>
      </c>
      <c r="V383" s="27">
        <f t="shared" si="80"/>
        <v>-3.8586160914570877</v>
      </c>
      <c r="W383" s="77">
        <f t="shared" si="78"/>
        <v>-4.4152888027662023</v>
      </c>
      <c r="X383" s="27">
        <f t="shared" si="81"/>
        <v>-5.7068118720828132</v>
      </c>
      <c r="Y383" s="27">
        <f t="shared" si="82"/>
        <v>3.3232506218923009E-3</v>
      </c>
      <c r="AA383" s="65">
        <f t="shared" si="84"/>
        <v>-0.99916132674712377</v>
      </c>
      <c r="AB383" s="65">
        <f t="shared" si="85"/>
        <v>170.64116634681761</v>
      </c>
      <c r="AD383" s="27">
        <f t="shared" si="86"/>
        <v>-3.8586160914570877</v>
      </c>
      <c r="AE383" s="77">
        <f t="shared" si="87"/>
        <v>-4.4152888027662023</v>
      </c>
      <c r="AF383" s="27">
        <f t="shared" si="88"/>
        <v>-5.7068118720828132</v>
      </c>
      <c r="AG383" s="27">
        <f t="shared" si="90"/>
        <v>3.3232506218923009E-3</v>
      </c>
      <c r="AI383" s="22">
        <f t="shared" si="89"/>
        <v>8.5696230877409016E-5</v>
      </c>
      <c r="AJ383" s="65">
        <f t="shared" si="91"/>
        <v>8.5696230877409016E-5</v>
      </c>
    </row>
    <row r="384" spans="2:36" x14ac:dyDescent="0.2">
      <c r="B384" t="str">
        <f>DataBase!A381</f>
        <v>2M-3Eheptane</v>
      </c>
      <c r="D384" s="27">
        <f>DataBase!C381</f>
        <v>142.28500366210938</v>
      </c>
      <c r="E384" s="47">
        <f>DataBase!E381</f>
        <v>161.22200927734377</v>
      </c>
      <c r="F384" s="47">
        <f>DataBase!D381/1000</f>
        <v>0.74638000488281253</v>
      </c>
      <c r="G384" s="47">
        <f>DataBase!R381</f>
        <v>337.77700195312502</v>
      </c>
      <c r="H384" s="47">
        <f>DataBase!S381/100</f>
        <v>22.25</v>
      </c>
      <c r="I384" s="68">
        <f>DataBase!U381</f>
        <v>0.41909000277519226</v>
      </c>
      <c r="J384" s="27">
        <f>TestLeeKesler!H384</f>
        <v>12.34292573422459</v>
      </c>
      <c r="K384" s="58">
        <f>DataBase!Y382</f>
        <v>7.6698910555688463E-2</v>
      </c>
      <c r="L384" s="27">
        <f t="shared" si="77"/>
        <v>6.8242861992972123E-2</v>
      </c>
      <c r="M384" s="27">
        <f t="shared" si="83"/>
        <v>6.8242861992972123E-2</v>
      </c>
      <c r="N384" s="58"/>
      <c r="O384" s="58"/>
      <c r="P384" s="58"/>
      <c r="Q384" s="58"/>
      <c r="R384" s="58"/>
      <c r="S384" s="58"/>
      <c r="T384" s="27">
        <f>TestLeeKesler!AR384</f>
        <v>4.9092367130279333E-5</v>
      </c>
      <c r="U384" s="27">
        <f t="shared" si="79"/>
        <v>0.57805596883258459</v>
      </c>
      <c r="V384" s="27">
        <f t="shared" si="80"/>
        <v>-3.9067910068512415</v>
      </c>
      <c r="W384" s="77">
        <f t="shared" si="78"/>
        <v>-4.4864669304453511</v>
      </c>
      <c r="X384" s="27">
        <f t="shared" si="81"/>
        <v>-5.787024445182392</v>
      </c>
      <c r="Y384" s="27">
        <f t="shared" si="82"/>
        <v>3.067094921032455E-3</v>
      </c>
      <c r="AA384" s="65">
        <f t="shared" si="84"/>
        <v>-0.99935993397070955</v>
      </c>
      <c r="AB384" s="65">
        <f t="shared" si="85"/>
        <v>-172.24772519679121</v>
      </c>
      <c r="AD384" s="27">
        <f t="shared" si="86"/>
        <v>-3.9067910068512415</v>
      </c>
      <c r="AE384" s="77">
        <f t="shared" si="87"/>
        <v>-4.4864669304453511</v>
      </c>
      <c r="AF384" s="27">
        <f t="shared" si="88"/>
        <v>-5.787024445182392</v>
      </c>
      <c r="AG384" s="27">
        <f t="shared" si="90"/>
        <v>3.067094921032455E-3</v>
      </c>
      <c r="AI384" s="22">
        <f t="shared" si="89"/>
        <v>7.1504757295017072E-5</v>
      </c>
      <c r="AJ384" s="65">
        <f t="shared" si="91"/>
        <v>7.1504757295017072E-5</v>
      </c>
    </row>
    <row r="385" spans="2:36" x14ac:dyDescent="0.2">
      <c r="B385" t="str">
        <f>DataBase!A382</f>
        <v>2M-4Eheptane</v>
      </c>
      <c r="D385" s="27">
        <f>DataBase!C382</f>
        <v>142.28500366210938</v>
      </c>
      <c r="E385" s="47">
        <f>DataBase!E382</f>
        <v>156.22100219726565</v>
      </c>
      <c r="F385" s="47">
        <f>DataBase!D382/1000</f>
        <v>0.73857202148437495</v>
      </c>
      <c r="G385" s="47">
        <f>DataBase!R382</f>
        <v>328.72200927734377</v>
      </c>
      <c r="H385" s="47">
        <f>DataBase!S382/100</f>
        <v>21.856201171875</v>
      </c>
      <c r="I385" s="68">
        <f>DataBase!U382</f>
        <v>0.44097000360488892</v>
      </c>
      <c r="J385" s="27">
        <f>TestLeeKesler!H385</f>
        <v>12.425357324919865</v>
      </c>
      <c r="K385" s="58">
        <f>DataBase!Y383</f>
        <v>6.798743913754636E-2</v>
      </c>
      <c r="L385" s="27">
        <f t="shared" si="77"/>
        <v>7.6252776423800836E-2</v>
      </c>
      <c r="M385" s="27">
        <f t="shared" si="83"/>
        <v>7.6252776423800836E-2</v>
      </c>
      <c r="N385" s="58"/>
      <c r="O385" s="58"/>
      <c r="P385" s="58"/>
      <c r="Q385" s="58"/>
      <c r="R385" s="58"/>
      <c r="S385" s="58"/>
      <c r="T385" s="27">
        <f>TestLeeKesler!AR385</f>
        <v>5.5994746109449498E-5</v>
      </c>
      <c r="U385" s="27">
        <f t="shared" si="79"/>
        <v>0.58675265597418369</v>
      </c>
      <c r="V385" s="27">
        <f t="shared" si="80"/>
        <v>-3.7691236535657513</v>
      </c>
      <c r="W385" s="77">
        <f t="shared" si="78"/>
        <v>-4.2838797895610305</v>
      </c>
      <c r="X385" s="27">
        <f t="shared" si="81"/>
        <v>-5.6581861398113897</v>
      </c>
      <c r="Y385" s="27">
        <f t="shared" si="82"/>
        <v>3.4888394293297615E-3</v>
      </c>
      <c r="AA385" s="65">
        <f t="shared" si="84"/>
        <v>-0.99917639571632977</v>
      </c>
      <c r="AB385" s="65">
        <f t="shared" si="85"/>
        <v>147.60915729662793</v>
      </c>
      <c r="AD385" s="27">
        <f t="shared" si="86"/>
        <v>-3.7691236535657513</v>
      </c>
      <c r="AE385" s="77">
        <f t="shared" si="87"/>
        <v>-4.2838797895610305</v>
      </c>
      <c r="AF385" s="27">
        <f t="shared" si="88"/>
        <v>-5.6581861398113897</v>
      </c>
      <c r="AG385" s="27">
        <f t="shared" si="90"/>
        <v>3.4888394293297615E-3</v>
      </c>
      <c r="AI385" s="22">
        <f t="shared" si="89"/>
        <v>6.8315800455548509E-5</v>
      </c>
      <c r="AJ385" s="65">
        <f t="shared" si="91"/>
        <v>6.8315800455548509E-5</v>
      </c>
    </row>
    <row r="386" spans="2:36" x14ac:dyDescent="0.2">
      <c r="B386" t="str">
        <f>DataBase!A383</f>
        <v>2M-5Eheptane</v>
      </c>
      <c r="D386" s="27">
        <f>DataBase!C383</f>
        <v>142.28500366210938</v>
      </c>
      <c r="E386" s="47">
        <f>DataBase!E383</f>
        <v>159.72200927734377</v>
      </c>
      <c r="F386" s="47">
        <f>DataBase!D383/1000</f>
        <v>0.73818701171875001</v>
      </c>
      <c r="G386" s="47">
        <f>DataBase!R383</f>
        <v>333.72200927734377</v>
      </c>
      <c r="H386" s="47">
        <f>DataBase!S383/100</f>
        <v>21.856201171875</v>
      </c>
      <c r="I386" s="68">
        <f>DataBase!U383</f>
        <v>0.4475800096988678</v>
      </c>
      <c r="J386" s="27">
        <f>TestLeeKesler!H386</f>
        <v>12.465535411954875</v>
      </c>
      <c r="K386" s="58">
        <f>DataBase!Y384</f>
        <v>6.094398902349929E-2</v>
      </c>
      <c r="L386" s="27">
        <f t="shared" si="77"/>
        <v>6.5355181388445913E-2</v>
      </c>
      <c r="M386" s="27">
        <f t="shared" si="83"/>
        <v>6.5355181388445913E-2</v>
      </c>
      <c r="N386" s="58"/>
      <c r="O386" s="58"/>
      <c r="P386" s="58"/>
      <c r="Q386" s="58"/>
      <c r="R386" s="58"/>
      <c r="S386" s="58"/>
      <c r="T386" s="27">
        <f>TestLeeKesler!AR386</f>
        <v>4.907566223805135E-5</v>
      </c>
      <c r="U386" s="27">
        <f t="shared" si="79"/>
        <v>0.58191841871324224</v>
      </c>
      <c r="V386" s="27">
        <f t="shared" si="80"/>
        <v>-3.8451131562740706</v>
      </c>
      <c r="W386" s="77">
        <f t="shared" si="78"/>
        <v>-4.39539310107694</v>
      </c>
      <c r="X386" s="27">
        <f t="shared" si="81"/>
        <v>-5.8124032430844235</v>
      </c>
      <c r="Y386" s="27">
        <f t="shared" si="82"/>
        <v>2.9902351682480977E-3</v>
      </c>
      <c r="AA386" s="65">
        <f t="shared" si="84"/>
        <v>-0.9991947415483563</v>
      </c>
      <c r="AB386" s="65">
        <f t="shared" si="85"/>
        <v>89.885539262807072</v>
      </c>
      <c r="AD386" s="27">
        <f t="shared" si="86"/>
        <v>-3.8451131562740706</v>
      </c>
      <c r="AE386" s="77">
        <f t="shared" si="87"/>
        <v>-4.39539310107694</v>
      </c>
      <c r="AF386" s="27">
        <f t="shared" si="88"/>
        <v>-5.8124032430844235</v>
      </c>
      <c r="AG386" s="27">
        <f t="shared" si="90"/>
        <v>2.9902351682480977E-3</v>
      </c>
      <c r="AI386" s="22">
        <f t="shared" si="89"/>
        <v>1.945861808056338E-5</v>
      </c>
      <c r="AJ386" s="65">
        <f t="shared" si="91"/>
        <v>1.945861808056338E-5</v>
      </c>
    </row>
    <row r="387" spans="2:36" x14ac:dyDescent="0.2">
      <c r="B387" t="str">
        <f>DataBase!A384</f>
        <v>3M-3Eheptane</v>
      </c>
      <c r="D387" s="27">
        <f>DataBase!C384</f>
        <v>142.28500366210938</v>
      </c>
      <c r="E387" s="47">
        <f>DataBase!E384</f>
        <v>163.77700195312502</v>
      </c>
      <c r="F387" s="47">
        <f>DataBase!D384/1000</f>
        <v>0.75274401855468753</v>
      </c>
      <c r="G387" s="47">
        <f>DataBase!R384</f>
        <v>346.88900146484377</v>
      </c>
      <c r="H387" s="47">
        <f>DataBase!S384/100</f>
        <v>23.096201171874998</v>
      </c>
      <c r="I387" s="68">
        <f>DataBase!U384</f>
        <v>0.40999001264572144</v>
      </c>
      <c r="J387" s="27">
        <f>TestLeeKesler!H387</f>
        <v>12.262522485823585</v>
      </c>
      <c r="K387" s="58">
        <f>DataBase!Y385</f>
        <v>6.2130811243375057E-2</v>
      </c>
      <c r="L387" s="27">
        <f t="shared" si="77"/>
        <v>5.9010798904946218E-2</v>
      </c>
      <c r="M387" s="27">
        <f t="shared" si="83"/>
        <v>5.9010798904946218E-2</v>
      </c>
      <c r="N387" s="58"/>
      <c r="O387" s="58"/>
      <c r="P387" s="58"/>
      <c r="Q387" s="58"/>
      <c r="R387" s="58"/>
      <c r="S387" s="58"/>
      <c r="T387" s="27">
        <f>TestLeeKesler!AR387</f>
        <v>5.5176669042686535E-5</v>
      </c>
      <c r="U387" s="27">
        <f t="shared" si="79"/>
        <v>0.56956094562710113</v>
      </c>
      <c r="V387" s="27">
        <f t="shared" si="80"/>
        <v>-4.0455519317268411</v>
      </c>
      <c r="W387" s="77">
        <f t="shared" si="78"/>
        <v>-4.6931656407044029</v>
      </c>
      <c r="X387" s="27">
        <f t="shared" si="81"/>
        <v>-5.9697029721077044</v>
      </c>
      <c r="Y387" s="27">
        <f t="shared" si="82"/>
        <v>2.5550002126239531E-3</v>
      </c>
      <c r="AA387" s="65">
        <f t="shared" si="84"/>
        <v>-0.99911192743280697</v>
      </c>
      <c r="AB387" s="65">
        <f t="shared" si="85"/>
        <v>-56.545862455290511</v>
      </c>
      <c r="AD387" s="27">
        <f t="shared" si="86"/>
        <v>-4.0455519317268411</v>
      </c>
      <c r="AE387" s="77">
        <f t="shared" si="87"/>
        <v>-4.6931656407044029</v>
      </c>
      <c r="AF387" s="27">
        <f t="shared" si="88"/>
        <v>-5.9697029721077044</v>
      </c>
      <c r="AG387" s="27">
        <f t="shared" si="90"/>
        <v>2.5550002126239531E-3</v>
      </c>
      <c r="AI387" s="22">
        <f t="shared" si="89"/>
        <v>9.7344769919481913E-6</v>
      </c>
      <c r="AJ387" s="65">
        <f t="shared" si="91"/>
        <v>9.7344769919481913E-6</v>
      </c>
    </row>
    <row r="388" spans="2:36" x14ac:dyDescent="0.2">
      <c r="B388" t="str">
        <f>DataBase!A385</f>
        <v>3M-4Eheptane</v>
      </c>
      <c r="D388" s="27">
        <f>DataBase!C385</f>
        <v>142.28500366210938</v>
      </c>
      <c r="E388" s="47">
        <f>DataBase!E385</f>
        <v>162.22200927734377</v>
      </c>
      <c r="F388" s="47">
        <f>DataBase!D385/1000</f>
        <v>0.75314801025390621</v>
      </c>
      <c r="G388" s="47">
        <f>DataBase!R385</f>
        <v>341.27700195312502</v>
      </c>
      <c r="H388" s="47">
        <f>DataBase!S385/100</f>
        <v>22.821201171875</v>
      </c>
      <c r="I388" s="68">
        <f>DataBase!U385</f>
        <v>0.41310000419616699</v>
      </c>
      <c r="J388" s="27">
        <f>TestLeeKesler!H388</f>
        <v>12.241388185356362</v>
      </c>
      <c r="K388" s="58">
        <f>DataBase!Y386</f>
        <v>7.18888273259356E-2</v>
      </c>
      <c r="L388" s="27">
        <f t="shared" si="77"/>
        <v>6.5980662096104259E-2</v>
      </c>
      <c r="M388" s="27">
        <f t="shared" si="83"/>
        <v>6.5980662096104259E-2</v>
      </c>
      <c r="N388" s="58"/>
      <c r="O388" s="58"/>
      <c r="P388" s="58"/>
      <c r="Q388" s="58"/>
      <c r="R388" s="58"/>
      <c r="S388" s="58"/>
      <c r="T388" s="27">
        <f>TestLeeKesler!AR388</f>
        <v>4.8893349505142114E-5</v>
      </c>
      <c r="U388" s="27">
        <f t="shared" si="79"/>
        <v>0.57476315148490498</v>
      </c>
      <c r="V388" s="27">
        <f t="shared" si="80"/>
        <v>-3.9600634765242559</v>
      </c>
      <c r="W388" s="77">
        <f t="shared" si="78"/>
        <v>-4.5655290791650147</v>
      </c>
      <c r="X388" s="27">
        <f t="shared" si="81"/>
        <v>-5.8460835582850459</v>
      </c>
      <c r="Y388" s="27">
        <f t="shared" si="82"/>
        <v>2.8912002308370721E-3</v>
      </c>
      <c r="AA388" s="65">
        <f t="shared" si="84"/>
        <v>-0.9993198755450069</v>
      </c>
      <c r="AB388" s="65">
        <f t="shared" si="85"/>
        <v>-120.83780901960868</v>
      </c>
      <c r="AD388" s="27">
        <f t="shared" si="86"/>
        <v>-3.9600634765242559</v>
      </c>
      <c r="AE388" s="77">
        <f t="shared" si="87"/>
        <v>-4.5655290791650147</v>
      </c>
      <c r="AF388" s="27">
        <f t="shared" si="88"/>
        <v>-5.8460835582850459</v>
      </c>
      <c r="AG388" s="27">
        <f t="shared" si="90"/>
        <v>2.8912002308370721E-3</v>
      </c>
      <c r="AI388" s="22">
        <f t="shared" si="89"/>
        <v>3.4906416382988026E-5</v>
      </c>
      <c r="AJ388" s="65">
        <f t="shared" si="91"/>
        <v>3.4906416382988026E-5</v>
      </c>
    </row>
    <row r="389" spans="2:36" x14ac:dyDescent="0.2">
      <c r="B389" t="str">
        <f>DataBase!A386</f>
        <v>3M-5Eheptane</v>
      </c>
      <c r="D389" s="27">
        <f>DataBase!C386</f>
        <v>142.28500366210938</v>
      </c>
      <c r="E389" s="47">
        <f>DataBase!E386</f>
        <v>158.22200927734377</v>
      </c>
      <c r="F389" s="47">
        <f>DataBase!D386/1000</f>
        <v>0.74323602294921876</v>
      </c>
      <c r="G389" s="47">
        <f>DataBase!R386</f>
        <v>333.61000976562502</v>
      </c>
      <c r="H389" s="47">
        <f>DataBase!S386/100</f>
        <v>22.25</v>
      </c>
      <c r="I389" s="68">
        <f>DataBase!U386</f>
        <v>0.41879001259803772</v>
      </c>
      <c r="J389" s="27">
        <f>TestLeeKesler!H389</f>
        <v>12.366536150585212</v>
      </c>
      <c r="K389" s="58">
        <f>DataBase!Y387</f>
        <v>6.055542369655325E-2</v>
      </c>
      <c r="L389" s="27">
        <f t="shared" ref="L389:L452" si="92">Y389*H389</f>
        <v>7.571606753808606E-2</v>
      </c>
      <c r="M389" s="27">
        <f t="shared" si="83"/>
        <v>7.571606753808606E-2</v>
      </c>
      <c r="N389" s="58"/>
      <c r="O389" s="58"/>
      <c r="P389" s="58"/>
      <c r="Q389" s="58"/>
      <c r="R389" s="58"/>
      <c r="S389" s="58"/>
      <c r="T389" s="27">
        <f>TestLeeKesler!AR389</f>
        <v>5.5451119190907911E-5</v>
      </c>
      <c r="U389" s="27">
        <f t="shared" si="79"/>
        <v>0.58202583281059062</v>
      </c>
      <c r="V389" s="27">
        <f t="shared" si="80"/>
        <v>-3.8434102456479984</v>
      </c>
      <c r="W389" s="77">
        <f t="shared" ref="W389:W452" si="93">15.2518-15.6875/U389-13.4721*LN(U389)+0.43577*U389^6</f>
        <v>-4.3928856846362425</v>
      </c>
      <c r="X389" s="27">
        <f t="shared" si="81"/>
        <v>-5.6831068968585496</v>
      </c>
      <c r="Y389" s="27">
        <f t="shared" si="82"/>
        <v>3.4029693275544298E-3</v>
      </c>
      <c r="AA389" s="65">
        <f t="shared" si="84"/>
        <v>-0.9990842914506094</v>
      </c>
      <c r="AB389" s="65">
        <f t="shared" si="85"/>
        <v>273.40555182191235</v>
      </c>
      <c r="AD389" s="27">
        <f t="shared" si="86"/>
        <v>-3.8434102456479984</v>
      </c>
      <c r="AE389" s="77">
        <f t="shared" si="87"/>
        <v>-4.3928856846362425</v>
      </c>
      <c r="AF389" s="27">
        <f t="shared" si="88"/>
        <v>-5.6831068968585496</v>
      </c>
      <c r="AG389" s="27">
        <f t="shared" si="90"/>
        <v>3.4029693275544298E-3</v>
      </c>
      <c r="AI389" s="22">
        <f t="shared" si="89"/>
        <v>2.2984512168980673E-4</v>
      </c>
      <c r="AJ389" s="65">
        <f t="shared" si="91"/>
        <v>2.2984512168980673E-4</v>
      </c>
    </row>
    <row r="390" spans="2:36" x14ac:dyDescent="0.2">
      <c r="B390" t="str">
        <f>DataBase!A387</f>
        <v>4M-3Eheptane</v>
      </c>
      <c r="D390" s="27">
        <f>DataBase!C387</f>
        <v>142.28500366210938</v>
      </c>
      <c r="E390" s="47">
        <f>DataBase!E387</f>
        <v>162.99801025390627</v>
      </c>
      <c r="F390" s="47">
        <f>DataBase!D387/1000</f>
        <v>0.75314801025390621</v>
      </c>
      <c r="G390" s="47">
        <f>DataBase!R387</f>
        <v>342.38900146484377</v>
      </c>
      <c r="H390" s="47">
        <f>DataBase!S387/100</f>
        <v>22.821201171875</v>
      </c>
      <c r="I390" s="68">
        <f>DataBase!U387</f>
        <v>0.41290000081062317</v>
      </c>
      <c r="J390" s="27">
        <f>TestLeeKesler!H390</f>
        <v>12.248656828219763</v>
      </c>
      <c r="K390" s="58">
        <f>DataBase!Y388</f>
        <v>6.7893699936529564E-2</v>
      </c>
      <c r="L390" s="27">
        <f t="shared" si="92"/>
        <v>6.4259827845461498E-2</v>
      </c>
      <c r="M390" s="27">
        <f t="shared" si="83"/>
        <v>6.4259827845461498E-2</v>
      </c>
      <c r="N390" s="58"/>
      <c r="O390" s="58"/>
      <c r="P390" s="58"/>
      <c r="Q390" s="58"/>
      <c r="R390" s="58"/>
      <c r="S390" s="58"/>
      <c r="T390" s="27">
        <f>TestLeeKesler!AR390</f>
        <v>4.7478770456120901E-5</v>
      </c>
      <c r="U390" s="27">
        <f t="shared" ref="U390:U453" si="94">$U$1/(G390+273.15)</f>
        <v>0.5737248154212532</v>
      </c>
      <c r="V390" s="27">
        <f t="shared" ref="V390:V453" si="95">5.92714-6.09648/U390-1.28862*LN(U390)+0.169347*U390^6</f>
        <v>-3.9769959092948635</v>
      </c>
      <c r="W390" s="77">
        <f t="shared" si="93"/>
        <v>-4.5907354593506744</v>
      </c>
      <c r="X390" s="27">
        <f t="shared" ref="X390:X453" si="96">V390+I390*W390</f>
        <v>-5.8725105841821135</v>
      </c>
      <c r="Y390" s="27">
        <f t="shared" ref="Y390:Y453" si="97">EXP(X390)</f>
        <v>2.8157951617663198E-3</v>
      </c>
      <c r="AA390" s="65">
        <f t="shared" si="84"/>
        <v>-0.99930068960005858</v>
      </c>
      <c r="AB390" s="65">
        <f t="shared" si="85"/>
        <v>-76.536777514624788</v>
      </c>
      <c r="AD390" s="27">
        <f t="shared" si="86"/>
        <v>-3.9769959092948635</v>
      </c>
      <c r="AE390" s="77">
        <f t="shared" si="87"/>
        <v>-4.5907354593506744</v>
      </c>
      <c r="AF390" s="27">
        <f t="shared" si="88"/>
        <v>-5.8725105841821135</v>
      </c>
      <c r="AG390" s="27">
        <f t="shared" si="90"/>
        <v>2.8157951617663198E-3</v>
      </c>
      <c r="AI390" s="22">
        <f t="shared" si="89"/>
        <v>1.3205026374243399E-5</v>
      </c>
      <c r="AJ390" s="65">
        <f t="shared" si="91"/>
        <v>1.3205026374243399E-5</v>
      </c>
    </row>
    <row r="391" spans="2:36" x14ac:dyDescent="0.2">
      <c r="B391" t="str">
        <f>DataBase!A388</f>
        <v>4M-4Eheptane</v>
      </c>
      <c r="D391" s="27">
        <f>DataBase!C388</f>
        <v>142.28500366210938</v>
      </c>
      <c r="E391" s="47">
        <f>DataBase!E388</f>
        <v>160.77800903320315</v>
      </c>
      <c r="F391" s="47">
        <f>DataBase!D388/1000</f>
        <v>0.7535490112304688</v>
      </c>
      <c r="G391" s="47">
        <f>DataBase!R388</f>
        <v>342.72200927734377</v>
      </c>
      <c r="H391" s="47">
        <f>DataBase!S388/100</f>
        <v>23.096201171874998</v>
      </c>
      <c r="I391" s="68">
        <f>DataBase!U388</f>
        <v>0.40928000211715698</v>
      </c>
      <c r="J391" s="27">
        <f>TestLeeKesler!H391</f>
        <v>12.22133246407479</v>
      </c>
      <c r="K391" s="58">
        <f>DataBase!Y389</f>
        <v>7.7777647729893276E-2</v>
      </c>
      <c r="L391" s="27">
        <f t="shared" si="92"/>
        <v>6.5586320801697601E-2</v>
      </c>
      <c r="M391" s="27">
        <f t="shared" si="83"/>
        <v>6.5586320801697601E-2</v>
      </c>
      <c r="N391" s="58"/>
      <c r="O391" s="58"/>
      <c r="P391" s="58"/>
      <c r="Q391" s="58"/>
      <c r="R391" s="58"/>
      <c r="S391" s="58"/>
      <c r="T391" s="27">
        <f>TestLeeKesler!AR391</f>
        <v>6.2332317445023432E-5</v>
      </c>
      <c r="U391" s="27">
        <f t="shared" si="94"/>
        <v>0.57341459699456321</v>
      </c>
      <c r="V391" s="27">
        <f t="shared" si="95"/>
        <v>-3.9820672814695977</v>
      </c>
      <c r="W391" s="77">
        <f t="shared" si="93"/>
        <v>-4.5982920995551435</v>
      </c>
      <c r="X391" s="27">
        <f t="shared" si="96"/>
        <v>-5.864056281710833</v>
      </c>
      <c r="Y391" s="27">
        <f t="shared" si="97"/>
        <v>2.8397016597501851E-3</v>
      </c>
      <c r="AA391" s="65">
        <f t="shared" si="84"/>
        <v>-0.99919858314998811</v>
      </c>
      <c r="AB391" s="65">
        <f t="shared" si="85"/>
        <v>-195.58597254062181</v>
      </c>
      <c r="AD391" s="27">
        <f t="shared" si="86"/>
        <v>-3.9820672814695977</v>
      </c>
      <c r="AE391" s="77">
        <f t="shared" si="87"/>
        <v>-4.5982920995551435</v>
      </c>
      <c r="AF391" s="27">
        <f t="shared" si="88"/>
        <v>-5.864056281710833</v>
      </c>
      <c r="AG391" s="27">
        <f t="shared" si="90"/>
        <v>2.8397016597501851E-3</v>
      </c>
      <c r="AI391" s="22">
        <f t="shared" si="89"/>
        <v>1.48628452270149E-4</v>
      </c>
      <c r="AJ391" s="65">
        <f t="shared" si="91"/>
        <v>1.48628452270149E-4</v>
      </c>
    </row>
    <row r="392" spans="2:36" x14ac:dyDescent="0.2">
      <c r="B392" t="str">
        <f>DataBase!A389</f>
        <v>223-Mheptane</v>
      </c>
      <c r="D392" s="27">
        <f>DataBase!C389</f>
        <v>142.28500366210938</v>
      </c>
      <c r="E392" s="47">
        <f>DataBase!E389</f>
        <v>157.61000976562502</v>
      </c>
      <c r="F392" s="47">
        <f>DataBase!D389/1000</f>
        <v>0.7448060302734375</v>
      </c>
      <c r="G392" s="47">
        <f>DataBase!R389</f>
        <v>338.72200927734377</v>
      </c>
      <c r="H392" s="47">
        <f>DataBase!S389/100</f>
        <v>22.68360107421875</v>
      </c>
      <c r="I392" s="68">
        <f>DataBase!U389</f>
        <v>0.39719000458717346</v>
      </c>
      <c r="J392" s="27">
        <f>TestLeeKesler!H392</f>
        <v>12.334629535123756</v>
      </c>
      <c r="K392" s="58">
        <f>DataBase!Y390</f>
        <v>0.10731517404725986</v>
      </c>
      <c r="L392" s="27">
        <f t="shared" si="92"/>
        <v>7.5022186789363468E-2</v>
      </c>
      <c r="M392" s="27">
        <f t="shared" ref="M392:M455" si="98">AG392*H392</f>
        <v>7.5022186789363468E-2</v>
      </c>
      <c r="N392" s="58"/>
      <c r="O392" s="58"/>
      <c r="P392" s="58"/>
      <c r="Q392" s="58"/>
      <c r="R392" s="58"/>
      <c r="S392" s="58"/>
      <c r="T392" s="27">
        <f>TestLeeKesler!AR392</f>
        <v>7.8521201986949332E-5</v>
      </c>
      <c r="U392" s="27">
        <f t="shared" si="94"/>
        <v>0.57716318878042905</v>
      </c>
      <c r="V392" s="27">
        <f t="shared" si="95"/>
        <v>-3.921171379057335</v>
      </c>
      <c r="W392" s="77">
        <f t="shared" si="93"/>
        <v>-4.5077726764979822</v>
      </c>
      <c r="X392" s="27">
        <f t="shared" si="96"/>
        <v>-5.7116136291135042</v>
      </c>
      <c r="Y392" s="27">
        <f t="shared" si="97"/>
        <v>3.3073314304857271E-3</v>
      </c>
      <c r="AA392" s="65">
        <f t="shared" ref="AA392:AA455" si="99">(T392-K392)/K392</f>
        <v>-0.99926831221507995</v>
      </c>
      <c r="AB392" s="65">
        <f t="shared" ref="AB392:AB455" si="100">(L392-K392)/T392</f>
        <v>-411.26455582358091</v>
      </c>
      <c r="AD392" s="27">
        <f t="shared" ref="AD392:AD455" si="101">$AL$9-$AL$10/U392-$AL$11*LN(U392)+$AL$12*U392^6</f>
        <v>-3.921171379057335</v>
      </c>
      <c r="AE392" s="77">
        <f t="shared" ref="AE392:AE455" si="102">$AM$9-$AM$10/U392-$AM$11*LN(U392)+$AM$12*U392^6</f>
        <v>-4.5077726764979822</v>
      </c>
      <c r="AF392" s="27">
        <f t="shared" ref="AF392:AF455" si="103">AD392+I392*AE392</f>
        <v>-5.7116136291135042</v>
      </c>
      <c r="AG392" s="27">
        <f t="shared" si="90"/>
        <v>3.3073314304857271E-3</v>
      </c>
      <c r="AI392" s="22">
        <f t="shared" ref="AI392:AI455" si="104">ABS(M392-K392)^2</f>
        <v>1.0428370260386589E-3</v>
      </c>
      <c r="AJ392" s="65">
        <f t="shared" si="91"/>
        <v>1.0428370260386589E-3</v>
      </c>
    </row>
    <row r="393" spans="2:36" x14ac:dyDescent="0.2">
      <c r="B393" t="str">
        <f>DataBase!A390</f>
        <v>224-Mheptane</v>
      </c>
      <c r="D393" s="27">
        <f>DataBase!C390</f>
        <v>142.28500366210938</v>
      </c>
      <c r="E393" s="47">
        <f>DataBase!E390</f>
        <v>148.27800903320315</v>
      </c>
      <c r="F393" s="47">
        <f>DataBase!D390/1000</f>
        <v>0.73017102050781246</v>
      </c>
      <c r="G393" s="47">
        <f>DataBase!R390</f>
        <v>321.38900146484377</v>
      </c>
      <c r="H393" s="47">
        <f>DataBase!S390/100</f>
        <v>21.648701171875</v>
      </c>
      <c r="I393" s="68">
        <f>DataBase!U390</f>
        <v>0.41040000319480896</v>
      </c>
      <c r="J393" s="27">
        <f>TestLeeKesler!H393</f>
        <v>12.490333700196992</v>
      </c>
      <c r="K393" s="58">
        <f>DataBase!Y391</f>
        <v>9.7336050115755079E-2</v>
      </c>
      <c r="L393" s="27">
        <f t="shared" si="92"/>
        <v>0.10284883442787944</v>
      </c>
      <c r="M393" s="27">
        <f t="shared" si="98"/>
        <v>0.10284883442787944</v>
      </c>
      <c r="N393" s="58"/>
      <c r="O393" s="58"/>
      <c r="P393" s="58"/>
      <c r="Q393" s="58"/>
      <c r="R393" s="58"/>
      <c r="S393" s="58"/>
      <c r="T393" s="27">
        <f>TestLeeKesler!AR393</f>
        <v>1.0343761837713282E-4</v>
      </c>
      <c r="U393" s="27">
        <f t="shared" si="94"/>
        <v>0.59398962747590656</v>
      </c>
      <c r="V393" s="27">
        <f t="shared" si="95"/>
        <v>-3.6578019811278457</v>
      </c>
      <c r="W393" s="77">
        <f t="shared" si="93"/>
        <v>-4.1219260769411434</v>
      </c>
      <c r="X393" s="27">
        <f t="shared" si="96"/>
        <v>-5.3494404562732569</v>
      </c>
      <c r="Y393" s="27">
        <f t="shared" si="97"/>
        <v>4.7508085409528368E-3</v>
      </c>
      <c r="AA393" s="65">
        <f t="shared" si="99"/>
        <v>-0.99893731440453837</v>
      </c>
      <c r="AB393" s="65">
        <f t="shared" si="100"/>
        <v>53.295739003046151</v>
      </c>
      <c r="AD393" s="27">
        <f t="shared" si="101"/>
        <v>-3.6578019811278457</v>
      </c>
      <c r="AE393" s="77">
        <f t="shared" si="102"/>
        <v>-4.1219260769411434</v>
      </c>
      <c r="AF393" s="27">
        <f t="shared" si="103"/>
        <v>-5.3494404562732569</v>
      </c>
      <c r="AG393" s="27">
        <f t="shared" ref="AG393:AG456" si="105">EXP(AF393)</f>
        <v>4.7508085409528368E-3</v>
      </c>
      <c r="AI393" s="22">
        <f t="shared" si="104"/>
        <v>3.0390790872004461E-5</v>
      </c>
      <c r="AJ393" s="65">
        <f t="shared" ref="AJ393:AJ456" si="106">IF(ISERROR(AI393),0,AI393)</f>
        <v>3.0390790872004461E-5</v>
      </c>
    </row>
    <row r="394" spans="2:36" x14ac:dyDescent="0.2">
      <c r="B394" t="str">
        <f>DataBase!A391</f>
        <v>225-Mheptane</v>
      </c>
      <c r="D394" s="27">
        <f>DataBase!C391</f>
        <v>142.28500366210938</v>
      </c>
      <c r="E394" s="47">
        <f>DataBase!E391</f>
        <v>150.77800903320315</v>
      </c>
      <c r="F394" s="47">
        <f>DataBase!D391/1000</f>
        <v>0.73092700195312499</v>
      </c>
      <c r="G394" s="47">
        <f>DataBase!R391</f>
        <v>324.88900146484377</v>
      </c>
      <c r="H394" s="47">
        <f>DataBase!S391/100</f>
        <v>21.648701171875</v>
      </c>
      <c r="I394" s="68">
        <f>DataBase!U391</f>
        <v>0.43075001239776611</v>
      </c>
      <c r="J394" s="27">
        <f>TestLeeKesler!H394</f>
        <v>12.502039487284346</v>
      </c>
      <c r="K394" s="58">
        <f>DataBase!Y392</f>
        <v>0.10401582338711644</v>
      </c>
      <c r="L394" s="27">
        <f t="shared" si="92"/>
        <v>8.6753448615554049E-2</v>
      </c>
      <c r="M394" s="27">
        <f t="shared" si="98"/>
        <v>8.6753448615554049E-2</v>
      </c>
      <c r="N394" s="58"/>
      <c r="O394" s="58"/>
      <c r="P394" s="58"/>
      <c r="Q394" s="58"/>
      <c r="R394" s="58"/>
      <c r="S394" s="58"/>
      <c r="T394" s="27">
        <f>TestLeeKesler!AR394</f>
        <v>9.3848746059073908E-5</v>
      </c>
      <c r="U394" s="27">
        <f t="shared" si="94"/>
        <v>0.59051332627970787</v>
      </c>
      <c r="V394" s="27">
        <f t="shared" si="95"/>
        <v>-3.7109166272984968</v>
      </c>
      <c r="W394" s="77">
        <f t="shared" si="93"/>
        <v>-4.1989875535299799</v>
      </c>
      <c r="X394" s="27">
        <f t="shared" si="96"/>
        <v>-5.5196305680396014</v>
      </c>
      <c r="Y394" s="27">
        <f t="shared" si="97"/>
        <v>4.0073281037413993E-3</v>
      </c>
      <c r="AA394" s="65">
        <f t="shared" si="99"/>
        <v>-0.99909774548714769</v>
      </c>
      <c r="AB394" s="65">
        <f t="shared" si="100"/>
        <v>-183.93825699808968</v>
      </c>
      <c r="AD394" s="27">
        <f t="shared" si="101"/>
        <v>-3.7109166272984968</v>
      </c>
      <c r="AE394" s="77">
        <f t="shared" si="102"/>
        <v>-4.1989875535299799</v>
      </c>
      <c r="AF394" s="27">
        <f t="shared" si="103"/>
        <v>-5.5196305680396014</v>
      </c>
      <c r="AG394" s="27">
        <f t="shared" si="105"/>
        <v>4.0073281037413993E-3</v>
      </c>
      <c r="AI394" s="22">
        <f t="shared" si="104"/>
        <v>2.9798958275387383E-4</v>
      </c>
      <c r="AJ394" s="65">
        <f t="shared" si="106"/>
        <v>2.9798958275387383E-4</v>
      </c>
    </row>
    <row r="395" spans="2:36" x14ac:dyDescent="0.2">
      <c r="B395" t="str">
        <f>DataBase!A392</f>
        <v>226-Mheptane</v>
      </c>
      <c r="D395" s="27">
        <f>DataBase!C392</f>
        <v>142.28500366210938</v>
      </c>
      <c r="E395" s="47">
        <f>DataBase!E392</f>
        <v>148.95000610351565</v>
      </c>
      <c r="F395" s="47">
        <f>DataBase!D392/1000</f>
        <v>0.72641601562500002</v>
      </c>
      <c r="G395" s="47">
        <f>DataBase!R392</f>
        <v>320.27700195312502</v>
      </c>
      <c r="H395" s="47">
        <f>DataBase!S392/100</f>
        <v>21.303701171875002</v>
      </c>
      <c r="I395" s="68">
        <f>DataBase!U392</f>
        <v>0.42732000350952148</v>
      </c>
      <c r="J395" s="27">
        <f>TestLeeKesler!H395</f>
        <v>12.561568678750868</v>
      </c>
      <c r="K395" s="58">
        <f>DataBase!Y393</f>
        <v>7.0866286206304141E-2</v>
      </c>
      <c r="L395" s="27">
        <f t="shared" si="92"/>
        <v>9.7003199211331104E-2</v>
      </c>
      <c r="M395" s="27">
        <f t="shared" si="98"/>
        <v>9.7003199211331104E-2</v>
      </c>
      <c r="N395" s="58"/>
      <c r="O395" s="58"/>
      <c r="P395" s="58"/>
      <c r="Q395" s="58"/>
      <c r="R395" s="58"/>
      <c r="S395" s="58"/>
      <c r="T395" s="27">
        <f>TestLeeKesler!AR395</f>
        <v>9.3733269660499922E-5</v>
      </c>
      <c r="U395" s="27">
        <f t="shared" si="94"/>
        <v>0.59510268126945698</v>
      </c>
      <c r="V395" s="27">
        <f t="shared" si="95"/>
        <v>-3.6409337876465862</v>
      </c>
      <c r="W395" s="77">
        <f t="shared" si="93"/>
        <v>-4.0975342576839768</v>
      </c>
      <c r="X395" s="27">
        <f t="shared" si="96"/>
        <v>-5.3918921410204881</v>
      </c>
      <c r="Y395" s="27">
        <f t="shared" si="97"/>
        <v>4.553349600087052E-3</v>
      </c>
      <c r="AA395" s="65">
        <f t="shared" si="99"/>
        <v>-0.99867732211354177</v>
      </c>
      <c r="AB395" s="65">
        <f t="shared" si="100"/>
        <v>278.84350028217676</v>
      </c>
      <c r="AD395" s="27">
        <f t="shared" si="101"/>
        <v>-3.6409337876465862</v>
      </c>
      <c r="AE395" s="77">
        <f t="shared" si="102"/>
        <v>-4.0975342576839768</v>
      </c>
      <c r="AF395" s="27">
        <f t="shared" si="103"/>
        <v>-5.3918921410204881</v>
      </c>
      <c r="AG395" s="27">
        <f t="shared" si="105"/>
        <v>4.553349600087052E-3</v>
      </c>
      <c r="AI395" s="22">
        <f t="shared" si="104"/>
        <v>6.8313822143234752E-4</v>
      </c>
      <c r="AJ395" s="65">
        <f t="shared" si="106"/>
        <v>6.8313822143234752E-4</v>
      </c>
    </row>
    <row r="396" spans="2:36" x14ac:dyDescent="0.2">
      <c r="B396" t="str">
        <f>DataBase!A393</f>
        <v>233-Mheptane</v>
      </c>
      <c r="D396" s="27">
        <f>DataBase!C393</f>
        <v>142.28500366210938</v>
      </c>
      <c r="E396" s="47">
        <f>DataBase!E393</f>
        <v>160.22200927734377</v>
      </c>
      <c r="F396" s="47">
        <f>DataBase!D393/1000</f>
        <v>0.75154400634765628</v>
      </c>
      <c r="G396" s="47">
        <f>DataBase!R393</f>
        <v>344.49801025390627</v>
      </c>
      <c r="H396" s="47">
        <f>DataBase!S393/100</f>
        <v>23.235200195312501</v>
      </c>
      <c r="I396" s="68">
        <f>DataBase!U393</f>
        <v>0.39140000939369202</v>
      </c>
      <c r="J396" s="27">
        <f>TestLeeKesler!H396</f>
        <v>12.248701149811716</v>
      </c>
      <c r="K396" s="58">
        <f>DataBase!Y394</f>
        <v>6.9287435832023306E-2</v>
      </c>
      <c r="L396" s="27">
        <f t="shared" si="92"/>
        <v>6.8630316976825062E-2</v>
      </c>
      <c r="M396" s="27">
        <f t="shared" si="98"/>
        <v>6.8630316976825062E-2</v>
      </c>
      <c r="N396" s="58"/>
      <c r="O396" s="58"/>
      <c r="P396" s="58"/>
      <c r="Q396" s="58"/>
      <c r="R396" s="58"/>
      <c r="S396" s="58"/>
      <c r="T396" s="27">
        <f>TestLeeKesler!AR396</f>
        <v>7.3576621247660698E-5</v>
      </c>
      <c r="U396" s="27">
        <f t="shared" si="94"/>
        <v>0.5717657859123112</v>
      </c>
      <c r="V396" s="27">
        <f t="shared" si="95"/>
        <v>-4.0091190921214457</v>
      </c>
      <c r="W396" s="77">
        <f t="shared" si="93"/>
        <v>-4.638656480206353</v>
      </c>
      <c r="X396" s="27">
        <f t="shared" si="96"/>
        <v>-5.8246892820483227</v>
      </c>
      <c r="Y396" s="27">
        <f t="shared" si="97"/>
        <v>2.9537217841863325E-3</v>
      </c>
      <c r="AA396" s="65">
        <f t="shared" si="99"/>
        <v>-0.99893809576925274</v>
      </c>
      <c r="AB396" s="65">
        <f t="shared" si="100"/>
        <v>-8.9310822385600677</v>
      </c>
      <c r="AD396" s="27">
        <f t="shared" si="101"/>
        <v>-4.0091190921214457</v>
      </c>
      <c r="AE396" s="77">
        <f t="shared" si="102"/>
        <v>-4.638656480206353</v>
      </c>
      <c r="AF396" s="27">
        <f t="shared" si="103"/>
        <v>-5.8246892820483227</v>
      </c>
      <c r="AG396" s="27">
        <f t="shared" si="105"/>
        <v>2.9537217841863325E-3</v>
      </c>
      <c r="AI396" s="22">
        <f t="shared" si="104"/>
        <v>4.3180518985705045E-7</v>
      </c>
      <c r="AJ396" s="65">
        <f t="shared" si="106"/>
        <v>4.3180518985705045E-7</v>
      </c>
    </row>
    <row r="397" spans="2:36" x14ac:dyDescent="0.2">
      <c r="B397" t="str">
        <f>DataBase!A394</f>
        <v>234-Mheptane</v>
      </c>
      <c r="D397" s="27">
        <f>DataBase!C394</f>
        <v>142.28500366210938</v>
      </c>
      <c r="E397" s="47">
        <f>DataBase!E394</f>
        <v>159.88900146484377</v>
      </c>
      <c r="F397" s="47">
        <f>DataBase!D394/1000</f>
        <v>0.75114501953125001</v>
      </c>
      <c r="G397" s="47">
        <f>DataBase!R394</f>
        <v>340.72200927734377</v>
      </c>
      <c r="H397" s="47">
        <f>DataBase!S394/100</f>
        <v>22.890500488281251</v>
      </c>
      <c r="I397" s="68">
        <f>DataBase!U394</f>
        <v>0.4411500096321106</v>
      </c>
      <c r="J397" s="27">
        <f>TestLeeKesler!H397</f>
        <v>12.252067494272021</v>
      </c>
      <c r="K397" s="58">
        <f>DataBase!Y395</f>
        <v>6.7456619902083195E-2</v>
      </c>
      <c r="L397" s="27">
        <f t="shared" si="92"/>
        <v>5.904637343047605E-2</v>
      </c>
      <c r="M397" s="27">
        <f t="shared" si="98"/>
        <v>5.904637343047605E-2</v>
      </c>
      <c r="N397" s="58"/>
      <c r="O397" s="58"/>
      <c r="P397" s="58"/>
      <c r="Q397" s="58"/>
      <c r="R397" s="58"/>
      <c r="S397" s="58"/>
      <c r="T397" s="27">
        <f>TestLeeKesler!AR397</f>
        <v>6.3770697333364495E-5</v>
      </c>
      <c r="U397" s="27">
        <f t="shared" si="94"/>
        <v>0.57528278641622976</v>
      </c>
      <c r="V397" s="27">
        <f t="shared" si="95"/>
        <v>-3.9516138595358918</v>
      </c>
      <c r="W397" s="77">
        <f t="shared" si="93"/>
        <v>-4.5529644083064165</v>
      </c>
      <c r="X397" s="27">
        <f t="shared" si="96"/>
        <v>-5.9601541521149244</v>
      </c>
      <c r="Y397" s="27">
        <f t="shared" si="97"/>
        <v>2.5795143037918604E-3</v>
      </c>
      <c r="AA397" s="65">
        <f t="shared" si="99"/>
        <v>-0.99905464137654798</v>
      </c>
      <c r="AB397" s="65">
        <f t="shared" si="100"/>
        <v>-131.88261730371497</v>
      </c>
      <c r="AD397" s="27">
        <f t="shared" si="101"/>
        <v>-3.9516138595358918</v>
      </c>
      <c r="AE397" s="77">
        <f t="shared" si="102"/>
        <v>-4.5529644083064165</v>
      </c>
      <c r="AF397" s="27">
        <f t="shared" si="103"/>
        <v>-5.9601541521149244</v>
      </c>
      <c r="AG397" s="27">
        <f t="shared" si="105"/>
        <v>2.5795143037918604E-3</v>
      </c>
      <c r="AI397" s="22">
        <f t="shared" si="104"/>
        <v>7.0732245713180434E-5</v>
      </c>
      <c r="AJ397" s="65">
        <f t="shared" si="106"/>
        <v>7.0732245713180434E-5</v>
      </c>
    </row>
    <row r="398" spans="2:36" x14ac:dyDescent="0.2">
      <c r="B398" t="str">
        <f>DataBase!A395</f>
        <v>235-Mheptane</v>
      </c>
      <c r="D398" s="27">
        <f>DataBase!C395</f>
        <v>142.28500366210938</v>
      </c>
      <c r="E398" s="47">
        <f>DataBase!E395</f>
        <v>160.72100219726565</v>
      </c>
      <c r="F398" s="47">
        <f>DataBase!D395/1000</f>
        <v>0.74756500244140622</v>
      </c>
      <c r="G398" s="47">
        <f>DataBase!R395</f>
        <v>339.72200927734377</v>
      </c>
      <c r="H398" s="47">
        <f>DataBase!S395/100</f>
        <v>22.407900390624999</v>
      </c>
      <c r="I398" s="68">
        <f>DataBase!U395</f>
        <v>0.44947001338005066</v>
      </c>
      <c r="J398" s="27">
        <f>TestLeeKesler!H398</f>
        <v>12.318620662980534</v>
      </c>
      <c r="K398" s="58">
        <f>DataBase!Y396</f>
        <v>8.0047864657704346E-2</v>
      </c>
      <c r="L398" s="27">
        <f t="shared" si="92"/>
        <v>5.7083806159880277E-2</v>
      </c>
      <c r="M398" s="27">
        <f t="shared" si="98"/>
        <v>5.7083806159880277E-2</v>
      </c>
      <c r="N398" s="58"/>
      <c r="O398" s="58"/>
      <c r="P398" s="58"/>
      <c r="Q398" s="58"/>
      <c r="R398" s="58"/>
      <c r="S398" s="58"/>
      <c r="T398" s="27">
        <f>TestLeeKesler!AR398</f>
        <v>5.8362096620947084E-5</v>
      </c>
      <c r="U398" s="27">
        <f t="shared" si="94"/>
        <v>0.57622145350773979</v>
      </c>
      <c r="V398" s="27">
        <f t="shared" si="95"/>
        <v>-3.9363912505120271</v>
      </c>
      <c r="W398" s="77">
        <f t="shared" si="93"/>
        <v>-4.5303515006774315</v>
      </c>
      <c r="X398" s="27">
        <f t="shared" si="96"/>
        <v>-5.972648400137845</v>
      </c>
      <c r="Y398" s="27">
        <f t="shared" si="97"/>
        <v>2.5474857155185749E-3</v>
      </c>
      <c r="AA398" s="65">
        <f t="shared" si="99"/>
        <v>-0.99927091001277146</v>
      </c>
      <c r="AB398" s="65">
        <f t="shared" si="100"/>
        <v>-393.47555738053973</v>
      </c>
      <c r="AD398" s="27">
        <f t="shared" si="101"/>
        <v>-3.9363912505120271</v>
      </c>
      <c r="AE398" s="77">
        <f t="shared" si="102"/>
        <v>-4.5303515006774315</v>
      </c>
      <c r="AF398" s="27">
        <f t="shared" si="103"/>
        <v>-5.972648400137845</v>
      </c>
      <c r="AG398" s="27">
        <f t="shared" si="105"/>
        <v>2.5474857155185749E-3</v>
      </c>
      <c r="AI398" s="22">
        <f t="shared" si="104"/>
        <v>5.2734798269148586E-4</v>
      </c>
      <c r="AJ398" s="65">
        <f t="shared" si="106"/>
        <v>5.2734798269148586E-4</v>
      </c>
    </row>
    <row r="399" spans="2:36" x14ac:dyDescent="0.2">
      <c r="B399" t="str">
        <f>DataBase!A396</f>
        <v>236-Mheptane</v>
      </c>
      <c r="D399" s="27">
        <f>DataBase!C396</f>
        <v>142.28500366210938</v>
      </c>
      <c r="E399" s="47">
        <f>DataBase!E396</f>
        <v>155.99801025390627</v>
      </c>
      <c r="F399" s="47">
        <f>DataBase!D396/1000</f>
        <v>0.73741601562500003</v>
      </c>
      <c r="G399" s="47">
        <f>DataBase!R396</f>
        <v>331.11000976562502</v>
      </c>
      <c r="H399" s="47">
        <f>DataBase!S396/100</f>
        <v>21.856201171875</v>
      </c>
      <c r="I399" s="68">
        <f>DataBase!U396</f>
        <v>0.44056001305580139</v>
      </c>
      <c r="J399" s="27">
        <f>TestLeeKesler!H399</f>
        <v>12.442681099566823</v>
      </c>
      <c r="K399" s="58">
        <f>DataBase!Y397</f>
        <v>9.7704928021610474E-2</v>
      </c>
      <c r="L399" s="27">
        <f t="shared" si="92"/>
        <v>7.1960001239587318E-2</v>
      </c>
      <c r="M399" s="27">
        <f t="shared" si="98"/>
        <v>7.1960001239587318E-2</v>
      </c>
      <c r="N399" s="58"/>
      <c r="O399" s="58"/>
      <c r="P399" s="58"/>
      <c r="Q399" s="58"/>
      <c r="R399" s="58"/>
      <c r="S399" s="58"/>
      <c r="T399" s="27">
        <f>TestLeeKesler!AR399</f>
        <v>6.8243625277110041E-5</v>
      </c>
      <c r="U399" s="27">
        <f t="shared" si="94"/>
        <v>0.58443384353198657</v>
      </c>
      <c r="V399" s="27">
        <f t="shared" si="95"/>
        <v>-3.8054076621793516</v>
      </c>
      <c r="W399" s="77">
        <f t="shared" si="93"/>
        <v>-4.3370297386060548</v>
      </c>
      <c r="X399" s="27">
        <f t="shared" si="96"/>
        <v>-5.7161295404430339</v>
      </c>
      <c r="Y399" s="27">
        <f t="shared" si="97"/>
        <v>3.2924294882583209E-3</v>
      </c>
      <c r="AA399" s="65">
        <f t="shared" si="99"/>
        <v>-0.9993015334368599</v>
      </c>
      <c r="AB399" s="65">
        <f t="shared" si="100"/>
        <v>-377.25028055709697</v>
      </c>
      <c r="AD399" s="27">
        <f t="shared" si="101"/>
        <v>-3.8054076621793516</v>
      </c>
      <c r="AE399" s="77">
        <f t="shared" si="102"/>
        <v>-4.3370297386060548</v>
      </c>
      <c r="AF399" s="27">
        <f t="shared" si="103"/>
        <v>-5.7161295404430339</v>
      </c>
      <c r="AG399" s="27">
        <f t="shared" si="105"/>
        <v>3.2924294882583209E-3</v>
      </c>
      <c r="AI399" s="22">
        <f t="shared" si="104"/>
        <v>6.6280125501173316E-4</v>
      </c>
      <c r="AJ399" s="65">
        <f t="shared" si="106"/>
        <v>6.6280125501173316E-4</v>
      </c>
    </row>
    <row r="400" spans="2:36" x14ac:dyDescent="0.2">
      <c r="B400" t="str">
        <f>DataBase!A397</f>
        <v>244-Mheptane</v>
      </c>
      <c r="D400" s="27">
        <f>DataBase!C397</f>
        <v>142.28500366210938</v>
      </c>
      <c r="E400" s="47">
        <f>DataBase!E397</f>
        <v>150.99801025390627</v>
      </c>
      <c r="F400" s="47">
        <f>DataBase!D397/1000</f>
        <v>0.73703100585937498</v>
      </c>
      <c r="G400" s="47">
        <f>DataBase!R397</f>
        <v>327.22200927734377</v>
      </c>
      <c r="H400" s="47">
        <f>DataBase!S397/100</f>
        <v>22.201000976562501</v>
      </c>
      <c r="I400" s="68">
        <f>DataBase!U397</f>
        <v>0.43116000294685364</v>
      </c>
      <c r="J400" s="27">
        <f>TestLeeKesler!H400</f>
        <v>12.400643469686385</v>
      </c>
      <c r="K400" s="58">
        <f>DataBase!Y398</f>
        <v>7.8648574394363263E-2</v>
      </c>
      <c r="L400" s="27">
        <f t="shared" si="92"/>
        <v>8.3836227630780885E-2</v>
      </c>
      <c r="M400" s="27">
        <f t="shared" si="98"/>
        <v>8.3836227630780885E-2</v>
      </c>
      <c r="N400" s="58"/>
      <c r="O400" s="58"/>
      <c r="P400" s="58"/>
      <c r="Q400" s="58"/>
      <c r="R400" s="58"/>
      <c r="S400" s="58"/>
      <c r="T400" s="27">
        <f>TestLeeKesler!AR400</f>
        <v>9.598949300551905E-5</v>
      </c>
      <c r="U400" s="27">
        <f t="shared" si="94"/>
        <v>0.58821862868836916</v>
      </c>
      <c r="V400" s="27">
        <f t="shared" si="95"/>
        <v>-3.7463402310647136</v>
      </c>
      <c r="W400" s="77">
        <f t="shared" si="93"/>
        <v>-4.2505965015054148</v>
      </c>
      <c r="X400" s="27">
        <f t="shared" si="96"/>
        <v>-5.5790274311796741</v>
      </c>
      <c r="Y400" s="27">
        <f t="shared" si="97"/>
        <v>3.7762363831831914E-3</v>
      </c>
      <c r="AA400" s="65">
        <f t="shared" si="99"/>
        <v>-0.99877951388509345</v>
      </c>
      <c r="AB400" s="65">
        <f t="shared" si="100"/>
        <v>54.043969542784758</v>
      </c>
      <c r="AD400" s="27">
        <f t="shared" si="101"/>
        <v>-3.7463402310647136</v>
      </c>
      <c r="AE400" s="77">
        <f t="shared" si="102"/>
        <v>-4.2505965015054148</v>
      </c>
      <c r="AF400" s="27">
        <f t="shared" si="103"/>
        <v>-5.5790274311796741</v>
      </c>
      <c r="AG400" s="27">
        <f t="shared" si="105"/>
        <v>3.7762363831831914E-3</v>
      </c>
      <c r="AI400" s="22">
        <f t="shared" si="104"/>
        <v>2.6911746101314228E-5</v>
      </c>
      <c r="AJ400" s="65">
        <f t="shared" si="106"/>
        <v>2.6911746101314228E-5</v>
      </c>
    </row>
    <row r="401" spans="2:36" x14ac:dyDescent="0.2">
      <c r="B401" t="str">
        <f>DataBase!A398</f>
        <v>245-Mheptane</v>
      </c>
      <c r="D401" s="27">
        <f>DataBase!C398</f>
        <v>142.28500366210938</v>
      </c>
      <c r="E401" s="47">
        <f>DataBase!E398</f>
        <v>156.49801025390627</v>
      </c>
      <c r="F401" s="47">
        <f>DataBase!D398/1000</f>
        <v>0.74441302490234373</v>
      </c>
      <c r="G401" s="47">
        <f>DataBase!R398</f>
        <v>333.77700195312502</v>
      </c>
      <c r="H401" s="47">
        <f>DataBase!S398/100</f>
        <v>22.407900390624999</v>
      </c>
      <c r="I401" s="68">
        <f>DataBase!U398</f>
        <v>0.44150000810623169</v>
      </c>
      <c r="J401" s="27">
        <f>TestLeeKesler!H401</f>
        <v>12.330512846564124</v>
      </c>
      <c r="K401" s="58">
        <f>DataBase!Y399</f>
        <v>0.1068307842531617</v>
      </c>
      <c r="L401" s="27">
        <f t="shared" si="92"/>
        <v>6.8724780606983948E-2</v>
      </c>
      <c r="M401" s="27">
        <f t="shared" si="98"/>
        <v>6.8724780606983948E-2</v>
      </c>
      <c r="N401" s="58"/>
      <c r="O401" s="58"/>
      <c r="P401" s="58"/>
      <c r="Q401" s="58"/>
      <c r="R401" s="58"/>
      <c r="S401" s="58"/>
      <c r="T401" s="27">
        <f>TestLeeKesler!AR401</f>
        <v>6.8843145112207547E-5</v>
      </c>
      <c r="U401" s="27">
        <f t="shared" si="94"/>
        <v>0.58186569202481275</v>
      </c>
      <c r="V401" s="27">
        <f t="shared" si="95"/>
        <v>-3.84594931193433</v>
      </c>
      <c r="W401" s="77">
        <f t="shared" si="93"/>
        <v>-4.3966244221561697</v>
      </c>
      <c r="X401" s="27">
        <f t="shared" si="96"/>
        <v>-5.7870590299563354</v>
      </c>
      <c r="Y401" s="27">
        <f t="shared" si="97"/>
        <v>3.0669888480822135E-3</v>
      </c>
      <c r="AA401" s="65">
        <f t="shared" si="99"/>
        <v>-0.99935558700992899</v>
      </c>
      <c r="AB401" s="65">
        <f t="shared" si="100"/>
        <v>-553.51921508043711</v>
      </c>
      <c r="AD401" s="27">
        <f t="shared" si="101"/>
        <v>-3.84594931193433</v>
      </c>
      <c r="AE401" s="77">
        <f t="shared" si="102"/>
        <v>-4.3966244221561697</v>
      </c>
      <c r="AF401" s="27">
        <f t="shared" si="103"/>
        <v>-5.7870590299563354</v>
      </c>
      <c r="AG401" s="27">
        <f t="shared" si="105"/>
        <v>3.0669888480822135E-3</v>
      </c>
      <c r="AI401" s="22">
        <f t="shared" si="104"/>
        <v>1.4520675138825119E-3</v>
      </c>
      <c r="AJ401" s="65">
        <f t="shared" si="106"/>
        <v>1.4520675138825119E-3</v>
      </c>
    </row>
    <row r="402" spans="2:36" x14ac:dyDescent="0.2">
      <c r="B402" t="str">
        <f>DataBase!A399</f>
        <v>246-Mheptane</v>
      </c>
      <c r="D402" s="27">
        <f>DataBase!C399</f>
        <v>142.28500366210938</v>
      </c>
      <c r="E402" s="47">
        <f>DataBase!E399</f>
        <v>147.61000976562502</v>
      </c>
      <c r="F402" s="47">
        <f>DataBase!D399/1000</f>
        <v>0.7256690063476563</v>
      </c>
      <c r="G402" s="47">
        <f>DataBase!R399</f>
        <v>317.22200927734377</v>
      </c>
      <c r="H402" s="47">
        <f>DataBase!S399/100</f>
        <v>21.511201171875001</v>
      </c>
      <c r="I402" s="68">
        <f>DataBase!U399</f>
        <v>0.42482000589370728</v>
      </c>
      <c r="J402" s="27">
        <f>TestLeeKesler!H402</f>
        <v>12.561179236640275</v>
      </c>
      <c r="K402" s="58">
        <f>DataBase!Y400</f>
        <v>9.1500602693828106E-2</v>
      </c>
      <c r="L402" s="27">
        <f t="shared" si="92"/>
        <v>0.10663113900468252</v>
      </c>
      <c r="M402" s="27">
        <f t="shared" si="98"/>
        <v>0.10663113900468252</v>
      </c>
      <c r="N402" s="58"/>
      <c r="O402" s="58"/>
      <c r="P402" s="58"/>
      <c r="Q402" s="58"/>
      <c r="R402" s="58"/>
      <c r="S402" s="58"/>
      <c r="T402" s="27">
        <f>TestLeeKesler!AR402</f>
        <v>8.7459141969895059E-5</v>
      </c>
      <c r="U402" s="27">
        <f t="shared" si="94"/>
        <v>0.59818215371064098</v>
      </c>
      <c r="V402" s="27">
        <f t="shared" si="95"/>
        <v>-3.5946094356916527</v>
      </c>
      <c r="W402" s="77">
        <f t="shared" si="93"/>
        <v>-4.0307519041644735</v>
      </c>
      <c r="X402" s="27">
        <f t="shared" si="96"/>
        <v>-5.3069534833748762</v>
      </c>
      <c r="Y402" s="27">
        <f t="shared" si="97"/>
        <v>4.9570053365545338E-3</v>
      </c>
      <c r="AA402" s="65">
        <f t="shared" si="99"/>
        <v>-0.99904416867872947</v>
      </c>
      <c r="AB402" s="65">
        <f t="shared" si="100"/>
        <v>173.00119770283823</v>
      </c>
      <c r="AD402" s="27">
        <f t="shared" si="101"/>
        <v>-3.5946094356916527</v>
      </c>
      <c r="AE402" s="77">
        <f t="shared" si="102"/>
        <v>-4.0307519041644735</v>
      </c>
      <c r="AF402" s="27">
        <f t="shared" si="103"/>
        <v>-5.3069534833748762</v>
      </c>
      <c r="AG402" s="27">
        <f t="shared" si="105"/>
        <v>4.9570053365545338E-3</v>
      </c>
      <c r="AI402" s="22">
        <f t="shared" si="104"/>
        <v>2.2893312905408384E-4</v>
      </c>
      <c r="AJ402" s="65">
        <f t="shared" si="106"/>
        <v>2.2893312905408384E-4</v>
      </c>
    </row>
    <row r="403" spans="2:36" x14ac:dyDescent="0.2">
      <c r="B403" t="str">
        <f>DataBase!A400</f>
        <v>255-Mheptane</v>
      </c>
      <c r="D403" s="27">
        <f>DataBase!C400</f>
        <v>142.28500366210938</v>
      </c>
      <c r="E403" s="47">
        <f>DataBase!E400</f>
        <v>152.82100830078127</v>
      </c>
      <c r="F403" s="47">
        <f>DataBase!D400/1000</f>
        <v>0.74245501708984374</v>
      </c>
      <c r="G403" s="47">
        <f>DataBase!R400</f>
        <v>329.77700195312502</v>
      </c>
      <c r="H403" s="47">
        <f>DataBase!S400/100</f>
        <v>22.201000976562501</v>
      </c>
      <c r="I403" s="68">
        <f>DataBase!U400</f>
        <v>0.43459001183509827</v>
      </c>
      <c r="J403" s="27">
        <f>TestLeeKesler!H403</f>
        <v>12.32766155470757</v>
      </c>
      <c r="K403" s="58">
        <f>DataBase!Y401</f>
        <v>6.7431978538618834E-2</v>
      </c>
      <c r="L403" s="27">
        <f t="shared" si="92"/>
        <v>7.7541691953664324E-2</v>
      </c>
      <c r="M403" s="27">
        <f t="shared" si="98"/>
        <v>7.7541691953664324E-2</v>
      </c>
      <c r="N403" s="58"/>
      <c r="O403" s="58"/>
      <c r="P403" s="58"/>
      <c r="Q403" s="58"/>
      <c r="R403" s="58"/>
      <c r="S403" s="58"/>
      <c r="T403" s="27">
        <f>TestLeeKesler!AR403</f>
        <v>8.9385749826347929E-5</v>
      </c>
      <c r="U403" s="27">
        <f t="shared" si="94"/>
        <v>0.5857259649277673</v>
      </c>
      <c r="V403" s="27">
        <f t="shared" si="95"/>
        <v>-3.7851515974937162</v>
      </c>
      <c r="W403" s="77">
        <f t="shared" si="93"/>
        <v>-4.3073362364619712</v>
      </c>
      <c r="X403" s="27">
        <f t="shared" si="96"/>
        <v>-5.6570769034754722</v>
      </c>
      <c r="Y403" s="27">
        <f t="shared" si="97"/>
        <v>3.4927115239319502E-3</v>
      </c>
      <c r="AA403" s="65">
        <f t="shared" si="99"/>
        <v>-0.99867443085960828</v>
      </c>
      <c r="AB403" s="65">
        <f t="shared" si="100"/>
        <v>113.10207090823648</v>
      </c>
      <c r="AD403" s="27">
        <f t="shared" si="101"/>
        <v>-3.7851515974937162</v>
      </c>
      <c r="AE403" s="77">
        <f t="shared" si="102"/>
        <v>-4.3073362364619712</v>
      </c>
      <c r="AF403" s="27">
        <f t="shared" si="103"/>
        <v>-5.6570769034754722</v>
      </c>
      <c r="AG403" s="27">
        <f t="shared" si="105"/>
        <v>3.4927115239319502E-3</v>
      </c>
      <c r="AI403" s="22">
        <f t="shared" si="104"/>
        <v>1.0220630533435076E-4</v>
      </c>
      <c r="AJ403" s="65">
        <f t="shared" si="106"/>
        <v>1.0220630533435076E-4</v>
      </c>
    </row>
    <row r="404" spans="2:36" x14ac:dyDescent="0.2">
      <c r="B404" t="str">
        <f>DataBase!A401</f>
        <v>334-Mheptane</v>
      </c>
      <c r="D404" s="27">
        <f>DataBase!C401</f>
        <v>142.28500366210938</v>
      </c>
      <c r="E404" s="47">
        <f>DataBase!E401</f>
        <v>161.88900146484377</v>
      </c>
      <c r="F404" s="47">
        <f>DataBase!D401/1000</f>
        <v>0.75922100830078121</v>
      </c>
      <c r="G404" s="47">
        <f>DataBase!R401</f>
        <v>348.99801025390627</v>
      </c>
      <c r="H404" s="47">
        <f>DataBase!S401/100</f>
        <v>23.71780029296875</v>
      </c>
      <c r="I404" s="68">
        <f>DataBase!U401</f>
        <v>0.43055000901222229</v>
      </c>
      <c r="J404" s="27">
        <f>TestLeeKesler!H404</f>
        <v>12.140372602300985</v>
      </c>
      <c r="K404" s="58">
        <f>DataBase!Y402</f>
        <v>8.9657555272679823E-2</v>
      </c>
      <c r="L404" s="27">
        <f t="shared" si="92"/>
        <v>5.2188817439583042E-2</v>
      </c>
      <c r="M404" s="27">
        <f t="shared" si="98"/>
        <v>5.2188817439583042E-2</v>
      </c>
      <c r="N404" s="58"/>
      <c r="O404" s="58"/>
      <c r="P404" s="58"/>
      <c r="Q404" s="58"/>
      <c r="R404" s="58"/>
      <c r="S404" s="58"/>
      <c r="T404" s="27">
        <f>TestLeeKesler!AR404</f>
        <v>7.2706976682697789E-5</v>
      </c>
      <c r="U404" s="27">
        <f t="shared" si="94"/>
        <v>0.56763020081969739</v>
      </c>
      <c r="V404" s="27">
        <f t="shared" si="95"/>
        <v>-4.0777009606255588</v>
      </c>
      <c r="W404" s="77">
        <f t="shared" si="93"/>
        <v>-4.7414048598940308</v>
      </c>
      <c r="X404" s="27">
        <f t="shared" si="96"/>
        <v>-6.1191128657835279</v>
      </c>
      <c r="Y404" s="27">
        <f t="shared" si="97"/>
        <v>2.2004071539068761E-3</v>
      </c>
      <c r="AA404" s="65">
        <f t="shared" si="99"/>
        <v>-0.99918905912099021</v>
      </c>
      <c r="AB404" s="65">
        <f t="shared" si="100"/>
        <v>-515.33896116482708</v>
      </c>
      <c r="AD404" s="27">
        <f t="shared" si="101"/>
        <v>-4.0777009606255588</v>
      </c>
      <c r="AE404" s="77">
        <f t="shared" si="102"/>
        <v>-4.7414048598940308</v>
      </c>
      <c r="AF404" s="27">
        <f t="shared" si="103"/>
        <v>-6.1191128657835279</v>
      </c>
      <c r="AG404" s="27">
        <f t="shared" si="105"/>
        <v>2.2004071539068761E-3</v>
      </c>
      <c r="AI404" s="22">
        <f t="shared" si="104"/>
        <v>1.4039063148053382E-3</v>
      </c>
      <c r="AJ404" s="65">
        <f t="shared" si="106"/>
        <v>1.4039063148053382E-3</v>
      </c>
    </row>
    <row r="405" spans="2:36" x14ac:dyDescent="0.2">
      <c r="B405" t="str">
        <f>DataBase!A402</f>
        <v>335-Mheptane</v>
      </c>
      <c r="D405" s="27">
        <f>DataBase!C402</f>
        <v>142.28500366210938</v>
      </c>
      <c r="E405" s="47">
        <f>DataBase!E402</f>
        <v>155.69600830078127</v>
      </c>
      <c r="F405" s="47">
        <f>DataBase!D402/1000</f>
        <v>0.7455910034179688</v>
      </c>
      <c r="G405" s="47">
        <f>DataBase!R402</f>
        <v>335.99801025390627</v>
      </c>
      <c r="H405" s="47">
        <f>DataBase!S402/100</f>
        <v>23.203400878906251</v>
      </c>
      <c r="I405" s="68">
        <f>DataBase!U402</f>
        <v>0.38198000192642212</v>
      </c>
      <c r="J405" s="27">
        <f>TestLeeKesler!H405</f>
        <v>12.303366654920968</v>
      </c>
      <c r="K405" s="58">
        <f>DataBase!Y403</f>
        <v>6.9283995916952931E-2</v>
      </c>
      <c r="L405" s="27">
        <f t="shared" si="92"/>
        <v>8.769597448794407E-2</v>
      </c>
      <c r="M405" s="27">
        <f t="shared" si="98"/>
        <v>8.769597448794407E-2</v>
      </c>
      <c r="N405" s="58"/>
      <c r="O405" s="58"/>
      <c r="P405" s="58"/>
      <c r="Q405" s="58"/>
      <c r="R405" s="58"/>
      <c r="S405" s="58"/>
      <c r="T405" s="27">
        <f>TestLeeKesler!AR405</f>
        <v>7.6841756337546675E-5</v>
      </c>
      <c r="U405" s="27">
        <f t="shared" si="94"/>
        <v>0.57974415750418251</v>
      </c>
      <c r="V405" s="27">
        <f t="shared" si="95"/>
        <v>-3.879726365823275</v>
      </c>
      <c r="W405" s="77">
        <f t="shared" si="93"/>
        <v>-4.4464416062129191</v>
      </c>
      <c r="X405" s="27">
        <f t="shared" si="96"/>
        <v>-5.578178139130209</v>
      </c>
      <c r="Y405" s="27">
        <f t="shared" si="97"/>
        <v>3.77944487299992E-3</v>
      </c>
      <c r="AA405" s="65">
        <f t="shared" si="99"/>
        <v>-0.99889091621635606</v>
      </c>
      <c r="AB405" s="65">
        <f t="shared" si="100"/>
        <v>239.60902832714947</v>
      </c>
      <c r="AD405" s="27">
        <f t="shared" si="101"/>
        <v>-3.879726365823275</v>
      </c>
      <c r="AE405" s="77">
        <f t="shared" si="102"/>
        <v>-4.4464416062129191</v>
      </c>
      <c r="AF405" s="27">
        <f t="shared" si="103"/>
        <v>-5.578178139130209</v>
      </c>
      <c r="AG405" s="27">
        <f t="shared" si="105"/>
        <v>3.77944487299992E-3</v>
      </c>
      <c r="AI405" s="22">
        <f t="shared" si="104"/>
        <v>3.3900095489863689E-4</v>
      </c>
      <c r="AJ405" s="65">
        <f t="shared" si="106"/>
        <v>3.3900095489863689E-4</v>
      </c>
    </row>
    <row r="406" spans="2:36" x14ac:dyDescent="0.2">
      <c r="B406" t="str">
        <f>DataBase!A403</f>
        <v>344-Mheptane</v>
      </c>
      <c r="D406" s="27">
        <f>DataBase!C403</f>
        <v>142.28500366210938</v>
      </c>
      <c r="E406" s="47">
        <f>DataBase!E403</f>
        <v>161.11000976562502</v>
      </c>
      <c r="F406" s="47">
        <f>DataBase!D403/1000</f>
        <v>0.76003900146484371</v>
      </c>
      <c r="G406" s="47">
        <f>DataBase!R403</f>
        <v>347.88900146484377</v>
      </c>
      <c r="H406" s="47">
        <f>DataBase!S403/100</f>
        <v>23.71780029296875</v>
      </c>
      <c r="I406" s="68">
        <f>DataBase!U403</f>
        <v>0.42704001069068909</v>
      </c>
      <c r="J406" s="27">
        <f>TestLeeKesler!H406</f>
        <v>12.120063696572521</v>
      </c>
      <c r="K406" s="58">
        <f>DataBase!Y404</f>
        <v>6.4108992014078034E-2</v>
      </c>
      <c r="L406" s="27">
        <f t="shared" si="92"/>
        <v>5.455763943438878E-2</v>
      </c>
      <c r="M406" s="27">
        <f t="shared" si="98"/>
        <v>5.455763943438878E-2</v>
      </c>
      <c r="N406" s="58"/>
      <c r="O406" s="58"/>
      <c r="P406" s="58"/>
      <c r="Q406" s="58"/>
      <c r="R406" s="58"/>
      <c r="S406" s="58"/>
      <c r="T406" s="27">
        <f>TestLeeKesler!AR406</f>
        <v>7.491210341564343E-5</v>
      </c>
      <c r="U406" s="27">
        <f t="shared" si="94"/>
        <v>0.56864383584126865</v>
      </c>
      <c r="V406" s="27">
        <f t="shared" si="95"/>
        <v>-4.0607940924473604</v>
      </c>
      <c r="W406" s="77">
        <f t="shared" si="93"/>
        <v>-4.7160200975597313</v>
      </c>
      <c r="X406" s="27">
        <f t="shared" si="96"/>
        <v>-6.074723365326772</v>
      </c>
      <c r="Y406" s="27">
        <f t="shared" si="97"/>
        <v>2.3002824359965052E-3</v>
      </c>
      <c r="AA406" s="65">
        <f t="shared" si="99"/>
        <v>-0.99883148835971092</v>
      </c>
      <c r="AB406" s="65">
        <f t="shared" si="100"/>
        <v>-127.50079285178241</v>
      </c>
      <c r="AD406" s="27">
        <f t="shared" si="101"/>
        <v>-4.0607940924473604</v>
      </c>
      <c r="AE406" s="77">
        <f t="shared" si="102"/>
        <v>-4.7160200975597313</v>
      </c>
      <c r="AF406" s="27">
        <f t="shared" si="103"/>
        <v>-6.074723365326772</v>
      </c>
      <c r="AG406" s="27">
        <f t="shared" si="105"/>
        <v>2.3002824359965052E-3</v>
      </c>
      <c r="AI406" s="22">
        <f t="shared" si="104"/>
        <v>9.1228336101536564E-5</v>
      </c>
      <c r="AJ406" s="65">
        <f t="shared" si="106"/>
        <v>9.1228336101536564E-5</v>
      </c>
    </row>
    <row r="407" spans="2:36" x14ac:dyDescent="0.2">
      <c r="B407" t="str">
        <f>DataBase!A404</f>
        <v>345-Mheptane</v>
      </c>
      <c r="D407" s="27">
        <f>DataBase!C404</f>
        <v>142.28500366210938</v>
      </c>
      <c r="E407" s="47">
        <f>DataBase!E404</f>
        <v>162.49801025390627</v>
      </c>
      <c r="F407" s="47">
        <f>DataBase!D404/1000</f>
        <v>0.75840600585937501</v>
      </c>
      <c r="G407" s="47">
        <f>DataBase!R404</f>
        <v>346.49801025390627</v>
      </c>
      <c r="H407" s="47">
        <f>DataBase!S404/100</f>
        <v>23.3731005859375</v>
      </c>
      <c r="I407" s="68">
        <f>DataBase!U404</f>
        <v>0.43373000621795654</v>
      </c>
      <c r="J407" s="27">
        <f>TestLeeKesler!H407</f>
        <v>12.159087481015769</v>
      </c>
      <c r="K407" s="58">
        <f>DataBase!Y405</f>
        <v>5.5091854331990077E-2</v>
      </c>
      <c r="L407" s="27">
        <f t="shared" si="92"/>
        <v>5.394974875499231E-2</v>
      </c>
      <c r="M407" s="27">
        <f t="shared" si="98"/>
        <v>5.394974875499231E-2</v>
      </c>
      <c r="N407" s="58"/>
      <c r="O407" s="58"/>
      <c r="P407" s="58"/>
      <c r="Q407" s="58"/>
      <c r="R407" s="58"/>
      <c r="S407" s="58"/>
      <c r="T407" s="27">
        <f>TestLeeKesler!AR407</f>
        <v>6.0601353547165236E-5</v>
      </c>
      <c r="U407" s="27">
        <f t="shared" si="94"/>
        <v>0.569920332440499</v>
      </c>
      <c r="V407" s="27">
        <f t="shared" si="95"/>
        <v>-4.0395931204357023</v>
      </c>
      <c r="W407" s="77">
        <f t="shared" si="93"/>
        <v>-4.6842388311659331</v>
      </c>
      <c r="X407" s="27">
        <f t="shared" si="96"/>
        <v>-6.0712880578036961</v>
      </c>
      <c r="Y407" s="27">
        <f t="shared" si="97"/>
        <v>2.3081982023151581E-3</v>
      </c>
      <c r="AA407" s="65">
        <f t="shared" si="99"/>
        <v>-0.99889999430438525</v>
      </c>
      <c r="AB407" s="65">
        <f t="shared" si="100"/>
        <v>-18.846205738769196</v>
      </c>
      <c r="AD407" s="27">
        <f t="shared" si="101"/>
        <v>-4.0395931204357023</v>
      </c>
      <c r="AE407" s="77">
        <f t="shared" si="102"/>
        <v>-4.6842388311659331</v>
      </c>
      <c r="AF407" s="27">
        <f t="shared" si="103"/>
        <v>-6.0712880578036961</v>
      </c>
      <c r="AG407" s="27">
        <f t="shared" si="105"/>
        <v>2.3081982023151581E-3</v>
      </c>
      <c r="AI407" s="22">
        <f t="shared" si="104"/>
        <v>1.3044051490094009E-6</v>
      </c>
      <c r="AJ407" s="65">
        <f t="shared" si="106"/>
        <v>1.3044051490094009E-6</v>
      </c>
    </row>
    <row r="408" spans="2:36" x14ac:dyDescent="0.2">
      <c r="B408" t="str">
        <f>DataBase!A405</f>
        <v>2M3i-Phexane</v>
      </c>
      <c r="D408" s="27">
        <f>DataBase!C405</f>
        <v>142.28500366210938</v>
      </c>
      <c r="E408" s="47">
        <f>DataBase!E405</f>
        <v>166.72100219726565</v>
      </c>
      <c r="F408" s="47">
        <f>DataBase!D405/1000</f>
        <v>0.74994702148437498</v>
      </c>
      <c r="G408" s="47">
        <f>DataBase!R405</f>
        <v>350.27700195312502</v>
      </c>
      <c r="H408" s="47">
        <f>DataBase!S405/100</f>
        <v>22.890500488281251</v>
      </c>
      <c r="I408" s="68">
        <f>DataBase!U405</f>
        <v>0.39289000630378723</v>
      </c>
      <c r="J408" s="27">
        <f>TestLeeKesler!H408</f>
        <v>12.335839059200406</v>
      </c>
      <c r="K408" s="58">
        <f>DataBase!Y406</f>
        <v>8.2936445189061972E-2</v>
      </c>
      <c r="L408" s="27">
        <f t="shared" si="92"/>
        <v>5.8375793090614067E-2</v>
      </c>
      <c r="M408" s="27">
        <f t="shared" si="98"/>
        <v>5.8375793090614067E-2</v>
      </c>
      <c r="N408" s="58"/>
      <c r="O408" s="58"/>
      <c r="P408" s="58"/>
      <c r="Q408" s="58"/>
      <c r="R408" s="58"/>
      <c r="S408" s="58"/>
      <c r="T408" s="27">
        <f>TestLeeKesler!AR408</f>
        <v>4.8526348797411624E-5</v>
      </c>
      <c r="U408" s="27">
        <f t="shared" si="94"/>
        <v>0.5664656790508299</v>
      </c>
      <c r="V408" s="27">
        <f t="shared" si="95"/>
        <v>-4.0972033678848483</v>
      </c>
      <c r="W408" s="77">
        <f t="shared" si="93"/>
        <v>-4.7707311910433816</v>
      </c>
      <c r="X408" s="27">
        <f t="shared" si="96"/>
        <v>-5.971575975607557</v>
      </c>
      <c r="Y408" s="27">
        <f t="shared" si="97"/>
        <v>2.5502191671387632E-3</v>
      </c>
      <c r="AA408" s="65">
        <f t="shared" si="99"/>
        <v>-0.99941489716991372</v>
      </c>
      <c r="AB408" s="65">
        <f t="shared" si="100"/>
        <v>-506.13023042355826</v>
      </c>
      <c r="AD408" s="27">
        <f t="shared" si="101"/>
        <v>-4.0972033678848483</v>
      </c>
      <c r="AE408" s="77">
        <f t="shared" si="102"/>
        <v>-4.7707311910433816</v>
      </c>
      <c r="AF408" s="27">
        <f t="shared" si="103"/>
        <v>-5.971575975607557</v>
      </c>
      <c r="AG408" s="27">
        <f t="shared" si="105"/>
        <v>2.5502191671387632E-3</v>
      </c>
      <c r="AI408" s="22">
        <f t="shared" si="104"/>
        <v>6.0322563150099352E-4</v>
      </c>
      <c r="AJ408" s="65">
        <f t="shared" si="106"/>
        <v>6.0322563150099352E-4</v>
      </c>
    </row>
    <row r="409" spans="2:36" x14ac:dyDescent="0.2">
      <c r="B409" t="str">
        <f>DataBase!A406</f>
        <v>22M-3Ehexane</v>
      </c>
      <c r="D409" s="27">
        <f>DataBase!C406</f>
        <v>142.28500366210938</v>
      </c>
      <c r="E409" s="47">
        <f>DataBase!E406</f>
        <v>156.11000976562502</v>
      </c>
      <c r="F409" s="47">
        <f>DataBase!D406/1000</f>
        <v>0.75114501953125001</v>
      </c>
      <c r="G409" s="47">
        <f>DataBase!R406</f>
        <v>338.61000976562502</v>
      </c>
      <c r="H409" s="47">
        <f>DataBase!S406/100</f>
        <v>23.096201171874998</v>
      </c>
      <c r="I409" s="68">
        <f>DataBase!U406</f>
        <v>0.36959001421928406</v>
      </c>
      <c r="J409" s="27">
        <f>TestLeeKesler!H409</f>
        <v>12.216323368797593</v>
      </c>
      <c r="K409" s="58">
        <f>DataBase!Y407</f>
        <v>0.11068828626982551</v>
      </c>
      <c r="L409" s="27">
        <f t="shared" si="92"/>
        <v>8.6735440523615703E-2</v>
      </c>
      <c r="M409" s="27">
        <f t="shared" si="98"/>
        <v>8.6735440523615703E-2</v>
      </c>
      <c r="N409" s="58"/>
      <c r="O409" s="58"/>
      <c r="P409" s="58"/>
      <c r="Q409" s="58"/>
      <c r="R409" s="58"/>
      <c r="S409" s="58"/>
      <c r="T409" s="27">
        <f>TestLeeKesler!AR409</f>
        <v>8.8031395471400647E-5</v>
      </c>
      <c r="U409" s="27">
        <f t="shared" si="94"/>
        <v>0.57726885439160591</v>
      </c>
      <c r="V409" s="27">
        <f t="shared" si="95"/>
        <v>-3.9194669314522712</v>
      </c>
      <c r="W409" s="77">
        <f t="shared" si="93"/>
        <v>-4.5052459857624205</v>
      </c>
      <c r="X409" s="27">
        <f t="shared" si="96"/>
        <v>-5.5845608593915763</v>
      </c>
      <c r="Y409" s="27">
        <f t="shared" si="97"/>
        <v>3.7553985557259644E-3</v>
      </c>
      <c r="AA409" s="65">
        <f t="shared" si="99"/>
        <v>-0.99920469095296316</v>
      </c>
      <c r="AB409" s="65">
        <f t="shared" si="100"/>
        <v>-272.09435472361139</v>
      </c>
      <c r="AD409" s="27">
        <f t="shared" si="101"/>
        <v>-3.9194669314522712</v>
      </c>
      <c r="AE409" s="77">
        <f t="shared" si="102"/>
        <v>-4.5052459857624205</v>
      </c>
      <c r="AF409" s="27">
        <f t="shared" si="103"/>
        <v>-5.5845608593915763</v>
      </c>
      <c r="AG409" s="27">
        <f t="shared" si="105"/>
        <v>3.7553985557259644E-3</v>
      </c>
      <c r="AI409" s="22">
        <f t="shared" si="104"/>
        <v>5.7373881934172106E-4</v>
      </c>
      <c r="AJ409" s="65">
        <f t="shared" si="106"/>
        <v>5.7373881934172106E-4</v>
      </c>
    </row>
    <row r="410" spans="2:36" x14ac:dyDescent="0.2">
      <c r="B410" t="str">
        <f>DataBase!A407</f>
        <v>22M-4Ehexane</v>
      </c>
      <c r="D410" s="27">
        <f>DataBase!C407</f>
        <v>142.28500366210938</v>
      </c>
      <c r="E410" s="47">
        <f>DataBase!E407</f>
        <v>147.22200927734377</v>
      </c>
      <c r="F410" s="47">
        <f>DataBase!D407/1000</f>
        <v>0.73664501953124994</v>
      </c>
      <c r="G410" s="47">
        <f>DataBase!R407</f>
        <v>321.61000976562502</v>
      </c>
      <c r="H410" s="47">
        <f>DataBase!S407/100</f>
        <v>22.201000976562501</v>
      </c>
      <c r="I410" s="68">
        <f>DataBase!U407</f>
        <v>0.38820001482963562</v>
      </c>
      <c r="J410" s="27">
        <f>TestLeeKesler!H410</f>
        <v>12.370212921585949</v>
      </c>
      <c r="K410" s="58">
        <f>DataBase!Y408</f>
        <v>6.3519840519093151E-2</v>
      </c>
      <c r="L410" s="27">
        <f t="shared" si="92"/>
        <v>0.11497583690145863</v>
      </c>
      <c r="M410" s="27">
        <f t="shared" si="98"/>
        <v>0.11497583690145863</v>
      </c>
      <c r="N410" s="58"/>
      <c r="O410" s="58"/>
      <c r="P410" s="58"/>
      <c r="Q410" s="58"/>
      <c r="R410" s="58"/>
      <c r="S410" s="58"/>
      <c r="T410" s="27">
        <f>TestLeeKesler!AR410</f>
        <v>1.0891206881874201E-4</v>
      </c>
      <c r="U410" s="27">
        <f t="shared" si="94"/>
        <v>0.59376890544333094</v>
      </c>
      <c r="V410" s="27">
        <f t="shared" si="95"/>
        <v>-3.6611549171127984</v>
      </c>
      <c r="W410" s="77">
        <f t="shared" si="93"/>
        <v>-4.1267791993326508</v>
      </c>
      <c r="X410" s="27">
        <f t="shared" si="96"/>
        <v>-5.2631706634923656</v>
      </c>
      <c r="Y410" s="27">
        <f t="shared" si="97"/>
        <v>5.1788582426007777E-3</v>
      </c>
      <c r="AA410" s="65">
        <f t="shared" si="99"/>
        <v>-0.99828538503987574</v>
      </c>
      <c r="AB410" s="65">
        <f t="shared" si="100"/>
        <v>472.45449416631345</v>
      </c>
      <c r="AD410" s="27">
        <f t="shared" si="101"/>
        <v>-3.6611549171127984</v>
      </c>
      <c r="AE410" s="77">
        <f t="shared" si="102"/>
        <v>-4.1267791993326508</v>
      </c>
      <c r="AF410" s="27">
        <f t="shared" si="103"/>
        <v>-5.2631706634923656</v>
      </c>
      <c r="AG410" s="27">
        <f t="shared" si="105"/>
        <v>5.1788582426007777E-3</v>
      </c>
      <c r="AI410" s="22">
        <f t="shared" si="104"/>
        <v>2.6477195637020089E-3</v>
      </c>
      <c r="AJ410" s="65">
        <f t="shared" si="106"/>
        <v>2.6477195637020089E-3</v>
      </c>
    </row>
    <row r="411" spans="2:36" x14ac:dyDescent="0.2">
      <c r="B411" t="str">
        <f>DataBase!A408</f>
        <v>23M-3Ehexane</v>
      </c>
      <c r="D411" s="27">
        <f>DataBase!C408</f>
        <v>142.28500366210938</v>
      </c>
      <c r="E411" s="47">
        <f>DataBase!E408</f>
        <v>163.72200927734377</v>
      </c>
      <c r="F411" s="47">
        <f>DataBase!D408/1000</f>
        <v>0.76622302246093754</v>
      </c>
      <c r="G411" s="47">
        <f>DataBase!R408</f>
        <v>353.77700195312502</v>
      </c>
      <c r="H411" s="47">
        <f>DataBase!S408/100</f>
        <v>24.20050048828125</v>
      </c>
      <c r="I411" s="68">
        <f>DataBase!U408</f>
        <v>0.35679000616073608</v>
      </c>
      <c r="J411" s="27">
        <f>TestLeeKesler!H411</f>
        <v>12.046301021359376</v>
      </c>
      <c r="K411" s="58">
        <f>DataBase!Y409</f>
        <v>6.7948753714434776E-2</v>
      </c>
      <c r="L411" s="27">
        <f t="shared" si="92"/>
        <v>6.75354457269981E-2</v>
      </c>
      <c r="M411" s="27">
        <f t="shared" si="98"/>
        <v>6.75354457269981E-2</v>
      </c>
      <c r="N411" s="58"/>
      <c r="O411" s="58"/>
      <c r="P411" s="58"/>
      <c r="Q411" s="58"/>
      <c r="R411" s="58"/>
      <c r="S411" s="58"/>
      <c r="T411" s="27">
        <f>TestLeeKesler!AR411</f>
        <v>7.1576704217770083E-5</v>
      </c>
      <c r="U411" s="27">
        <f t="shared" si="94"/>
        <v>0.56330322174638892</v>
      </c>
      <c r="V411" s="27">
        <f t="shared" si="95"/>
        <v>-4.1505949569543592</v>
      </c>
      <c r="W411" s="77">
        <f t="shared" si="93"/>
        <v>-4.8512599133705399</v>
      </c>
      <c r="X411" s="27">
        <f t="shared" si="96"/>
        <v>-5.8814760113331666</v>
      </c>
      <c r="Y411" s="27">
        <f t="shared" si="97"/>
        <v>2.7906631831726451E-3</v>
      </c>
      <c r="AA411" s="65">
        <f t="shared" si="99"/>
        <v>-0.99894660754899811</v>
      </c>
      <c r="AB411" s="65">
        <f t="shared" si="100"/>
        <v>-5.774336663772587</v>
      </c>
      <c r="AD411" s="27">
        <f t="shared" si="101"/>
        <v>-4.1505949569543592</v>
      </c>
      <c r="AE411" s="77">
        <f t="shared" si="102"/>
        <v>-4.8512599133705399</v>
      </c>
      <c r="AF411" s="27">
        <f t="shared" si="103"/>
        <v>-5.8814760113331666</v>
      </c>
      <c r="AG411" s="27">
        <f t="shared" si="105"/>
        <v>2.7906631831726451E-3</v>
      </c>
      <c r="AI411" s="22">
        <f t="shared" si="104"/>
        <v>1.7082349247895531E-7</v>
      </c>
      <c r="AJ411" s="65">
        <f t="shared" si="106"/>
        <v>1.7082349247895531E-7</v>
      </c>
    </row>
    <row r="412" spans="2:36" x14ac:dyDescent="0.2">
      <c r="B412" t="str">
        <f>DataBase!A409</f>
        <v>23M-4Ehexane</v>
      </c>
      <c r="D412" s="27">
        <f>DataBase!C409</f>
        <v>142.28500366210938</v>
      </c>
      <c r="E412" s="47">
        <f>DataBase!E409</f>
        <v>160.88900146484377</v>
      </c>
      <c r="F412" s="47">
        <f>DataBase!D409/1000</f>
        <v>0.75799902343750003</v>
      </c>
      <c r="G412" s="47">
        <f>DataBase!R409</f>
        <v>344.22200927734377</v>
      </c>
      <c r="H412" s="47">
        <f>DataBase!S409/100</f>
        <v>23.3731005859375</v>
      </c>
      <c r="I412" s="68">
        <f>DataBase!U409</f>
        <v>0.38449001312255859</v>
      </c>
      <c r="J412" s="27">
        <f>TestLeeKesler!H412</f>
        <v>12.150620053715809</v>
      </c>
      <c r="K412" s="58">
        <f>DataBase!Y410</f>
        <v>9.5102796584350238E-2</v>
      </c>
      <c r="L412" s="27">
        <f t="shared" si="92"/>
        <v>7.17597704801166E-2</v>
      </c>
      <c r="M412" s="27">
        <f t="shared" si="98"/>
        <v>7.17597704801166E-2</v>
      </c>
      <c r="N412" s="58"/>
      <c r="O412" s="58"/>
      <c r="P412" s="58"/>
      <c r="Q412" s="58"/>
      <c r="R412" s="58"/>
      <c r="S412" s="58"/>
      <c r="T412" s="27">
        <f>TestLeeKesler!AR412</f>
        <v>6.4530001933426354E-5</v>
      </c>
      <c r="U412" s="27">
        <f t="shared" si="94"/>
        <v>0.57202139827067122</v>
      </c>
      <c r="V412" s="27">
        <f t="shared" si="95"/>
        <v>-4.0049145172281868</v>
      </c>
      <c r="W412" s="77">
        <f t="shared" si="93"/>
        <v>-4.6323766422403834</v>
      </c>
      <c r="X412" s="27">
        <f t="shared" si="96"/>
        <v>-5.7860170731918252</v>
      </c>
      <c r="Y412" s="27">
        <f t="shared" si="97"/>
        <v>3.0701861833124138E-3</v>
      </c>
      <c r="AA412" s="65">
        <f t="shared" si="99"/>
        <v>-0.99932147103711932</v>
      </c>
      <c r="AB412" s="65">
        <f t="shared" si="100"/>
        <v>-361.73911986421342</v>
      </c>
      <c r="AD412" s="27">
        <f t="shared" si="101"/>
        <v>-4.0049145172281868</v>
      </c>
      <c r="AE412" s="77">
        <f t="shared" si="102"/>
        <v>-4.6323766422403834</v>
      </c>
      <c r="AF412" s="27">
        <f t="shared" si="103"/>
        <v>-5.7860170731918252</v>
      </c>
      <c r="AG412" s="27">
        <f t="shared" si="105"/>
        <v>3.0701861833124138E-3</v>
      </c>
      <c r="AI412" s="22">
        <f t="shared" si="104"/>
        <v>5.4489686770293306E-4</v>
      </c>
      <c r="AJ412" s="65">
        <f t="shared" si="106"/>
        <v>5.4489686770293306E-4</v>
      </c>
    </row>
    <row r="413" spans="2:36" x14ac:dyDescent="0.2">
      <c r="B413" t="str">
        <f>DataBase!A410</f>
        <v>24M-3Ehexane</v>
      </c>
      <c r="D413" s="27">
        <f>DataBase!C410</f>
        <v>142.28500366210938</v>
      </c>
      <c r="E413" s="47">
        <f>DataBase!E410</f>
        <v>160.11000976562502</v>
      </c>
      <c r="F413" s="47">
        <f>DataBase!D410/1000</f>
        <v>0.7575910034179687</v>
      </c>
      <c r="G413" s="47">
        <f>DataBase!R410</f>
        <v>343.11000976562502</v>
      </c>
      <c r="H413" s="47">
        <f>DataBase!S410/100</f>
        <v>23.3731005859375</v>
      </c>
      <c r="I413" s="68">
        <f>DataBase!U410</f>
        <v>0.38409000635147095</v>
      </c>
      <c r="J413" s="27">
        <f>TestLeeKesler!H413</f>
        <v>12.149886700322824</v>
      </c>
      <c r="K413" s="58">
        <f>DataBase!Y411</f>
        <v>6.9635854293527186E-2</v>
      </c>
      <c r="L413" s="27">
        <f t="shared" si="92"/>
        <v>7.3834269568635078E-2</v>
      </c>
      <c r="M413" s="27">
        <f t="shared" si="98"/>
        <v>7.3834269568635078E-2</v>
      </c>
      <c r="N413" s="58"/>
      <c r="O413" s="58"/>
      <c r="P413" s="58"/>
      <c r="Q413" s="58"/>
      <c r="R413" s="58"/>
      <c r="S413" s="58"/>
      <c r="T413" s="27">
        <f>TestLeeKesler!AR413</f>
        <v>6.6476951426279088E-5</v>
      </c>
      <c r="U413" s="27">
        <f t="shared" si="94"/>
        <v>0.57305357219967823</v>
      </c>
      <c r="V413" s="27">
        <f t="shared" si="95"/>
        <v>-3.9879765184410645</v>
      </c>
      <c r="W413" s="77">
        <f t="shared" si="93"/>
        <v>-4.6071013660136426</v>
      </c>
      <c r="X413" s="27">
        <f t="shared" si="96"/>
        <v>-5.7575181113751146</v>
      </c>
      <c r="Y413" s="27">
        <f t="shared" si="97"/>
        <v>3.1589420195734619E-3</v>
      </c>
      <c r="AA413" s="65">
        <f t="shared" si="99"/>
        <v>-0.99904536316670911</v>
      </c>
      <c r="AB413" s="65">
        <f t="shared" si="100"/>
        <v>63.155953831062881</v>
      </c>
      <c r="AD413" s="27">
        <f t="shared" si="101"/>
        <v>-3.9879765184410645</v>
      </c>
      <c r="AE413" s="77">
        <f t="shared" si="102"/>
        <v>-4.6071013660136426</v>
      </c>
      <c r="AF413" s="27">
        <f t="shared" si="103"/>
        <v>-5.7575181113751146</v>
      </c>
      <c r="AG413" s="27">
        <f t="shared" si="105"/>
        <v>3.1589420195734619E-3</v>
      </c>
      <c r="AI413" s="22">
        <f t="shared" si="104"/>
        <v>1.7626690822259274E-5</v>
      </c>
      <c r="AJ413" s="65">
        <f t="shared" si="106"/>
        <v>1.7626690822259274E-5</v>
      </c>
    </row>
    <row r="414" spans="2:36" x14ac:dyDescent="0.2">
      <c r="B414" t="str">
        <f>DataBase!A411</f>
        <v>24M-4Ehexane</v>
      </c>
      <c r="D414" s="27">
        <f>DataBase!C411</f>
        <v>142.28500366210938</v>
      </c>
      <c r="E414" s="47">
        <f>DataBase!E411</f>
        <v>161.11000976562502</v>
      </c>
      <c r="F414" s="47">
        <f>DataBase!D411/1000</f>
        <v>0.75881402587890623</v>
      </c>
      <c r="G414" s="47">
        <f>DataBase!R411</f>
        <v>347.88900146484377</v>
      </c>
      <c r="H414" s="47">
        <f>DataBase!S411/100</f>
        <v>23.71780029296875</v>
      </c>
      <c r="I414" s="68">
        <f>DataBase!U411</f>
        <v>0.36438000202178955</v>
      </c>
      <c r="J414" s="27">
        <f>TestLeeKesler!H414</f>
        <v>12.139629468450698</v>
      </c>
      <c r="K414" s="58">
        <f>DataBase!Y412</f>
        <v>8.575684832667331E-2</v>
      </c>
      <c r="L414" s="27">
        <f t="shared" si="92"/>
        <v>7.3314881293378015E-2</v>
      </c>
      <c r="M414" s="27">
        <f t="shared" si="98"/>
        <v>7.3314881293378015E-2</v>
      </c>
      <c r="N414" s="58"/>
      <c r="O414" s="58"/>
      <c r="P414" s="58"/>
      <c r="Q414" s="58"/>
      <c r="R414" s="58"/>
      <c r="S414" s="58"/>
      <c r="T414" s="27">
        <f>TestLeeKesler!AR414</f>
        <v>7.491210341564343E-5</v>
      </c>
      <c r="U414" s="27">
        <f t="shared" si="94"/>
        <v>0.56864383584126865</v>
      </c>
      <c r="V414" s="27">
        <f t="shared" si="95"/>
        <v>-4.0607940924473604</v>
      </c>
      <c r="W414" s="77">
        <f t="shared" si="93"/>
        <v>-4.7160200975597313</v>
      </c>
      <c r="X414" s="27">
        <f t="shared" si="96"/>
        <v>-5.7792175051309753</v>
      </c>
      <c r="Y414" s="27">
        <f t="shared" si="97"/>
        <v>3.0911332580497585E-3</v>
      </c>
      <c r="AA414" s="65">
        <f t="shared" si="99"/>
        <v>-0.99912645922888532</v>
      </c>
      <c r="AB414" s="65">
        <f t="shared" si="100"/>
        <v>-166.08754081115706</v>
      </c>
      <c r="AD414" s="27">
        <f t="shared" si="101"/>
        <v>-4.0607940924473604</v>
      </c>
      <c r="AE414" s="77">
        <f t="shared" si="102"/>
        <v>-4.7160200975597313</v>
      </c>
      <c r="AF414" s="27">
        <f t="shared" si="103"/>
        <v>-5.7792175051309753</v>
      </c>
      <c r="AG414" s="27">
        <f t="shared" si="105"/>
        <v>3.0911332580497585E-3</v>
      </c>
      <c r="AI414" s="22">
        <f t="shared" si="104"/>
        <v>1.5480254365760694E-4</v>
      </c>
      <c r="AJ414" s="65">
        <f t="shared" si="106"/>
        <v>1.5480254365760694E-4</v>
      </c>
    </row>
    <row r="415" spans="2:36" x14ac:dyDescent="0.2">
      <c r="B415" t="str">
        <f>DataBase!A412</f>
        <v>25M-3Ehexane</v>
      </c>
      <c r="D415" s="27">
        <f>DataBase!C412</f>
        <v>142.28500366210938</v>
      </c>
      <c r="E415" s="47">
        <f>DataBase!E412</f>
        <v>154.11000976562502</v>
      </c>
      <c r="F415" s="47">
        <f>DataBase!D412/1000</f>
        <v>0.74323602294921876</v>
      </c>
      <c r="G415" s="47">
        <f>DataBase!R412</f>
        <v>330.38900146484377</v>
      </c>
      <c r="H415" s="47">
        <f>DataBase!S412/100</f>
        <v>22.407900390624999</v>
      </c>
      <c r="I415" s="68">
        <f>DataBase!U412</f>
        <v>0.39939001202583313</v>
      </c>
      <c r="J415" s="27">
        <f>TestLeeKesler!H415</f>
        <v>12.327116478625427</v>
      </c>
      <c r="K415" s="58">
        <f>DataBase!Y413</f>
        <v>6.5463000776666641E-2</v>
      </c>
      <c r="L415" s="27">
        <f t="shared" si="92"/>
        <v>8.9744734447011143E-2</v>
      </c>
      <c r="M415" s="27">
        <f t="shared" si="98"/>
        <v>8.9744734447011143E-2</v>
      </c>
      <c r="N415" s="58"/>
      <c r="O415" s="58"/>
      <c r="P415" s="58"/>
      <c r="Q415" s="58"/>
      <c r="R415" s="58"/>
      <c r="S415" s="58"/>
      <c r="T415" s="27">
        <f>TestLeeKesler!AR415</f>
        <v>7.5437541476248011E-5</v>
      </c>
      <c r="U415" s="27">
        <f t="shared" si="94"/>
        <v>0.58513202815869891</v>
      </c>
      <c r="V415" s="27">
        <f t="shared" si="95"/>
        <v>-3.7944507866336736</v>
      </c>
      <c r="W415" s="77">
        <f t="shared" si="93"/>
        <v>-4.320961157115903</v>
      </c>
      <c r="X415" s="27">
        <f t="shared" si="96"/>
        <v>-5.5201995151373522</v>
      </c>
      <c r="Y415" s="27">
        <f t="shared" si="97"/>
        <v>4.0050487945117105E-3</v>
      </c>
      <c r="AA415" s="65">
        <f t="shared" si="99"/>
        <v>-0.99884763086657735</v>
      </c>
      <c r="AB415" s="65">
        <f t="shared" si="100"/>
        <v>321.87864550158702</v>
      </c>
      <c r="AD415" s="27">
        <f t="shared" si="101"/>
        <v>-3.7944507866336736</v>
      </c>
      <c r="AE415" s="77">
        <f t="shared" si="102"/>
        <v>-4.320961157115903</v>
      </c>
      <c r="AF415" s="27">
        <f t="shared" si="103"/>
        <v>-5.5201995151373522</v>
      </c>
      <c r="AG415" s="27">
        <f t="shared" si="105"/>
        <v>4.0050487945117105E-3</v>
      </c>
      <c r="AI415" s="22">
        <f t="shared" si="104"/>
        <v>5.8960259003754188E-4</v>
      </c>
      <c r="AJ415" s="65">
        <f t="shared" si="106"/>
        <v>5.8960259003754188E-4</v>
      </c>
    </row>
    <row r="416" spans="2:36" x14ac:dyDescent="0.2">
      <c r="B416" t="str">
        <f>DataBase!A413</f>
        <v>33M-4Ehexane</v>
      </c>
      <c r="D416" s="27">
        <f>DataBase!C413</f>
        <v>142.28500366210938</v>
      </c>
      <c r="E416" s="47">
        <f>DataBase!E413</f>
        <v>162.88900146484377</v>
      </c>
      <c r="F416" s="47">
        <f>DataBase!D413/1000</f>
        <v>0.76622302246093754</v>
      </c>
      <c r="G416" s="47">
        <f>DataBase!R413</f>
        <v>352.61000976562502</v>
      </c>
      <c r="H416" s="47">
        <f>DataBase!S413/100</f>
        <v>24.20050048828125</v>
      </c>
      <c r="I416" s="68">
        <f>DataBase!U413</f>
        <v>0.35679000616073608</v>
      </c>
      <c r="J416" s="27">
        <f>TestLeeKesler!H416</f>
        <v>12.038639702334851</v>
      </c>
      <c r="K416" s="58">
        <f>DataBase!Y414</f>
        <v>6.7312421627705066E-2</v>
      </c>
      <c r="L416" s="27">
        <f t="shared" si="92"/>
        <v>6.9411625925260026E-2</v>
      </c>
      <c r="M416" s="27">
        <f t="shared" si="98"/>
        <v>6.9411625925260026E-2</v>
      </c>
      <c r="N416" s="58"/>
      <c r="O416" s="58"/>
      <c r="P416" s="58"/>
      <c r="Q416" s="58"/>
      <c r="R416" s="58"/>
      <c r="S416" s="58"/>
      <c r="T416" s="27">
        <f>TestLeeKesler!AR416</f>
        <v>7.4000112045858387E-5</v>
      </c>
      <c r="U416" s="27">
        <f t="shared" si="94"/>
        <v>0.56435373703773495</v>
      </c>
      <c r="V416" s="27">
        <f t="shared" si="95"/>
        <v>-4.1327891123100224</v>
      </c>
      <c r="W416" s="77">
        <f t="shared" si="93"/>
        <v>-4.8243646885101867</v>
      </c>
      <c r="X416" s="27">
        <f t="shared" si="96"/>
        <v>-5.8540742192452093</v>
      </c>
      <c r="Y416" s="27">
        <f t="shared" si="97"/>
        <v>2.868189687187322E-3</v>
      </c>
      <c r="AA416" s="65">
        <f t="shared" si="99"/>
        <v>-0.99890064700902981</v>
      </c>
      <c r="AB416" s="65">
        <f t="shared" si="100"/>
        <v>28.367582690335233</v>
      </c>
      <c r="AD416" s="27">
        <f t="shared" si="101"/>
        <v>-4.1327891123100224</v>
      </c>
      <c r="AE416" s="77">
        <f t="shared" si="102"/>
        <v>-4.8243646885101867</v>
      </c>
      <c r="AF416" s="27">
        <f t="shared" si="103"/>
        <v>-5.8540742192452093</v>
      </c>
      <c r="AG416" s="27">
        <f t="shared" si="105"/>
        <v>2.868189687187322E-3</v>
      </c>
      <c r="AI416" s="22">
        <f t="shared" si="104"/>
        <v>4.4066586828732142E-6</v>
      </c>
      <c r="AJ416" s="65">
        <f t="shared" si="106"/>
        <v>4.4066586828732142E-6</v>
      </c>
    </row>
    <row r="417" spans="2:36" x14ac:dyDescent="0.2">
      <c r="B417" t="str">
        <f>DataBase!A414</f>
        <v>34M-3Ehexane</v>
      </c>
      <c r="D417" s="27">
        <f>DataBase!C414</f>
        <v>142.28500366210938</v>
      </c>
      <c r="E417" s="47">
        <f>DataBase!E414</f>
        <v>162.11000976562502</v>
      </c>
      <c r="F417" s="47">
        <f>DataBase!D414/1000</f>
        <v>0.76580902099609371</v>
      </c>
      <c r="G417" s="47">
        <f>DataBase!R414</f>
        <v>351.50002441406252</v>
      </c>
      <c r="H417" s="47">
        <f>DataBase!S414/100</f>
        <v>24.20050048828125</v>
      </c>
      <c r="I417" s="68">
        <f>DataBase!U414</f>
        <v>0.35679000616073608</v>
      </c>
      <c r="J417" s="27">
        <f>TestLeeKesler!H417</f>
        <v>12.037970636037937</v>
      </c>
      <c r="K417" s="58">
        <f>DataBase!Y415</f>
        <v>8.0284570570250222E-2</v>
      </c>
      <c r="L417" s="27">
        <f t="shared" si="92"/>
        <v>7.1243198718139583E-2</v>
      </c>
      <c r="M417" s="27">
        <f t="shared" si="98"/>
        <v>7.1243198718139583E-2</v>
      </c>
      <c r="N417" s="58"/>
      <c r="O417" s="58"/>
      <c r="P417" s="58"/>
      <c r="Q417" s="58"/>
      <c r="R417" s="58"/>
      <c r="S417" s="58"/>
      <c r="T417" s="27">
        <f>TestLeeKesler!AR417</f>
        <v>7.6249098227134158E-5</v>
      </c>
      <c r="U417" s="27">
        <f t="shared" si="94"/>
        <v>0.56535657759921421</v>
      </c>
      <c r="V417" s="27">
        <f t="shared" si="95"/>
        <v>-4.1158564890057061</v>
      </c>
      <c r="W417" s="77">
        <f t="shared" si="93"/>
        <v>-4.7988248456792029</v>
      </c>
      <c r="X417" s="27">
        <f t="shared" si="96"/>
        <v>-5.8280292352598826</v>
      </c>
      <c r="Y417" s="27">
        <f t="shared" si="97"/>
        <v>2.943872948108577E-3</v>
      </c>
      <c r="AA417" s="65">
        <f t="shared" si="99"/>
        <v>-0.99905026460644242</v>
      </c>
      <c r="AB417" s="65">
        <f t="shared" si="100"/>
        <v>-118.57677090393651</v>
      </c>
      <c r="AD417" s="27">
        <f t="shared" si="101"/>
        <v>-4.1158564890057061</v>
      </c>
      <c r="AE417" s="77">
        <f t="shared" si="102"/>
        <v>-4.7988248456792029</v>
      </c>
      <c r="AF417" s="27">
        <f t="shared" si="103"/>
        <v>-5.8280292352598826</v>
      </c>
      <c r="AG417" s="27">
        <f t="shared" si="105"/>
        <v>2.943872948108577E-3</v>
      </c>
      <c r="AI417" s="22">
        <f t="shared" si="104"/>
        <v>8.1746404968138558E-5</v>
      </c>
      <c r="AJ417" s="65">
        <f t="shared" si="106"/>
        <v>8.1746404968138558E-5</v>
      </c>
    </row>
    <row r="418" spans="2:36" x14ac:dyDescent="0.2">
      <c r="B418" t="str">
        <f>DataBase!A415</f>
        <v>2233-Mhexane</v>
      </c>
      <c r="D418" s="27">
        <f>DataBase!C415</f>
        <v>142.28500366210938</v>
      </c>
      <c r="E418" s="47">
        <f>DataBase!E415</f>
        <v>160.3380065917969</v>
      </c>
      <c r="F418" s="47">
        <f>DataBase!D415/1000</f>
        <v>0.76664001464843745</v>
      </c>
      <c r="G418" s="47">
        <f>DataBase!R415</f>
        <v>355.11000976562502</v>
      </c>
      <c r="H418" s="47">
        <f>DataBase!S415/100</f>
        <v>25.128500976562499</v>
      </c>
      <c r="I418" s="68">
        <f>DataBase!U415</f>
        <v>0.38198000192642212</v>
      </c>
      <c r="J418" s="27">
        <f>TestLeeKesler!H418</f>
        <v>12.00858160479142</v>
      </c>
      <c r="K418" s="58">
        <f>DataBase!Y416</f>
        <v>7.7748798465180735E-2</v>
      </c>
      <c r="L418" s="27">
        <f t="shared" si="92"/>
        <v>6.0098180060065697E-2</v>
      </c>
      <c r="M418" s="27">
        <f t="shared" si="98"/>
        <v>6.0098180060065697E-2</v>
      </c>
      <c r="N418" s="58"/>
      <c r="O418" s="58"/>
      <c r="P418" s="58"/>
      <c r="Q418" s="58"/>
      <c r="R418" s="58"/>
      <c r="S418" s="58"/>
      <c r="T418" s="27">
        <f>TestLeeKesler!AR418</f>
        <v>1.0232792711746009E-4</v>
      </c>
      <c r="U418" s="27">
        <f t="shared" si="94"/>
        <v>0.56210803570283596</v>
      </c>
      <c r="V418" s="27">
        <f t="shared" si="95"/>
        <v>-4.1709383500008803</v>
      </c>
      <c r="W418" s="77">
        <f t="shared" si="93"/>
        <v>-4.8820358641262578</v>
      </c>
      <c r="X418" s="27">
        <f t="shared" si="96"/>
        <v>-6.0357784187846901</v>
      </c>
      <c r="Y418" s="27">
        <f t="shared" si="97"/>
        <v>2.3916341096557898E-3</v>
      </c>
      <c r="AA418" s="65">
        <f t="shared" si="99"/>
        <v>-0.99868386484244775</v>
      </c>
      <c r="AB418" s="65">
        <f t="shared" si="100"/>
        <v>-172.49072567310256</v>
      </c>
      <c r="AD418" s="27">
        <f t="shared" si="101"/>
        <v>-4.1709383500008803</v>
      </c>
      <c r="AE418" s="77">
        <f t="shared" si="102"/>
        <v>-4.8820358641262578</v>
      </c>
      <c r="AF418" s="27">
        <f t="shared" si="103"/>
        <v>-6.0357784187846901</v>
      </c>
      <c r="AG418" s="27">
        <f t="shared" si="105"/>
        <v>2.3916341096557898E-3</v>
      </c>
      <c r="AI418" s="22">
        <f t="shared" si="104"/>
        <v>3.1154433008298576E-4</v>
      </c>
      <c r="AJ418" s="65">
        <f t="shared" si="106"/>
        <v>3.1154433008298576E-4</v>
      </c>
    </row>
    <row r="419" spans="2:36" x14ac:dyDescent="0.2">
      <c r="B419" t="str">
        <f>DataBase!A416</f>
        <v>2234-Mhexane</v>
      </c>
      <c r="D419" s="27">
        <f>DataBase!C416</f>
        <v>142.28500366210938</v>
      </c>
      <c r="E419" s="47">
        <f>DataBase!E416</f>
        <v>158.77800903320315</v>
      </c>
      <c r="F419" s="47">
        <f>DataBase!D416/1000</f>
        <v>0.7575910034179687</v>
      </c>
      <c r="G419" s="47">
        <f>DataBase!R416</f>
        <v>347.27700195312502</v>
      </c>
      <c r="H419" s="47">
        <f>DataBase!S416/100</f>
        <v>23.71780029296875</v>
      </c>
      <c r="I419" s="68">
        <f>DataBase!U416</f>
        <v>0.34400001168251038</v>
      </c>
      <c r="J419" s="27">
        <f>TestLeeKesler!H419</f>
        <v>12.137422844252042</v>
      </c>
      <c r="K419" s="58">
        <f>DataBase!Y417</f>
        <v>0.11036994635337306</v>
      </c>
      <c r="L419" s="27">
        <f t="shared" si="92"/>
        <v>8.1860569791442267E-2</v>
      </c>
      <c r="M419" s="27">
        <f t="shared" si="98"/>
        <v>8.1860569791442267E-2</v>
      </c>
      <c r="N419" s="58"/>
      <c r="O419" s="58"/>
      <c r="P419" s="58"/>
      <c r="Q419" s="58"/>
      <c r="R419" s="58"/>
      <c r="S419" s="58"/>
      <c r="T419" s="27">
        <f>TestLeeKesler!AR419</f>
        <v>9.7221581556043065E-5</v>
      </c>
      <c r="U419" s="27">
        <f t="shared" si="94"/>
        <v>0.56920475557683969</v>
      </c>
      <c r="V419" s="27">
        <f t="shared" si="95"/>
        <v>-4.051465574701969</v>
      </c>
      <c r="W419" s="77">
        <f t="shared" si="93"/>
        <v>-4.7020292185864694</v>
      </c>
      <c r="X419" s="27">
        <f t="shared" si="96"/>
        <v>-5.6689636808272201</v>
      </c>
      <c r="Y419" s="27">
        <f t="shared" si="97"/>
        <v>3.451440217063899E-3</v>
      </c>
      <c r="AA419" s="65">
        <f t="shared" si="99"/>
        <v>-0.9991191299373765</v>
      </c>
      <c r="AB419" s="65">
        <f t="shared" si="100"/>
        <v>-293.24123415433905</v>
      </c>
      <c r="AD419" s="27">
        <f t="shared" si="101"/>
        <v>-4.051465574701969</v>
      </c>
      <c r="AE419" s="77">
        <f t="shared" si="102"/>
        <v>-4.7020292185864694</v>
      </c>
      <c r="AF419" s="27">
        <f t="shared" si="103"/>
        <v>-5.6689636808272201</v>
      </c>
      <c r="AG419" s="27">
        <f t="shared" si="105"/>
        <v>3.451440217063899E-3</v>
      </c>
      <c r="AI419" s="22">
        <f t="shared" si="104"/>
        <v>8.1278455194996901E-4</v>
      </c>
      <c r="AJ419" s="65">
        <f t="shared" si="106"/>
        <v>8.1278455194996901E-4</v>
      </c>
    </row>
    <row r="420" spans="2:36" x14ac:dyDescent="0.2">
      <c r="B420" t="str">
        <f>DataBase!A417</f>
        <v>2235-Mhexane</v>
      </c>
      <c r="D420" s="27">
        <f>DataBase!C417</f>
        <v>142.28500366210938</v>
      </c>
      <c r="E420" s="47">
        <f>DataBase!E417</f>
        <v>148.38900146484377</v>
      </c>
      <c r="F420" s="47">
        <f>DataBase!D417/1000</f>
        <v>0.74089801025390623</v>
      </c>
      <c r="G420" s="47">
        <f>DataBase!R417</f>
        <v>328.22200927734377</v>
      </c>
      <c r="H420" s="47">
        <f>DataBase!S417/100</f>
        <v>22.68360107421875</v>
      </c>
      <c r="I420" s="68">
        <f>DataBase!U417</f>
        <v>0.35690000653266907</v>
      </c>
      <c r="J420" s="27">
        <f>TestLeeKesler!H420</f>
        <v>12.310574689633476</v>
      </c>
      <c r="K420" s="58">
        <f>DataBase!Y418</f>
        <v>9.4007247303903807E-2</v>
      </c>
      <c r="L420" s="27">
        <f t="shared" si="92"/>
        <v>0.1147682697351525</v>
      </c>
      <c r="M420" s="27">
        <f t="shared" si="98"/>
        <v>0.1147682697351525</v>
      </c>
      <c r="N420" s="58"/>
      <c r="O420" s="58"/>
      <c r="P420" s="58"/>
      <c r="Q420" s="58"/>
      <c r="R420" s="58"/>
      <c r="S420" s="58"/>
      <c r="T420" s="27">
        <f>TestLeeKesler!AR420</f>
        <v>1.3172101172541885E-4</v>
      </c>
      <c r="U420" s="27">
        <f t="shared" si="94"/>
        <v>0.58724050097438518</v>
      </c>
      <c r="V420" s="27">
        <f t="shared" si="95"/>
        <v>-3.7615284901970942</v>
      </c>
      <c r="W420" s="77">
        <f t="shared" si="93"/>
        <v>-4.2727765620768547</v>
      </c>
      <c r="X420" s="27">
        <f t="shared" si="96"/>
        <v>-5.2864824731149591</v>
      </c>
      <c r="Y420" s="27">
        <f t="shared" si="97"/>
        <v>5.0595260143943112E-3</v>
      </c>
      <c r="AA420" s="65">
        <f t="shared" si="99"/>
        <v>-0.99859882067071282</v>
      </c>
      <c r="AB420" s="65">
        <f t="shared" si="100"/>
        <v>157.61359679294307</v>
      </c>
      <c r="AD420" s="27">
        <f t="shared" si="101"/>
        <v>-3.7615284901970942</v>
      </c>
      <c r="AE420" s="77">
        <f t="shared" si="102"/>
        <v>-4.2727765620768547</v>
      </c>
      <c r="AF420" s="27">
        <f t="shared" si="103"/>
        <v>-5.2864824731149591</v>
      </c>
      <c r="AG420" s="27">
        <f t="shared" si="105"/>
        <v>5.0595260143943112E-3</v>
      </c>
      <c r="AI420" s="22">
        <f t="shared" si="104"/>
        <v>4.3102005239081142E-4</v>
      </c>
      <c r="AJ420" s="65">
        <f t="shared" si="106"/>
        <v>4.3102005239081142E-4</v>
      </c>
    </row>
    <row r="421" spans="2:36" x14ac:dyDescent="0.2">
      <c r="B421" t="str">
        <f>DataBase!A418</f>
        <v>2244-Mhexane</v>
      </c>
      <c r="D421" s="27">
        <f>DataBase!C418</f>
        <v>142.28500366210938</v>
      </c>
      <c r="E421" s="47">
        <f>DataBase!E418</f>
        <v>153.77800903320315</v>
      </c>
      <c r="F421" s="47">
        <f>DataBase!D418/1000</f>
        <v>0.74875500488281255</v>
      </c>
      <c r="G421" s="47">
        <f>DataBase!R418</f>
        <v>337.22200927734377</v>
      </c>
      <c r="H421" s="47">
        <f>DataBase!S418/100</f>
        <v>22.476201171875001</v>
      </c>
      <c r="I421" s="68">
        <f>DataBase!U418</f>
        <v>0.34259000420570374</v>
      </c>
      <c r="J421" s="27">
        <f>TestLeeKesler!H421</f>
        <v>12.233084605278213</v>
      </c>
      <c r="K421" s="58">
        <f>DataBase!Y419</f>
        <v>0.1118161788758905</v>
      </c>
      <c r="L421" s="27">
        <f t="shared" si="92"/>
        <v>9.8408648181272956E-2</v>
      </c>
      <c r="M421" s="27">
        <f t="shared" si="98"/>
        <v>9.8408648181272956E-2</v>
      </c>
      <c r="N421" s="58"/>
      <c r="O421" s="58"/>
      <c r="P421" s="58"/>
      <c r="Q421" s="58"/>
      <c r="R421" s="58"/>
      <c r="S421" s="58"/>
      <c r="T421" s="27">
        <f>TestLeeKesler!AR421</f>
        <v>1.2146726848200511E-4</v>
      </c>
      <c r="U421" s="27">
        <f t="shared" si="94"/>
        <v>0.57858157751715311</v>
      </c>
      <c r="V421" s="27">
        <f t="shared" si="95"/>
        <v>-3.8983467094074826</v>
      </c>
      <c r="W421" s="77">
        <f t="shared" si="93"/>
        <v>-4.4739685521190298</v>
      </c>
      <c r="X421" s="27">
        <f t="shared" si="96"/>
        <v>-5.4310836144941277</v>
      </c>
      <c r="Y421" s="27">
        <f t="shared" si="97"/>
        <v>4.3783487889587861E-3</v>
      </c>
      <c r="AA421" s="65">
        <f t="shared" si="99"/>
        <v>-0.99891368789648216</v>
      </c>
      <c r="AB421" s="65">
        <f t="shared" si="100"/>
        <v>-110.37978265398976</v>
      </c>
      <c r="AD421" s="27">
        <f t="shared" si="101"/>
        <v>-3.8983467094074826</v>
      </c>
      <c r="AE421" s="77">
        <f t="shared" si="102"/>
        <v>-4.4739685521190298</v>
      </c>
      <c r="AF421" s="27">
        <f t="shared" si="103"/>
        <v>-5.4310836144941277</v>
      </c>
      <c r="AG421" s="27">
        <f t="shared" si="105"/>
        <v>4.3783487889587861E-3</v>
      </c>
      <c r="AI421" s="22">
        <f t="shared" si="104"/>
        <v>1.7976187932711163E-4</v>
      </c>
      <c r="AJ421" s="65">
        <f t="shared" si="106"/>
        <v>1.7976187932711163E-4</v>
      </c>
    </row>
    <row r="422" spans="2:36" x14ac:dyDescent="0.2">
      <c r="B422" t="str">
        <f>DataBase!A419</f>
        <v>2245-Mhexane</v>
      </c>
      <c r="D422" s="27">
        <f>DataBase!C419</f>
        <v>142.28500366210938</v>
      </c>
      <c r="E422" s="47">
        <f>DataBase!E419</f>
        <v>147.89901123046877</v>
      </c>
      <c r="F422" s="47">
        <f>DataBase!D419/1000</f>
        <v>0.73818701171875001</v>
      </c>
      <c r="G422" s="47">
        <f>DataBase!R419</f>
        <v>325.38900146484377</v>
      </c>
      <c r="H422" s="47">
        <f>DataBase!S419/100</f>
        <v>22.201000976562501</v>
      </c>
      <c r="I422" s="68">
        <f>DataBase!U419</f>
        <v>0.36430001258850098</v>
      </c>
      <c r="J422" s="27">
        <f>TestLeeKesler!H422</f>
        <v>12.350996141858028</v>
      </c>
      <c r="K422" s="58">
        <f>DataBase!Y420</f>
        <v>0.1601777916511089</v>
      </c>
      <c r="L422" s="27">
        <f t="shared" si="92"/>
        <v>0.11624159908061281</v>
      </c>
      <c r="M422" s="27">
        <f t="shared" si="98"/>
        <v>0.11624159908061281</v>
      </c>
      <c r="N422" s="58"/>
      <c r="O422" s="58"/>
      <c r="P422" s="58"/>
      <c r="Q422" s="58"/>
      <c r="R422" s="58"/>
      <c r="S422" s="58"/>
      <c r="T422" s="27">
        <f>TestLeeKesler!AR422</f>
        <v>1.2757330499912472E-4</v>
      </c>
      <c r="U422" s="27">
        <f t="shared" si="94"/>
        <v>0.59002003066753017</v>
      </c>
      <c r="V422" s="27">
        <f t="shared" si="95"/>
        <v>-3.7185071943476204</v>
      </c>
      <c r="W422" s="77">
        <f t="shared" si="93"/>
        <v>-4.2100319315116517</v>
      </c>
      <c r="X422" s="27">
        <f t="shared" si="96"/>
        <v>-5.2522218799953064</v>
      </c>
      <c r="Y422" s="27">
        <f t="shared" si="97"/>
        <v>5.2358719862824451E-3</v>
      </c>
      <c r="AA422" s="65">
        <f t="shared" si="99"/>
        <v>-0.99920355185519727</v>
      </c>
      <c r="AB422" s="65">
        <f t="shared" si="100"/>
        <v>-344.39957929127524</v>
      </c>
      <c r="AD422" s="27">
        <f t="shared" si="101"/>
        <v>-3.7185071943476204</v>
      </c>
      <c r="AE422" s="77">
        <f t="shared" si="102"/>
        <v>-4.2100319315116517</v>
      </c>
      <c r="AF422" s="27">
        <f t="shared" si="103"/>
        <v>-5.2522218799953064</v>
      </c>
      <c r="AG422" s="27">
        <f t="shared" si="105"/>
        <v>5.2358719862824451E-3</v>
      </c>
      <c r="AI422" s="22">
        <f t="shared" si="104"/>
        <v>1.9303890175917161E-3</v>
      </c>
      <c r="AJ422" s="65">
        <f t="shared" si="106"/>
        <v>1.9303890175917161E-3</v>
      </c>
    </row>
    <row r="423" spans="2:36" x14ac:dyDescent="0.2">
      <c r="B423" t="str">
        <f>DataBase!A420</f>
        <v>2255-Mhexane</v>
      </c>
      <c r="D423" s="27">
        <f>DataBase!C420</f>
        <v>142.28500366210938</v>
      </c>
      <c r="E423" s="47">
        <f>DataBase!E420</f>
        <v>137.47100219726565</v>
      </c>
      <c r="F423" s="47">
        <f>DataBase!D420/1000</f>
        <v>0.7215900268554688</v>
      </c>
      <c r="G423" s="47">
        <f>DataBase!R420</f>
        <v>309.77700195312502</v>
      </c>
      <c r="H423" s="47">
        <f>DataBase!S420/100</f>
        <v>21.886201171875001</v>
      </c>
      <c r="I423" s="68">
        <f>DataBase!U420</f>
        <v>0.375</v>
      </c>
      <c r="J423" s="27">
        <f>TestLeeKesler!H423</f>
        <v>12.529893099048579</v>
      </c>
      <c r="K423" s="58">
        <f>DataBase!Y421</f>
        <v>6.3680718856226309E-2</v>
      </c>
      <c r="L423" s="27">
        <f t="shared" si="92"/>
        <v>0.15770904147587772</v>
      </c>
      <c r="M423" s="27">
        <f t="shared" si="98"/>
        <v>0.15770904147587772</v>
      </c>
      <c r="N423" s="58"/>
      <c r="O423" s="58"/>
      <c r="P423" s="58"/>
      <c r="Q423" s="58"/>
      <c r="R423" s="58"/>
      <c r="S423" s="58"/>
      <c r="T423" s="27">
        <f>TestLeeKesler!AR423</f>
        <v>1.8923053670185215E-4</v>
      </c>
      <c r="U423" s="27">
        <f t="shared" si="94"/>
        <v>0.60582199626497635</v>
      </c>
      <c r="V423" s="27">
        <f t="shared" si="95"/>
        <v>-3.4818250797679955</v>
      </c>
      <c r="W423" s="77">
        <f t="shared" si="93"/>
        <v>-3.8694259420195083</v>
      </c>
      <c r="X423" s="27">
        <f t="shared" si="96"/>
        <v>-4.9328598080253112</v>
      </c>
      <c r="Y423" s="27">
        <f t="shared" si="97"/>
        <v>7.2058663921330812E-3</v>
      </c>
      <c r="AA423" s="65">
        <f t="shared" si="99"/>
        <v>-0.99702844848329875</v>
      </c>
      <c r="AB423" s="65">
        <f t="shared" si="100"/>
        <v>496.89825045415665</v>
      </c>
      <c r="AD423" s="27">
        <f t="shared" si="101"/>
        <v>-3.4818250797679955</v>
      </c>
      <c r="AE423" s="77">
        <f t="shared" si="102"/>
        <v>-3.8694259420195083</v>
      </c>
      <c r="AF423" s="27">
        <f t="shared" si="103"/>
        <v>-4.9328598080253112</v>
      </c>
      <c r="AG423" s="27">
        <f t="shared" si="105"/>
        <v>7.2058663921330812E-3</v>
      </c>
      <c r="AI423" s="22">
        <f t="shared" si="104"/>
        <v>8.8413254546652487E-3</v>
      </c>
      <c r="AJ423" s="65">
        <f t="shared" si="106"/>
        <v>8.8413254546652487E-3</v>
      </c>
    </row>
    <row r="424" spans="2:36" x14ac:dyDescent="0.2">
      <c r="B424" t="str">
        <f>DataBase!A421</f>
        <v>2334-Mhexane</v>
      </c>
      <c r="D424" s="27">
        <f>DataBase!C421</f>
        <v>142.28500366210938</v>
      </c>
      <c r="E424" s="47">
        <f>DataBase!E421</f>
        <v>164.6190124511719</v>
      </c>
      <c r="F424" s="47">
        <f>DataBase!D421/1000</f>
        <v>0.77209002685546879</v>
      </c>
      <c r="G424" s="47">
        <f>DataBase!R421</f>
        <v>360.00002441406252</v>
      </c>
      <c r="H424" s="47">
        <f>DataBase!S421/100</f>
        <v>24.821000976562502</v>
      </c>
      <c r="I424" s="68">
        <f>DataBase!U421</f>
        <v>0.33180001378059387</v>
      </c>
      <c r="J424" s="27">
        <f>TestLeeKesler!H424</f>
        <v>11.962939266983209</v>
      </c>
      <c r="K424" s="58">
        <f>DataBase!Y422</f>
        <v>9.3896645217304328E-2</v>
      </c>
      <c r="L424" s="27">
        <f t="shared" si="92"/>
        <v>6.7785918749143068E-2</v>
      </c>
      <c r="M424" s="27">
        <f t="shared" si="98"/>
        <v>6.7785918749143068E-2</v>
      </c>
      <c r="N424" s="58"/>
      <c r="O424" s="58"/>
      <c r="P424" s="58"/>
      <c r="Q424" s="58"/>
      <c r="R424" s="58"/>
      <c r="S424" s="58"/>
      <c r="T424" s="27">
        <f>TestLeeKesler!AR424</f>
        <v>8.4782489652219245E-5</v>
      </c>
      <c r="U424" s="27">
        <f t="shared" si="94"/>
        <v>0.55776670043851995</v>
      </c>
      <c r="V424" s="27">
        <f t="shared" si="95"/>
        <v>-4.245607154157681</v>
      </c>
      <c r="W424" s="77">
        <f t="shared" si="93"/>
        <v>-4.9954300152853595</v>
      </c>
      <c r="X424" s="27">
        <f t="shared" si="96"/>
        <v>-5.9030909020693558</v>
      </c>
      <c r="Y424" s="27">
        <f t="shared" si="97"/>
        <v>2.7309905355207332E-3</v>
      </c>
      <c r="AA424" s="65">
        <f t="shared" si="99"/>
        <v>-0.99909706582747448</v>
      </c>
      <c r="AB424" s="65">
        <f t="shared" si="100"/>
        <v>-307.97310358858743</v>
      </c>
      <c r="AD424" s="27">
        <f t="shared" si="101"/>
        <v>-4.245607154157681</v>
      </c>
      <c r="AE424" s="77">
        <f t="shared" si="102"/>
        <v>-4.9954300152853595</v>
      </c>
      <c r="AF424" s="27">
        <f t="shared" si="103"/>
        <v>-5.9030909020693558</v>
      </c>
      <c r="AG424" s="27">
        <f t="shared" si="105"/>
        <v>2.7309905355207332E-3</v>
      </c>
      <c r="AI424" s="22">
        <f t="shared" si="104"/>
        <v>6.81770036695137E-4</v>
      </c>
      <c r="AJ424" s="65">
        <f t="shared" si="106"/>
        <v>6.81770036695137E-4</v>
      </c>
    </row>
    <row r="425" spans="2:36" x14ac:dyDescent="0.2">
      <c r="B425" t="str">
        <f>DataBase!A422</f>
        <v>2335-Mhexane</v>
      </c>
      <c r="D425" s="27">
        <f>DataBase!C422</f>
        <v>142.28500366210938</v>
      </c>
      <c r="E425" s="47">
        <f>DataBase!E422</f>
        <v>153.11000976562502</v>
      </c>
      <c r="F425" s="47">
        <f>DataBase!D422/1000</f>
        <v>0.75114501953125001</v>
      </c>
      <c r="G425" s="47">
        <f>DataBase!R422</f>
        <v>337.00002441406252</v>
      </c>
      <c r="H425" s="47">
        <f>DataBase!S422/100</f>
        <v>23.235200195312501</v>
      </c>
      <c r="I425" s="68">
        <f>DataBase!U422</f>
        <v>0.35130000114440918</v>
      </c>
      <c r="J425" s="27">
        <f>TestLeeKesler!H425</f>
        <v>12.187797782593705</v>
      </c>
      <c r="K425" s="58">
        <f>DataBase!Y423</f>
        <v>7.0851499952461566E-2</v>
      </c>
      <c r="L425" s="27">
        <f t="shared" si="92"/>
        <v>9.8347214647269171E-2</v>
      </c>
      <c r="M425" s="27">
        <f t="shared" si="98"/>
        <v>9.8347214647269171E-2</v>
      </c>
      <c r="N425" s="58"/>
      <c r="O425" s="58"/>
      <c r="P425" s="58"/>
      <c r="Q425" s="58"/>
      <c r="R425" s="58"/>
      <c r="S425" s="58"/>
      <c r="T425" s="27">
        <f>TestLeeKesler!AR425</f>
        <v>1.1406276358345807E-4</v>
      </c>
      <c r="U425" s="27">
        <f t="shared" si="94"/>
        <v>0.57879207714387282</v>
      </c>
      <c r="V425" s="27">
        <f t="shared" si="95"/>
        <v>-3.8949694126693899</v>
      </c>
      <c r="W425" s="77">
        <f t="shared" si="93"/>
        <v>-4.4689724343721027</v>
      </c>
      <c r="X425" s="27">
        <f t="shared" si="96"/>
        <v>-5.4649194339786424</v>
      </c>
      <c r="Y425" s="27">
        <f t="shared" si="97"/>
        <v>4.2326820436481482E-3</v>
      </c>
      <c r="AA425" s="65">
        <f t="shared" si="99"/>
        <v>-0.99839011504823483</v>
      </c>
      <c r="AB425" s="65">
        <f t="shared" si="100"/>
        <v>241.05776355917757</v>
      </c>
      <c r="AD425" s="27">
        <f t="shared" si="101"/>
        <v>-3.8949694126693899</v>
      </c>
      <c r="AE425" s="77">
        <f t="shared" si="102"/>
        <v>-4.4689724343721027</v>
      </c>
      <c r="AF425" s="27">
        <f t="shared" si="103"/>
        <v>-5.4649194339786424</v>
      </c>
      <c r="AG425" s="27">
        <f t="shared" si="105"/>
        <v>4.2326820436481482E-3</v>
      </c>
      <c r="AI425" s="22">
        <f t="shared" si="104"/>
        <v>7.5601432657825885E-4</v>
      </c>
      <c r="AJ425" s="65">
        <f t="shared" si="106"/>
        <v>7.5601432657825885E-4</v>
      </c>
    </row>
    <row r="426" spans="2:36" x14ac:dyDescent="0.2">
      <c r="B426" t="str">
        <f>DataBase!A423</f>
        <v>2344-Mhexane</v>
      </c>
      <c r="D426" s="27">
        <f>DataBase!C423</f>
        <v>142.28500366210938</v>
      </c>
      <c r="E426" s="47">
        <f>DataBase!E423</f>
        <v>161.61000976562502</v>
      </c>
      <c r="F426" s="47">
        <f>DataBase!D423/1000</f>
        <v>0.76497900390624995</v>
      </c>
      <c r="G426" s="47">
        <f>DataBase!R423</f>
        <v>353.50002441406252</v>
      </c>
      <c r="H426" s="47">
        <f>DataBase!S423/100</f>
        <v>24.20050048828125</v>
      </c>
      <c r="I426" s="68">
        <f>DataBase!U423</f>
        <v>0.33660000562667847</v>
      </c>
      <c r="J426" s="27">
        <f>TestLeeKesler!H426</f>
        <v>12.046415804635537</v>
      </c>
      <c r="K426" s="58">
        <f>DataBase!Y424</f>
        <v>8.2773172271806444E-2</v>
      </c>
      <c r="L426" s="27">
        <f t="shared" si="92"/>
        <v>7.4961598528374168E-2</v>
      </c>
      <c r="M426" s="27">
        <f t="shared" si="98"/>
        <v>7.4961598528374168E-2</v>
      </c>
      <c r="N426" s="58"/>
      <c r="O426" s="58"/>
      <c r="P426" s="58"/>
      <c r="Q426" s="58"/>
      <c r="R426" s="58"/>
      <c r="S426" s="58"/>
      <c r="T426" s="27">
        <f>TestLeeKesler!AR426</f>
        <v>9.2096717545750025E-5</v>
      </c>
      <c r="U426" s="27">
        <f t="shared" si="94"/>
        <v>0.56355220017777286</v>
      </c>
      <c r="V426" s="27">
        <f t="shared" si="95"/>
        <v>-4.1463685296227712</v>
      </c>
      <c r="W426" s="77">
        <f t="shared" si="93"/>
        <v>-4.8448724705695856</v>
      </c>
      <c r="X426" s="27">
        <f t="shared" si="96"/>
        <v>-5.7771526304770333</v>
      </c>
      <c r="Y426" s="27">
        <f t="shared" si="97"/>
        <v>3.0975226551481138E-3</v>
      </c>
      <c r="AA426" s="65">
        <f t="shared" si="99"/>
        <v>-0.99888736030022718</v>
      </c>
      <c r="AB426" s="65">
        <f t="shared" si="100"/>
        <v>-84.819241679832871</v>
      </c>
      <c r="AD426" s="27">
        <f t="shared" si="101"/>
        <v>-4.1463685296227712</v>
      </c>
      <c r="AE426" s="77">
        <f t="shared" si="102"/>
        <v>-4.8448724705695856</v>
      </c>
      <c r="AF426" s="27">
        <f t="shared" si="103"/>
        <v>-5.7771526304770333</v>
      </c>
      <c r="AG426" s="27">
        <f t="shared" si="105"/>
        <v>3.0975226551481138E-3</v>
      </c>
      <c r="AI426" s="22">
        <f t="shared" si="104"/>
        <v>6.1020684349080546E-5</v>
      </c>
      <c r="AJ426" s="65">
        <f t="shared" si="106"/>
        <v>6.1020684349080546E-5</v>
      </c>
    </row>
    <row r="427" spans="2:36" x14ac:dyDescent="0.2">
      <c r="B427" t="str">
        <f>DataBase!A424</f>
        <v>2345-Mhexane</v>
      </c>
      <c r="D427" s="27">
        <f>DataBase!C424</f>
        <v>142.28500366210938</v>
      </c>
      <c r="E427" s="47">
        <f>DataBase!E424</f>
        <v>156.22100219726565</v>
      </c>
      <c r="F427" s="47">
        <f>DataBase!D424/1000</f>
        <v>0.75194500732421876</v>
      </c>
      <c r="G427" s="47">
        <f>DataBase!R424</f>
        <v>340.22200927734377</v>
      </c>
      <c r="H427" s="47">
        <f>DataBase!S424/100</f>
        <v>23.3731005859375</v>
      </c>
      <c r="I427" s="68">
        <f>DataBase!U424</f>
        <v>0.36309000849723816</v>
      </c>
      <c r="J427" s="27">
        <f>TestLeeKesler!H427</f>
        <v>12.204378229450578</v>
      </c>
      <c r="K427" s="58">
        <f>DataBase!Y425</f>
        <v>5.4773620501553474E-2</v>
      </c>
      <c r="L427" s="27">
        <f t="shared" si="92"/>
        <v>8.7034953213230348E-2</v>
      </c>
      <c r="M427" s="27">
        <f t="shared" si="98"/>
        <v>8.7034953213230348E-2</v>
      </c>
      <c r="N427" s="58"/>
      <c r="O427" s="58"/>
      <c r="P427" s="58"/>
      <c r="Q427" s="58"/>
      <c r="R427" s="58"/>
      <c r="S427" s="58"/>
      <c r="T427" s="27">
        <f>TestLeeKesler!AR427</f>
        <v>9.1670831437938458E-5</v>
      </c>
      <c r="U427" s="27">
        <f t="shared" si="94"/>
        <v>0.57575173737724117</v>
      </c>
      <c r="V427" s="27">
        <f t="shared" si="95"/>
        <v>-3.94400221296265</v>
      </c>
      <c r="W427" s="77">
        <f t="shared" si="93"/>
        <v>-4.5416536999191477</v>
      </c>
      <c r="X427" s="27">
        <f t="shared" si="96"/>
        <v>-5.5930312934578064</v>
      </c>
      <c r="Y427" s="27">
        <f t="shared" si="97"/>
        <v>3.7237230419311677E-3</v>
      </c>
      <c r="AA427" s="65">
        <f t="shared" si="99"/>
        <v>-0.99832636896012117</v>
      </c>
      <c r="AB427" s="65">
        <f t="shared" si="100"/>
        <v>351.92582204861895</v>
      </c>
      <c r="AD427" s="27">
        <f t="shared" si="101"/>
        <v>-3.94400221296265</v>
      </c>
      <c r="AE427" s="77">
        <f t="shared" si="102"/>
        <v>-4.5416536999191477</v>
      </c>
      <c r="AF427" s="27">
        <f t="shared" si="103"/>
        <v>-5.5930312934578064</v>
      </c>
      <c r="AG427" s="27">
        <f t="shared" si="105"/>
        <v>3.7237230419311677E-3</v>
      </c>
      <c r="AI427" s="22">
        <f t="shared" si="104"/>
        <v>1.0407935883335123E-3</v>
      </c>
      <c r="AJ427" s="65">
        <f t="shared" si="106"/>
        <v>1.0407935883335123E-3</v>
      </c>
    </row>
    <row r="428" spans="2:36" x14ac:dyDescent="0.2">
      <c r="B428" t="str">
        <f>DataBase!A425</f>
        <v>3344-Mhexane</v>
      </c>
      <c r="D428" s="27">
        <f>DataBase!C425</f>
        <v>142.28500366210938</v>
      </c>
      <c r="E428" s="47">
        <f>DataBase!E425</f>
        <v>169.99801025390627</v>
      </c>
      <c r="F428" s="47">
        <f>DataBase!D425/1000</f>
        <v>0.78452801513671877</v>
      </c>
      <c r="G428" s="47">
        <f>DataBase!R425</f>
        <v>373.72200927734377</v>
      </c>
      <c r="H428" s="47">
        <f>DataBase!S425/100</f>
        <v>25.716201171874999</v>
      </c>
      <c r="I428" s="68">
        <f>DataBase!U425</f>
        <v>0.3239000141620636</v>
      </c>
      <c r="J428" s="27">
        <f>TestLeeKesler!H428</f>
        <v>11.821302013274936</v>
      </c>
      <c r="K428" s="58">
        <f>DataBase!Y426</f>
        <v>8.0328751984011376E-2</v>
      </c>
      <c r="L428" s="27">
        <f t="shared" si="92"/>
        <v>5.33562904859992E-2</v>
      </c>
      <c r="M428" s="27">
        <f t="shared" si="98"/>
        <v>5.33562904859992E-2</v>
      </c>
      <c r="N428" s="58"/>
      <c r="O428" s="58"/>
      <c r="P428" s="58"/>
      <c r="Q428" s="58"/>
      <c r="R428" s="58"/>
      <c r="S428" s="58"/>
      <c r="T428" s="27">
        <f>TestLeeKesler!AR428</f>
        <v>8.5766453974260993E-5</v>
      </c>
      <c r="U428" s="27">
        <f t="shared" si="94"/>
        <v>0.54593489119203542</v>
      </c>
      <c r="V428" s="27">
        <f t="shared" si="95"/>
        <v>-4.4554779489762613</v>
      </c>
      <c r="W428" s="77">
        <f t="shared" si="93"/>
        <v>-5.3177109083405218</v>
      </c>
      <c r="X428" s="27">
        <f t="shared" si="96"/>
        <v>-6.1778845874975161</v>
      </c>
      <c r="Y428" s="27">
        <f t="shared" si="97"/>
        <v>2.0748122994290966E-3</v>
      </c>
      <c r="AA428" s="65">
        <f t="shared" si="99"/>
        <v>-0.99893230690312063</v>
      </c>
      <c r="AB428" s="65">
        <f t="shared" si="100"/>
        <v>-314.48731115905485</v>
      </c>
      <c r="AD428" s="27">
        <f t="shared" si="101"/>
        <v>-4.4554779489762613</v>
      </c>
      <c r="AE428" s="77">
        <f t="shared" si="102"/>
        <v>-5.3177109083405218</v>
      </c>
      <c r="AF428" s="27">
        <f t="shared" si="103"/>
        <v>-6.1778845874975161</v>
      </c>
      <c r="AG428" s="27">
        <f t="shared" si="105"/>
        <v>2.0748122994290966E-3</v>
      </c>
      <c r="AI428" s="22">
        <f t="shared" si="104"/>
        <v>7.2751367926174922E-4</v>
      </c>
      <c r="AJ428" s="65">
        <f t="shared" si="106"/>
        <v>7.2751367926174922E-4</v>
      </c>
    </row>
    <row r="429" spans="2:36" x14ac:dyDescent="0.2">
      <c r="B429" t="str">
        <f>DataBase!A426</f>
        <v>24M3iPpentan</v>
      </c>
      <c r="D429" s="27">
        <f>DataBase!C426</f>
        <v>142.28500366210938</v>
      </c>
      <c r="E429" s="47">
        <f>DataBase!E426</f>
        <v>157.05901489257815</v>
      </c>
      <c r="F429" s="47">
        <f>DataBase!D426/1000</f>
        <v>0.76085601806640624</v>
      </c>
      <c r="G429" s="47">
        <f>DataBase!R426</f>
        <v>341.38900146484377</v>
      </c>
      <c r="H429" s="47">
        <f>DataBase!S426/100</f>
        <v>23.3731005859375</v>
      </c>
      <c r="I429" s="68">
        <f>DataBase!U426</f>
        <v>0.36359000205993652</v>
      </c>
      <c r="J429" s="27">
        <f>TestLeeKesler!H429</f>
        <v>12.069284476458954</v>
      </c>
      <c r="K429" s="58">
        <f>DataBase!Y427</f>
        <v>5.1724683839025322E-2</v>
      </c>
      <c r="L429" s="27">
        <f t="shared" si="92"/>
        <v>8.4493046854825365E-2</v>
      </c>
      <c r="M429" s="27">
        <f t="shared" si="98"/>
        <v>8.4493046854825365E-2</v>
      </c>
      <c r="N429" s="58"/>
      <c r="O429" s="58"/>
      <c r="P429" s="58"/>
      <c r="Q429" s="58"/>
      <c r="R429" s="58"/>
      <c r="S429" s="58"/>
      <c r="T429" s="27">
        <f>TestLeeKesler!AR429</f>
        <v>8.8643555995469376E-5</v>
      </c>
      <c r="U429" s="27">
        <f t="shared" si="94"/>
        <v>0.57465840110752164</v>
      </c>
      <c r="V429" s="27">
        <f t="shared" si="95"/>
        <v>-3.9617687416623655</v>
      </c>
      <c r="W429" s="77">
        <f t="shared" si="93"/>
        <v>-4.5680659429345782</v>
      </c>
      <c r="X429" s="27">
        <f t="shared" si="96"/>
        <v>-5.6226718472638746</v>
      </c>
      <c r="Y429" s="27">
        <f t="shared" si="97"/>
        <v>3.6149695477570003E-3</v>
      </c>
      <c r="AA429" s="65">
        <f t="shared" si="99"/>
        <v>-0.99828624267146138</v>
      </c>
      <c r="AB429" s="65">
        <f t="shared" si="100"/>
        <v>369.6643557200577</v>
      </c>
      <c r="AD429" s="27">
        <f t="shared" si="101"/>
        <v>-3.9617687416623655</v>
      </c>
      <c r="AE429" s="77">
        <f t="shared" si="102"/>
        <v>-4.5680659429345782</v>
      </c>
      <c r="AF429" s="27">
        <f t="shared" si="103"/>
        <v>-5.6226718472638746</v>
      </c>
      <c r="AG429" s="27">
        <f t="shared" si="105"/>
        <v>3.6149695477570003E-3</v>
      </c>
      <c r="AI429" s="22">
        <f t="shared" si="104"/>
        <v>1.073765614735252E-3</v>
      </c>
      <c r="AJ429" s="65">
        <f t="shared" si="106"/>
        <v>1.073765614735252E-3</v>
      </c>
    </row>
    <row r="430" spans="2:36" x14ac:dyDescent="0.2">
      <c r="B430" t="str">
        <f>DataBase!A427</f>
        <v>2M33Epentane</v>
      </c>
      <c r="D430" s="27">
        <f>DataBase!C427</f>
        <v>142.28500366210938</v>
      </c>
      <c r="E430" s="47">
        <f>DataBase!E427</f>
        <v>169.72200927734377</v>
      </c>
      <c r="F430" s="47">
        <f>DataBase!D427/1000</f>
        <v>0.78192102050781254</v>
      </c>
      <c r="G430" s="47">
        <f>DataBase!R427</f>
        <v>366.77700195312502</v>
      </c>
      <c r="H430" s="47">
        <f>DataBase!S427/100</f>
        <v>25.303601074218751</v>
      </c>
      <c r="I430" s="68">
        <f>DataBase!U427</f>
        <v>0.34439000487327576</v>
      </c>
      <c r="J430" s="27">
        <f>TestLeeKesler!H430</f>
        <v>11.85825242088228</v>
      </c>
      <c r="K430" s="58">
        <f>DataBase!Y428</f>
        <v>5.5904706739810746E-2</v>
      </c>
      <c r="L430" s="27">
        <f t="shared" si="92"/>
        <v>5.5399551829282842E-2</v>
      </c>
      <c r="M430" s="27">
        <f t="shared" si="98"/>
        <v>5.5399551829282842E-2</v>
      </c>
      <c r="N430" s="58"/>
      <c r="O430" s="58"/>
      <c r="P430" s="58"/>
      <c r="Q430" s="58"/>
      <c r="R430" s="58"/>
      <c r="S430" s="58"/>
      <c r="T430" s="27">
        <f>TestLeeKesler!AR430</f>
        <v>6.2336372357107395E-5</v>
      </c>
      <c r="U430" s="27">
        <f t="shared" si="94"/>
        <v>0.55185981982655641</v>
      </c>
      <c r="V430" s="27">
        <f t="shared" si="95"/>
        <v>-4.3491950876101555</v>
      </c>
      <c r="W430" s="77">
        <f t="shared" si="93"/>
        <v>-5.153852849425447</v>
      </c>
      <c r="X430" s="27">
        <f t="shared" si="96"/>
        <v>-6.1241304955399318</v>
      </c>
      <c r="Y430" s="27">
        <f t="shared" si="97"/>
        <v>2.1893939786194368E-3</v>
      </c>
      <c r="AA430" s="65">
        <f t="shared" si="99"/>
        <v>-0.99888495305686464</v>
      </c>
      <c r="AB430" s="65">
        <f t="shared" si="100"/>
        <v>-8.1036943830163004</v>
      </c>
      <c r="AD430" s="27">
        <f t="shared" si="101"/>
        <v>-4.3491950876101555</v>
      </c>
      <c r="AE430" s="77">
        <f t="shared" si="102"/>
        <v>-5.153852849425447</v>
      </c>
      <c r="AF430" s="27">
        <f t="shared" si="103"/>
        <v>-6.1241304955399318</v>
      </c>
      <c r="AG430" s="27">
        <f t="shared" si="105"/>
        <v>2.1893939786194368E-3</v>
      </c>
      <c r="AI430" s="22">
        <f t="shared" si="104"/>
        <v>2.5518148363045448E-7</v>
      </c>
      <c r="AJ430" s="65">
        <f t="shared" si="106"/>
        <v>2.5518148363045448E-7</v>
      </c>
    </row>
    <row r="431" spans="2:36" x14ac:dyDescent="0.2">
      <c r="B431" t="str">
        <f>DataBase!A428</f>
        <v>223M3Epentan</v>
      </c>
      <c r="D431" s="27">
        <f>DataBase!C428</f>
        <v>142.28500366210938</v>
      </c>
      <c r="E431" s="47">
        <f>DataBase!E428</f>
        <v>169.49801025390627</v>
      </c>
      <c r="F431" s="47">
        <f>DataBase!D428/1000</f>
        <v>0.78452801513671877</v>
      </c>
      <c r="G431" s="47">
        <f>DataBase!R428</f>
        <v>373.00002441406252</v>
      </c>
      <c r="H431" s="47">
        <f>DataBase!S428/100</f>
        <v>25.716201171874999</v>
      </c>
      <c r="I431" s="68">
        <f>DataBase!U428</f>
        <v>0.30559000372886658</v>
      </c>
      <c r="J431" s="27">
        <f>TestLeeKesler!H431</f>
        <v>11.816854383105635</v>
      </c>
      <c r="K431" s="58">
        <f>DataBase!Y429</f>
        <v>8.7530306269825345E-2</v>
      </c>
      <c r="L431" s="27">
        <f t="shared" si="92"/>
        <v>5.9778197120364626E-2</v>
      </c>
      <c r="M431" s="27">
        <f t="shared" si="98"/>
        <v>5.9778197120364626E-2</v>
      </c>
      <c r="N431" s="58"/>
      <c r="O431" s="58"/>
      <c r="P431" s="58"/>
      <c r="Q431" s="58"/>
      <c r="R431" s="58"/>
      <c r="S431" s="58"/>
      <c r="T431" s="27">
        <f>TestLeeKesler!AR431</f>
        <v>8.738465695258153E-5</v>
      </c>
      <c r="U431" s="27">
        <f t="shared" si="94"/>
        <v>0.54654489925964345</v>
      </c>
      <c r="V431" s="27">
        <f t="shared" si="95"/>
        <v>-4.4444231301594863</v>
      </c>
      <c r="W431" s="77">
        <f t="shared" si="93"/>
        <v>-5.3006064344702528</v>
      </c>
      <c r="X431" s="27">
        <f t="shared" si="96"/>
        <v>-6.0642354702345047</v>
      </c>
      <c r="Y431" s="27">
        <f t="shared" si="97"/>
        <v>2.3245345111758639E-3</v>
      </c>
      <c r="AA431" s="65">
        <f t="shared" si="99"/>
        <v>-0.99900166398729129</v>
      </c>
      <c r="AB431" s="65">
        <f t="shared" si="100"/>
        <v>-317.58560503956824</v>
      </c>
      <c r="AD431" s="27">
        <f t="shared" si="101"/>
        <v>-4.4444231301594863</v>
      </c>
      <c r="AE431" s="77">
        <f t="shared" si="102"/>
        <v>-5.3006064344702528</v>
      </c>
      <c r="AF431" s="27">
        <f t="shared" si="103"/>
        <v>-6.0642354702345047</v>
      </c>
      <c r="AG431" s="27">
        <f t="shared" si="105"/>
        <v>2.3245345111758639E-3</v>
      </c>
      <c r="AI431" s="22">
        <f t="shared" si="104"/>
        <v>7.701795622435813E-4</v>
      </c>
      <c r="AJ431" s="65">
        <f t="shared" si="106"/>
        <v>7.701795622435813E-4</v>
      </c>
    </row>
    <row r="432" spans="2:36" x14ac:dyDescent="0.2">
      <c r="B432" t="str">
        <f>DataBase!A429</f>
        <v>224M3Epentan</v>
      </c>
      <c r="D432" s="27">
        <f>DataBase!C429</f>
        <v>142.28500366210938</v>
      </c>
      <c r="E432" s="47">
        <f>DataBase!E429</f>
        <v>155.27700195312502</v>
      </c>
      <c r="F432" s="47">
        <f>DataBase!D429/1000</f>
        <v>0.76003900146484371</v>
      </c>
      <c r="G432" s="47">
        <f>DataBase!R429</f>
        <v>342.27700195312502</v>
      </c>
      <c r="H432" s="47">
        <f>DataBase!S429/100</f>
        <v>23.71780029296875</v>
      </c>
      <c r="I432" s="68">
        <f>DataBase!U429</f>
        <v>0.34409001469612122</v>
      </c>
      <c r="J432" s="27">
        <f>TestLeeKesler!H432</f>
        <v>12.065553080047916</v>
      </c>
      <c r="K432" s="58">
        <f>DataBase!Y430</f>
        <v>5.3974573621741753E-2</v>
      </c>
      <c r="L432" s="27">
        <f t="shared" si="92"/>
        <v>9.1829973960627254E-2</v>
      </c>
      <c r="M432" s="27">
        <f t="shared" si="98"/>
        <v>9.1829973960627254E-2</v>
      </c>
      <c r="N432" s="58"/>
      <c r="O432" s="58"/>
      <c r="P432" s="58"/>
      <c r="Q432" s="58"/>
      <c r="R432" s="58"/>
      <c r="S432" s="58"/>
      <c r="T432" s="27">
        <f>TestLeeKesler!AR432</f>
        <v>1.1094445014755245E-4</v>
      </c>
      <c r="U432" s="27">
        <f t="shared" si="94"/>
        <v>0.57382922569084516</v>
      </c>
      <c r="V432" s="27">
        <f t="shared" si="95"/>
        <v>-3.9752903380769191</v>
      </c>
      <c r="W432" s="77">
        <f t="shared" si="93"/>
        <v>-4.5881948003630288</v>
      </c>
      <c r="X432" s="27">
        <f t="shared" si="96"/>
        <v>-5.554042354362501</v>
      </c>
      <c r="Y432" s="27">
        <f t="shared" si="97"/>
        <v>3.8717744827226103E-3</v>
      </c>
      <c r="AA432" s="65">
        <f t="shared" si="99"/>
        <v>-0.99794450529753032</v>
      </c>
      <c r="AB432" s="65">
        <f t="shared" si="100"/>
        <v>341.21040113803861</v>
      </c>
      <c r="AD432" s="27">
        <f t="shared" si="101"/>
        <v>-3.9752903380769191</v>
      </c>
      <c r="AE432" s="77">
        <f t="shared" si="102"/>
        <v>-4.5881948003630288</v>
      </c>
      <c r="AF432" s="27">
        <f t="shared" si="103"/>
        <v>-5.554042354362501</v>
      </c>
      <c r="AG432" s="27">
        <f t="shared" si="105"/>
        <v>3.8717744827226103E-3</v>
      </c>
      <c r="AI432" s="22">
        <f t="shared" si="104"/>
        <v>1.4330313348172924E-3</v>
      </c>
      <c r="AJ432" s="65">
        <f t="shared" si="106"/>
        <v>1.4330313348172924E-3</v>
      </c>
    </row>
    <row r="433" spans="2:36" x14ac:dyDescent="0.2">
      <c r="B433" t="str">
        <f>DataBase!A430</f>
        <v>234M3Epentan</v>
      </c>
      <c r="D433" s="27">
        <f>DataBase!C430</f>
        <v>142.28500366210938</v>
      </c>
      <c r="E433" s="47">
        <f>DataBase!E430</f>
        <v>169.47200927734377</v>
      </c>
      <c r="F433" s="47">
        <f>DataBase!D430/1000</f>
        <v>0.77976300048828129</v>
      </c>
      <c r="G433" s="47">
        <f>DataBase!R430</f>
        <v>369.27700195312502</v>
      </c>
      <c r="H433" s="47">
        <f>DataBase!S430/100</f>
        <v>25.441201171875001</v>
      </c>
      <c r="I433" s="68">
        <f>DataBase!U430</f>
        <v>0.32629001140594482</v>
      </c>
      <c r="J433" s="27">
        <f>TestLeeKesler!H433</f>
        <v>11.888832615494781</v>
      </c>
      <c r="K433" s="58">
        <f>DataBase!Y431</f>
        <v>6.464614160062665E-2</v>
      </c>
      <c r="L433" s="27">
        <f t="shared" si="92"/>
        <v>5.773400457122782E-2</v>
      </c>
      <c r="M433" s="27">
        <f t="shared" si="98"/>
        <v>5.773400457122782E-2</v>
      </c>
      <c r="N433" s="58"/>
      <c r="O433" s="58"/>
      <c r="P433" s="58"/>
      <c r="Q433" s="58"/>
      <c r="R433" s="58"/>
      <c r="S433" s="58"/>
      <c r="T433" s="27">
        <f>TestLeeKesler!AR433</f>
        <v>7.3356126977363323E-5</v>
      </c>
      <c r="U433" s="27">
        <f t="shared" si="94"/>
        <v>0.54971226135629914</v>
      </c>
      <c r="V433" s="27">
        <f t="shared" si="95"/>
        <v>-4.3874391244283526</v>
      </c>
      <c r="W433" s="77">
        <f t="shared" si="93"/>
        <v>-5.2126627062314466</v>
      </c>
      <c r="X433" s="27">
        <f t="shared" si="96"/>
        <v>-6.0882788982999543</v>
      </c>
      <c r="Y433" s="27">
        <f t="shared" si="97"/>
        <v>2.2693112711616855E-3</v>
      </c>
      <c r="AA433" s="65">
        <f t="shared" si="99"/>
        <v>-0.99886526674042586</v>
      </c>
      <c r="AB433" s="65">
        <f t="shared" si="100"/>
        <v>-94.227126134014938</v>
      </c>
      <c r="AD433" s="27">
        <f t="shared" si="101"/>
        <v>-4.3874391244283526</v>
      </c>
      <c r="AE433" s="77">
        <f t="shared" si="102"/>
        <v>-5.2126627062314466</v>
      </c>
      <c r="AF433" s="27">
        <f t="shared" si="103"/>
        <v>-6.0882788982999543</v>
      </c>
      <c r="AG433" s="27">
        <f t="shared" si="105"/>
        <v>2.2693112711616855E-3</v>
      </c>
      <c r="AI433" s="22">
        <f t="shared" si="104"/>
        <v>4.7777638313186474E-5</v>
      </c>
      <c r="AJ433" s="65">
        <f t="shared" si="106"/>
        <v>4.7777638313186474E-5</v>
      </c>
    </row>
    <row r="434" spans="2:36" x14ac:dyDescent="0.2">
      <c r="B434" t="str">
        <f>DataBase!A431</f>
        <v>22334Mpentan</v>
      </c>
      <c r="D434" s="27">
        <f>DataBase!C431</f>
        <v>142.28500366210938</v>
      </c>
      <c r="E434" s="47">
        <f>DataBase!E431</f>
        <v>166.07601318359377</v>
      </c>
      <c r="F434" s="47">
        <f>DataBase!D431/1000</f>
        <v>0.7823560180664062</v>
      </c>
      <c r="G434" s="47">
        <f>DataBase!R431</f>
        <v>370.77700195312502</v>
      </c>
      <c r="H434" s="47">
        <f>DataBase!S431/100</f>
        <v>25.855100097656251</v>
      </c>
      <c r="I434" s="68">
        <f>DataBase!U431</f>
        <v>0.28979000449180603</v>
      </c>
      <c r="J434" s="27">
        <f>TestLeeKesler!H434</f>
        <v>11.819046061575236</v>
      </c>
      <c r="K434" s="58">
        <f>DataBase!Y432</f>
        <v>8.1122357016480073E-2</v>
      </c>
      <c r="L434" s="27">
        <f t="shared" si="92"/>
        <v>6.8651245273224748E-2</v>
      </c>
      <c r="M434" s="27">
        <f t="shared" si="98"/>
        <v>6.8651245273224748E-2</v>
      </c>
      <c r="N434" s="58"/>
      <c r="O434" s="58"/>
      <c r="P434" s="58"/>
      <c r="Q434" s="58"/>
      <c r="R434" s="58"/>
      <c r="S434" s="58"/>
      <c r="T434" s="27">
        <f>TestLeeKesler!AR434</f>
        <v>1.1369627912568314E-4</v>
      </c>
      <c r="U434" s="27">
        <f t="shared" si="94"/>
        <v>0.54843173050492411</v>
      </c>
      <c r="V434" s="27">
        <f t="shared" si="95"/>
        <v>-4.4103934905947479</v>
      </c>
      <c r="W434" s="77">
        <f t="shared" si="93"/>
        <v>-5.2480429644107929</v>
      </c>
      <c r="X434" s="27">
        <f t="shared" si="96"/>
        <v>-5.9312238848245427</v>
      </c>
      <c r="Y434" s="27">
        <f t="shared" si="97"/>
        <v>2.6552303032641492E-3</v>
      </c>
      <c r="AA434" s="65">
        <f t="shared" si="99"/>
        <v>-0.99859845937288805</v>
      </c>
      <c r="AB434" s="65">
        <f t="shared" si="100"/>
        <v>-109.68794967748592</v>
      </c>
      <c r="AD434" s="27">
        <f t="shared" si="101"/>
        <v>-4.4103934905947479</v>
      </c>
      <c r="AE434" s="77">
        <f t="shared" si="102"/>
        <v>-5.2480429644107929</v>
      </c>
      <c r="AF434" s="27">
        <f t="shared" si="103"/>
        <v>-5.9312238848245427</v>
      </c>
      <c r="AG434" s="27">
        <f t="shared" si="105"/>
        <v>2.6552303032641492E-3</v>
      </c>
      <c r="AI434" s="22">
        <f t="shared" si="104"/>
        <v>1.5552862811276088E-4</v>
      </c>
      <c r="AJ434" s="65">
        <f t="shared" si="106"/>
        <v>1.5552862811276088E-4</v>
      </c>
    </row>
    <row r="435" spans="2:36" x14ac:dyDescent="0.2">
      <c r="B435" t="str">
        <f>DataBase!A432</f>
        <v>22344Mpentan</v>
      </c>
      <c r="D435" s="27">
        <f>DataBase!C432</f>
        <v>142.28500366210938</v>
      </c>
      <c r="E435" s="47">
        <f>DataBase!E432</f>
        <v>159.30901489257815</v>
      </c>
      <c r="F435" s="47">
        <f>DataBase!D432/1000</f>
        <v>0.76914501953125003</v>
      </c>
      <c r="G435" s="47">
        <f>DataBase!R432</f>
        <v>354.21901855468752</v>
      </c>
      <c r="H435" s="47">
        <f>DataBase!S432/100</f>
        <v>23.993601074218748</v>
      </c>
      <c r="I435" s="68">
        <f>DataBase!U432</f>
        <v>0.30439001321792603</v>
      </c>
      <c r="J435" s="27">
        <f>TestLeeKesler!H435</f>
        <v>11.959992879153612</v>
      </c>
      <c r="K435" s="58" t="e">
        <f>DataBase!Y433</f>
        <v>#NUM!</v>
      </c>
      <c r="L435" s="27">
        <f t="shared" si="92"/>
        <v>8.5492004169668401E-2</v>
      </c>
      <c r="M435" s="27">
        <f t="shared" si="98"/>
        <v>8.5492004169668401E-2</v>
      </c>
      <c r="N435" s="58"/>
      <c r="O435" s="58"/>
      <c r="P435" s="58"/>
      <c r="Q435" s="58"/>
      <c r="R435" s="58"/>
      <c r="S435" s="58"/>
      <c r="T435" s="27">
        <f>TestLeeKesler!AR435</f>
        <v>1.3231338147246202E-4</v>
      </c>
      <c r="U435" s="27">
        <f t="shared" si="94"/>
        <v>0.56290634308588516</v>
      </c>
      <c r="V435" s="27">
        <f t="shared" si="95"/>
        <v>-4.1573401605524776</v>
      </c>
      <c r="W435" s="77">
        <f t="shared" si="93"/>
        <v>-4.8614585695178407</v>
      </c>
      <c r="X435" s="27">
        <f t="shared" si="96"/>
        <v>-5.6371195987864127</v>
      </c>
      <c r="Y435" s="27">
        <f t="shared" si="97"/>
        <v>3.5631168454130051E-3</v>
      </c>
      <c r="AA435" s="65" t="e">
        <f t="shared" si="99"/>
        <v>#NUM!</v>
      </c>
      <c r="AB435" s="65" t="e">
        <f t="shared" si="100"/>
        <v>#NUM!</v>
      </c>
      <c r="AD435" s="27">
        <f t="shared" si="101"/>
        <v>-4.1573401605524776</v>
      </c>
      <c r="AE435" s="77">
        <f t="shared" si="102"/>
        <v>-4.8614585695178407</v>
      </c>
      <c r="AF435" s="27">
        <f t="shared" si="103"/>
        <v>-5.6371195987864127</v>
      </c>
      <c r="AG435" s="27">
        <f t="shared" si="105"/>
        <v>3.5631168454130051E-3</v>
      </c>
      <c r="AI435" s="22" t="e">
        <f t="shared" si="104"/>
        <v>#NUM!</v>
      </c>
      <c r="AJ435" s="65">
        <f t="shared" si="106"/>
        <v>0</v>
      </c>
    </row>
    <row r="436" spans="2:36" x14ac:dyDescent="0.2">
      <c r="B436" t="str">
        <f>DataBase!A433</f>
        <v>p-i-PStyrene</v>
      </c>
      <c r="D436" s="27">
        <f>DataBase!C433</f>
        <v>144.21600341796875</v>
      </c>
      <c r="E436" s="47">
        <f>DataBase!E433</f>
        <v>241.85</v>
      </c>
      <c r="F436" s="47">
        <f>DataBase!D433/1000</f>
        <v>0.93964599609374999</v>
      </c>
      <c r="G436" s="47">
        <f>DataBase!R433</f>
        <v>467.85</v>
      </c>
      <c r="H436" s="47">
        <f>DataBase!S433/100</f>
        <v>27.8</v>
      </c>
      <c r="I436" s="68">
        <f>DataBase!U433</f>
        <v>0.40683698654174805</v>
      </c>
      <c r="J436" s="27">
        <f>TestLeeKesler!H436</f>
        <v>10.376772861530229</v>
      </c>
      <c r="K436" s="58">
        <f>DataBase!Y434</f>
        <v>1.2441028912519391E-2</v>
      </c>
      <c r="L436" s="27">
        <f t="shared" si="92"/>
        <v>3.327949654545791E-3</v>
      </c>
      <c r="M436" s="27">
        <f t="shared" si="98"/>
        <v>3.327949654545791E-3</v>
      </c>
      <c r="N436" s="58"/>
      <c r="O436" s="58"/>
      <c r="P436" s="58"/>
      <c r="Q436" s="58"/>
      <c r="R436" s="58"/>
      <c r="S436" s="58"/>
      <c r="T436" s="27">
        <f>TestLeeKesler!AR436</f>
        <v>1.8903840979412172E-6</v>
      </c>
      <c r="U436" s="27">
        <f t="shared" si="94"/>
        <v>0.47658569500674763</v>
      </c>
      <c r="V436" s="27">
        <f t="shared" si="95"/>
        <v>-5.9078605489375846</v>
      </c>
      <c r="W436" s="77">
        <f t="shared" si="93"/>
        <v>-7.6752469884322805</v>
      </c>
      <c r="X436" s="27">
        <f t="shared" si="96"/>
        <v>-9.0304349046750012</v>
      </c>
      <c r="Y436" s="27">
        <f t="shared" si="97"/>
        <v>1.1971041922826586E-4</v>
      </c>
      <c r="AA436" s="65">
        <f t="shared" si="99"/>
        <v>-0.99984805243109443</v>
      </c>
      <c r="AB436" s="65">
        <f t="shared" si="100"/>
        <v>-4820.7553522580347</v>
      </c>
      <c r="AD436" s="27">
        <f t="shared" si="101"/>
        <v>-5.9078605489375846</v>
      </c>
      <c r="AE436" s="77">
        <f t="shared" si="102"/>
        <v>-7.6752469884322805</v>
      </c>
      <c r="AF436" s="27">
        <f t="shared" si="103"/>
        <v>-9.0304349046750012</v>
      </c>
      <c r="AG436" s="27">
        <f t="shared" si="105"/>
        <v>1.1971041922826586E-4</v>
      </c>
      <c r="AI436" s="22">
        <f t="shared" si="104"/>
        <v>8.3048213562108666E-5</v>
      </c>
      <c r="AJ436" s="65">
        <f t="shared" si="106"/>
        <v>8.3048213562108666E-5</v>
      </c>
    </row>
    <row r="437" spans="2:36" x14ac:dyDescent="0.2">
      <c r="B437" t="str">
        <f>DataBase!A434</f>
        <v>n-Pentyl-BZ</v>
      </c>
      <c r="D437" s="27">
        <f>DataBase!C434</f>
        <v>148.24000549316406</v>
      </c>
      <c r="E437" s="47">
        <f>DataBase!E434</f>
        <v>205.39901123046877</v>
      </c>
      <c r="F437" s="47">
        <f>DataBase!D434/1000</f>
        <v>0.86279901123046876</v>
      </c>
      <c r="G437" s="47">
        <f>DataBase!R434</f>
        <v>406.77700195312502</v>
      </c>
      <c r="H437" s="47">
        <f>DataBase!S434/100</f>
        <v>26.061799316406251</v>
      </c>
      <c r="I437" s="68">
        <f>DataBase!U434</f>
        <v>0.43762600421905518</v>
      </c>
      <c r="J437" s="27">
        <f>TestLeeKesler!H437</f>
        <v>11.027828513305229</v>
      </c>
      <c r="K437" s="58">
        <f>DataBase!Y435</f>
        <v>2.176219821784918E-2</v>
      </c>
      <c r="L437" s="27">
        <f t="shared" si="92"/>
        <v>1.2527650913323899E-2</v>
      </c>
      <c r="M437" s="27">
        <f t="shared" si="98"/>
        <v>1.2527650913323899E-2</v>
      </c>
      <c r="N437" s="58"/>
      <c r="O437" s="58"/>
      <c r="P437" s="58"/>
      <c r="Q437" s="58"/>
      <c r="R437" s="58"/>
      <c r="S437" s="58"/>
      <c r="T437" s="27">
        <f>TestLeeKesler!AR437</f>
        <v>6.2366543607881197E-6</v>
      </c>
      <c r="U437" s="27">
        <f t="shared" si="94"/>
        <v>0.51939399227499217</v>
      </c>
      <c r="V437" s="27">
        <f t="shared" si="95"/>
        <v>-4.9630489774089206</v>
      </c>
      <c r="W437" s="77">
        <f t="shared" si="93"/>
        <v>-6.1176406700591608</v>
      </c>
      <c r="X437" s="27">
        <f t="shared" si="96"/>
        <v>-7.6402876190948943</v>
      </c>
      <c r="Y437" s="27">
        <f t="shared" si="97"/>
        <v>4.8069017650049877E-4</v>
      </c>
      <c r="AA437" s="65">
        <f t="shared" si="99"/>
        <v>-0.99971341799673197</v>
      </c>
      <c r="AB437" s="65">
        <f t="shared" si="100"/>
        <v>-1480.6892879274972</v>
      </c>
      <c r="AD437" s="27">
        <f t="shared" si="101"/>
        <v>-4.9630489774089206</v>
      </c>
      <c r="AE437" s="77">
        <f t="shared" si="102"/>
        <v>-6.1176406700591608</v>
      </c>
      <c r="AF437" s="27">
        <f t="shared" si="103"/>
        <v>-7.6402876190948943</v>
      </c>
      <c r="AG437" s="27">
        <f t="shared" si="105"/>
        <v>4.8069017650049877E-4</v>
      </c>
      <c r="AI437" s="22">
        <f t="shared" si="104"/>
        <v>8.5276863919515138E-5</v>
      </c>
      <c r="AJ437" s="65">
        <f t="shared" si="106"/>
        <v>8.5276863919515138E-5</v>
      </c>
    </row>
    <row r="438" spans="2:36" x14ac:dyDescent="0.2">
      <c r="B438" t="str">
        <f>DataBase!A435</f>
        <v>1-E-2-i-P-BZ</v>
      </c>
      <c r="D438" s="27">
        <f>DataBase!C435</f>
        <v>148.24800109863281</v>
      </c>
      <c r="E438" s="47">
        <f>DataBase!E435</f>
        <v>192.9999938964844</v>
      </c>
      <c r="F438" s="47">
        <f>DataBase!D435/1000</f>
        <v>0.88886999511718745</v>
      </c>
      <c r="G438" s="47">
        <f>DataBase!R435</f>
        <v>392.85</v>
      </c>
      <c r="H438" s="47">
        <f>DataBase!S435/100</f>
        <v>26.7</v>
      </c>
      <c r="I438" s="68">
        <f>DataBase!U435</f>
        <v>0.41763401031494141</v>
      </c>
      <c r="J438" s="27">
        <f>TestLeeKesler!H438</f>
        <v>10.611118136469472</v>
      </c>
      <c r="K438" s="58">
        <f>DataBase!Y436</f>
        <v>4.9486852313848214E-3</v>
      </c>
      <c r="L438" s="27">
        <f t="shared" si="92"/>
        <v>2.0718615896643453E-2</v>
      </c>
      <c r="M438" s="27">
        <f t="shared" si="98"/>
        <v>2.0718615896643453E-2</v>
      </c>
      <c r="N438" s="58"/>
      <c r="O438" s="58"/>
      <c r="P438" s="58"/>
      <c r="Q438" s="58"/>
      <c r="R438" s="58"/>
      <c r="S438" s="58"/>
      <c r="T438" s="27">
        <f>TestLeeKesler!AR438</f>
        <v>1.206662530618711E-5</v>
      </c>
      <c r="U438" s="27">
        <f t="shared" si="94"/>
        <v>0.53025525525525519</v>
      </c>
      <c r="V438" s="27">
        <f t="shared" si="95"/>
        <v>-4.7488545180731112</v>
      </c>
      <c r="W438" s="77">
        <f t="shared" si="93"/>
        <v>-5.7766648594804932</v>
      </c>
      <c r="X438" s="27">
        <f t="shared" si="96"/>
        <v>-7.1613862295833473</v>
      </c>
      <c r="Y438" s="27">
        <f t="shared" si="97"/>
        <v>7.7597812346979231E-4</v>
      </c>
      <c r="AA438" s="65">
        <f t="shared" si="99"/>
        <v>-0.99756165026830568</v>
      </c>
      <c r="AB438" s="65">
        <f t="shared" si="100"/>
        <v>1306.9048110056642</v>
      </c>
      <c r="AD438" s="27">
        <f t="shared" si="101"/>
        <v>-4.7488545180731112</v>
      </c>
      <c r="AE438" s="77">
        <f t="shared" si="102"/>
        <v>-5.7766648594804932</v>
      </c>
      <c r="AF438" s="27">
        <f t="shared" si="103"/>
        <v>-7.1613862295833473</v>
      </c>
      <c r="AG438" s="27">
        <f t="shared" si="105"/>
        <v>7.7597812346979231E-4</v>
      </c>
      <c r="AI438" s="22">
        <f t="shared" si="104"/>
        <v>2.4869071318706451E-4</v>
      </c>
      <c r="AJ438" s="65">
        <f t="shared" si="106"/>
        <v>2.4869071318706451E-4</v>
      </c>
    </row>
    <row r="439" spans="2:36" x14ac:dyDescent="0.2">
      <c r="B439" t="str">
        <f>DataBase!A436</f>
        <v>Penta-M-BZ</v>
      </c>
      <c r="D439" s="27">
        <f>DataBase!C436</f>
        <v>148.25</v>
      </c>
      <c r="E439" s="47">
        <f>DataBase!E436</f>
        <v>231.95000610351565</v>
      </c>
      <c r="F439" s="47">
        <f>DataBase!D436/1000</f>
        <v>0.92017401123046871</v>
      </c>
      <c r="G439" s="47">
        <f>DataBase!R436</f>
        <v>445.85</v>
      </c>
      <c r="H439" s="47">
        <f>DataBase!S436/100</f>
        <v>24.9</v>
      </c>
      <c r="I439" s="68">
        <f>DataBase!U436</f>
        <v>0.40700000524520874</v>
      </c>
      <c r="J439" s="27">
        <f>TestLeeKesler!H439</f>
        <v>10.528019074150661</v>
      </c>
      <c r="K439" s="58">
        <f>DataBase!Y437</f>
        <v>9.6971666278210635E-4</v>
      </c>
      <c r="L439" s="27">
        <f t="shared" si="92"/>
        <v>5.2866604448545762E-3</v>
      </c>
      <c r="M439" s="27">
        <f t="shared" si="98"/>
        <v>5.2866604448545762E-3</v>
      </c>
      <c r="N439" s="58"/>
      <c r="O439" s="58"/>
      <c r="P439" s="58"/>
      <c r="Q439" s="58"/>
      <c r="R439" s="58"/>
      <c r="S439" s="58"/>
      <c r="T439" s="27">
        <f>TestLeeKesler!AR439</f>
        <v>2.9465056683009206E-6</v>
      </c>
      <c r="U439" s="27">
        <f t="shared" si="94"/>
        <v>0.49116828929068146</v>
      </c>
      <c r="V439" s="27">
        <f t="shared" si="95"/>
        <v>-5.5665160615335871</v>
      </c>
      <c r="W439" s="77">
        <f t="shared" si="93"/>
        <v>-7.1029981155089361</v>
      </c>
      <c r="X439" s="27">
        <f t="shared" si="96"/>
        <v>-8.4574363318024322</v>
      </c>
      <c r="Y439" s="27">
        <f t="shared" si="97"/>
        <v>2.1231568051624804E-4</v>
      </c>
      <c r="AA439" s="65">
        <f t="shared" si="99"/>
        <v>-0.99696147773737598</v>
      </c>
      <c r="AB439" s="65">
        <f t="shared" si="100"/>
        <v>1465.106220060931</v>
      </c>
      <c r="AD439" s="27">
        <f t="shared" si="101"/>
        <v>-5.5665160615335871</v>
      </c>
      <c r="AE439" s="77">
        <f t="shared" si="102"/>
        <v>-7.1029981155089361</v>
      </c>
      <c r="AF439" s="27">
        <f t="shared" si="103"/>
        <v>-8.4574363318024322</v>
      </c>
      <c r="AG439" s="27">
        <f t="shared" si="105"/>
        <v>2.1231568051624804E-4</v>
      </c>
      <c r="AI439" s="22">
        <f t="shared" si="104"/>
        <v>1.8636003617574155E-5</v>
      </c>
      <c r="AJ439" s="65">
        <f t="shared" si="106"/>
        <v>1.8636003617574155E-5</v>
      </c>
    </row>
    <row r="440" spans="2:36" x14ac:dyDescent="0.2">
      <c r="B440" t="str">
        <f>DataBase!A437</f>
        <v>Acebaphthlne</v>
      </c>
      <c r="D440" s="27">
        <f>DataBase!C437</f>
        <v>152.19500732421875</v>
      </c>
      <c r="E440" s="47">
        <f>DataBase!E437</f>
        <v>270.00002441406252</v>
      </c>
      <c r="F440" s="47">
        <f>DataBase!D437/1000</f>
        <v>0.85445501708984373</v>
      </c>
      <c r="G440" s="47">
        <f>DataBase!R437</f>
        <v>518.85</v>
      </c>
      <c r="H440" s="47">
        <f>DataBase!S437/100</f>
        <v>32</v>
      </c>
      <c r="I440" s="68">
        <f>DataBase!U437</f>
        <v>0.398701012134552</v>
      </c>
      <c r="J440" s="27">
        <f>TestLeeKesler!H440</f>
        <v>11.615597787659734</v>
      </c>
      <c r="K440" s="58">
        <f>DataBase!Y438</f>
        <v>1.8754597229651549E-2</v>
      </c>
      <c r="L440" s="27">
        <f t="shared" si="92"/>
        <v>1.0658699608637272E-3</v>
      </c>
      <c r="M440" s="27">
        <f t="shared" si="98"/>
        <v>1.0658699608637272E-3</v>
      </c>
      <c r="N440" s="58"/>
      <c r="O440" s="58"/>
      <c r="P440" s="58"/>
      <c r="Q440" s="58"/>
      <c r="R440" s="58"/>
      <c r="S440" s="58"/>
      <c r="T440" s="27">
        <f>TestLeeKesler!AR440</f>
        <v>5.4912902436483678E-7</v>
      </c>
      <c r="U440" s="27">
        <f t="shared" si="94"/>
        <v>0.4458964646464646</v>
      </c>
      <c r="V440" s="27">
        <f t="shared" si="95"/>
        <v>-6.7031628214214551</v>
      </c>
      <c r="W440" s="77">
        <f t="shared" si="93"/>
        <v>-9.0457182706460806</v>
      </c>
      <c r="X440" s="27">
        <f t="shared" si="96"/>
        <v>-10.309699851412057</v>
      </c>
      <c r="Y440" s="27">
        <f t="shared" si="97"/>
        <v>3.3308436276991476E-5</v>
      </c>
      <c r="AA440" s="65">
        <f t="shared" si="99"/>
        <v>-0.99997072029766143</v>
      </c>
      <c r="AB440" s="65">
        <f t="shared" si="100"/>
        <v>-32212.333502582409</v>
      </c>
      <c r="AD440" s="27">
        <f t="shared" si="101"/>
        <v>-6.7031628214214551</v>
      </c>
      <c r="AE440" s="77">
        <f t="shared" si="102"/>
        <v>-9.0457182706460806</v>
      </c>
      <c r="AF440" s="27">
        <f t="shared" si="103"/>
        <v>-10.309699851412057</v>
      </c>
      <c r="AG440" s="27">
        <f t="shared" si="105"/>
        <v>3.3308436276991476E-5</v>
      </c>
      <c r="AI440" s="22">
        <f t="shared" si="104"/>
        <v>3.1289107238955793E-4</v>
      </c>
      <c r="AJ440" s="65">
        <f t="shared" si="106"/>
        <v>3.1289107238955793E-4</v>
      </c>
    </row>
    <row r="441" spans="2:36" x14ac:dyDescent="0.2">
      <c r="B441" t="str">
        <f>DataBase!A438</f>
        <v>1-Undecyne</v>
      </c>
      <c r="D441" s="27">
        <f>DataBase!C438</f>
        <v>152.27900695800781</v>
      </c>
      <c r="E441" s="47">
        <f>DataBase!E438</f>
        <v>195.05001220703127</v>
      </c>
      <c r="F441" s="47">
        <f>DataBase!D438/1000</f>
        <v>0.77598101806640629</v>
      </c>
      <c r="G441" s="47">
        <f>DataBase!R438</f>
        <v>376.85</v>
      </c>
      <c r="H441" s="47">
        <f>DataBase!S438/100</f>
        <v>22.1</v>
      </c>
      <c r="I441" s="68">
        <f>DataBase!U438</f>
        <v>0.46999800205230713</v>
      </c>
      <c r="J441" s="27">
        <f>TestLeeKesler!H441</f>
        <v>12.172605413759578</v>
      </c>
      <c r="K441" s="58">
        <f>DataBase!Y439</f>
        <v>1.9516786443357767E-3</v>
      </c>
      <c r="L441" s="27">
        <f t="shared" si="92"/>
        <v>1.9408554851195154E-2</v>
      </c>
      <c r="M441" s="27">
        <f t="shared" si="98"/>
        <v>1.9408554851195154E-2</v>
      </c>
      <c r="N441" s="58"/>
      <c r="O441" s="58"/>
      <c r="P441" s="58"/>
      <c r="Q441" s="58"/>
      <c r="R441" s="58"/>
      <c r="S441" s="58"/>
      <c r="T441" s="27">
        <f>TestLeeKesler!AR441</f>
        <v>6.8850373167406384E-6</v>
      </c>
      <c r="U441" s="27">
        <f t="shared" si="94"/>
        <v>0.54330769230769227</v>
      </c>
      <c r="V441" s="27">
        <f t="shared" si="95"/>
        <v>-4.5033886324123724</v>
      </c>
      <c r="W441" s="77">
        <f t="shared" si="93"/>
        <v>-5.3920023137258157</v>
      </c>
      <c r="X441" s="27">
        <f t="shared" si="96"/>
        <v>-7.0376189469249226</v>
      </c>
      <c r="Y441" s="27">
        <f t="shared" si="97"/>
        <v>8.7821515163778968E-4</v>
      </c>
      <c r="AA441" s="65">
        <f t="shared" si="99"/>
        <v>-0.99647224847352678</v>
      </c>
      <c r="AB441" s="65">
        <f t="shared" si="100"/>
        <v>2535.4802601307356</v>
      </c>
      <c r="AD441" s="27">
        <f t="shared" si="101"/>
        <v>-4.5033886324123724</v>
      </c>
      <c r="AE441" s="77">
        <f t="shared" si="102"/>
        <v>-5.3920023137258157</v>
      </c>
      <c r="AF441" s="27">
        <f t="shared" si="103"/>
        <v>-7.0376189469249226</v>
      </c>
      <c r="AG441" s="27">
        <f t="shared" si="105"/>
        <v>8.7821515163778968E-4</v>
      </c>
      <c r="AI441" s="22">
        <f t="shared" si="104"/>
        <v>3.0474252690161299E-4</v>
      </c>
      <c r="AJ441" s="65">
        <f t="shared" si="106"/>
        <v>3.0474252690161299E-4</v>
      </c>
    </row>
    <row r="442" spans="2:36" x14ac:dyDescent="0.2">
      <c r="B442" t="str">
        <f>DataBase!A439</f>
        <v>BiPhenyl</v>
      </c>
      <c r="D442" s="27">
        <f>DataBase!C439</f>
        <v>154.21000671386719</v>
      </c>
      <c r="E442" s="47">
        <f>DataBase!E439</f>
        <v>254.99801025390627</v>
      </c>
      <c r="F442" s="47">
        <f>DataBase!D439/1000</f>
        <v>1.0294399414062501</v>
      </c>
      <c r="G442" s="47">
        <f>DataBase!R439</f>
        <v>516.11000976562502</v>
      </c>
      <c r="H442" s="47">
        <f>DataBase!S439/100</f>
        <v>38.473100585937502</v>
      </c>
      <c r="I442" s="68">
        <f>DataBase!U439</f>
        <v>0.36590000987052917</v>
      </c>
      <c r="J442" s="27">
        <f>TestLeeKesler!H442</f>
        <v>9.5515760196082926</v>
      </c>
      <c r="K442" s="58">
        <f>DataBase!Y440</f>
        <v>9.4040601468555526E-4</v>
      </c>
      <c r="L442" s="27">
        <f t="shared" si="92"/>
        <v>1.8497764135118899E-3</v>
      </c>
      <c r="M442" s="27">
        <f t="shared" si="98"/>
        <v>1.8497764135118899E-3</v>
      </c>
      <c r="N442" s="58"/>
      <c r="O442" s="58"/>
      <c r="P442" s="58"/>
      <c r="Q442" s="58"/>
      <c r="R442" s="58"/>
      <c r="S442" s="58"/>
      <c r="T442" s="27">
        <f>TestLeeKesler!AR442</f>
        <v>1.3715096091509664E-6</v>
      </c>
      <c r="U442" s="27">
        <f t="shared" si="94"/>
        <v>0.44744443609257456</v>
      </c>
      <c r="V442" s="27">
        <f t="shared" si="95"/>
        <v>-6.6602998219809244</v>
      </c>
      <c r="W442" s="77">
        <f t="shared" si="93"/>
        <v>-8.9706201291351153</v>
      </c>
      <c r="X442" s="27">
        <f t="shared" si="96"/>
        <v>-9.9426498157762317</v>
      </c>
      <c r="Y442" s="27">
        <f t="shared" si="97"/>
        <v>4.8079733251029188E-5</v>
      </c>
      <c r="AA442" s="65">
        <f t="shared" si="99"/>
        <v>-0.99854157716163738</v>
      </c>
      <c r="AB442" s="65">
        <f t="shared" si="100"/>
        <v>663.04340323891768</v>
      </c>
      <c r="AD442" s="27">
        <f t="shared" si="101"/>
        <v>-6.6602998219809244</v>
      </c>
      <c r="AE442" s="77">
        <f t="shared" si="102"/>
        <v>-8.9706201291351153</v>
      </c>
      <c r="AF442" s="27">
        <f t="shared" si="103"/>
        <v>-9.9426498157762317</v>
      </c>
      <c r="AG442" s="27">
        <f t="shared" si="105"/>
        <v>4.8079733251029188E-5</v>
      </c>
      <c r="AI442" s="22">
        <f t="shared" si="104"/>
        <v>8.2695452226156692E-7</v>
      </c>
      <c r="AJ442" s="65">
        <f t="shared" si="106"/>
        <v>8.2695452226156692E-7</v>
      </c>
    </row>
    <row r="443" spans="2:36" x14ac:dyDescent="0.2">
      <c r="B443" t="str">
        <f>DataBase!A440</f>
        <v>Acenaphthene</v>
      </c>
      <c r="D443" s="27">
        <f>DataBase!C440</f>
        <v>154.21000671386719</v>
      </c>
      <c r="E443" s="47">
        <f>DataBase!E440</f>
        <v>277.38997802734377</v>
      </c>
      <c r="F443" s="47">
        <f>DataBase!D440/1000</f>
        <v>1.0849899902343749</v>
      </c>
      <c r="G443" s="47">
        <f>DataBase!R440</f>
        <v>530.00002441406252</v>
      </c>
      <c r="H443" s="47">
        <f>DataBase!S440/100</f>
        <v>31</v>
      </c>
      <c r="I443" s="68">
        <f>DataBase!U440</f>
        <v>0.38109898567199707</v>
      </c>
      <c r="J443" s="27">
        <f>TestLeeKesler!H443</f>
        <v>9.1888548336205549</v>
      </c>
      <c r="K443" s="58">
        <f>DataBase!Y441</f>
        <v>1.4427136499736265E-2</v>
      </c>
      <c r="L443" s="27">
        <f t="shared" si="92"/>
        <v>9.0447711724653572E-4</v>
      </c>
      <c r="M443" s="27">
        <f t="shared" si="98"/>
        <v>9.0447711724653572E-4</v>
      </c>
      <c r="N443" s="58"/>
      <c r="O443" s="58"/>
      <c r="P443" s="58"/>
      <c r="Q443" s="58"/>
      <c r="R443" s="58"/>
      <c r="S443" s="58"/>
      <c r="T443" s="27">
        <f>TestLeeKesler!AR443</f>
        <v>5.0105828921051135E-7</v>
      </c>
      <c r="U443" s="27">
        <f t="shared" si="94"/>
        <v>0.43970614364064831</v>
      </c>
      <c r="V443" s="27">
        <f t="shared" si="95"/>
        <v>-6.8777393314608277</v>
      </c>
      <c r="W443" s="77">
        <f t="shared" si="93"/>
        <v>-9.3529543747690447</v>
      </c>
      <c r="X443" s="27">
        <f t="shared" si="96"/>
        <v>-10.442140756721779</v>
      </c>
      <c r="Y443" s="27">
        <f t="shared" si="97"/>
        <v>2.9176681201501152E-5</v>
      </c>
      <c r="AA443" s="65">
        <f t="shared" si="99"/>
        <v>-0.99996526973393374</v>
      </c>
      <c r="AB443" s="65">
        <f t="shared" si="100"/>
        <v>-26988.196131425353</v>
      </c>
      <c r="AD443" s="27">
        <f t="shared" si="101"/>
        <v>-6.8777393314608277</v>
      </c>
      <c r="AE443" s="77">
        <f t="shared" si="102"/>
        <v>-9.3529543747690447</v>
      </c>
      <c r="AF443" s="27">
        <f t="shared" si="103"/>
        <v>-10.442140756721779</v>
      </c>
      <c r="AG443" s="27">
        <f t="shared" si="105"/>
        <v>2.9176681201501152E-5</v>
      </c>
      <c r="AI443" s="22">
        <f t="shared" si="104"/>
        <v>1.8286231677483748E-4</v>
      </c>
      <c r="AJ443" s="65">
        <f t="shared" si="106"/>
        <v>1.8286231677483748E-4</v>
      </c>
    </row>
    <row r="444" spans="2:36" x14ac:dyDescent="0.2">
      <c r="B444" t="str">
        <f>DataBase!A441</f>
        <v>n-Hex-CC5</v>
      </c>
      <c r="D444" s="27">
        <f>DataBase!C441</f>
        <v>154.29600524902344</v>
      </c>
      <c r="E444" s="47">
        <f>DataBase!E441</f>
        <v>203.14901123046877</v>
      </c>
      <c r="F444" s="47">
        <f>DataBase!D441/1000</f>
        <v>0.80009100341796879</v>
      </c>
      <c r="G444" s="47">
        <f>DataBase!R441</f>
        <v>386.94802246093752</v>
      </c>
      <c r="H444" s="47">
        <f>DataBase!S441/100</f>
        <v>21.3</v>
      </c>
      <c r="I444" s="68">
        <f>DataBase!U441</f>
        <v>0.47600001096725464</v>
      </c>
      <c r="J444" s="27">
        <f>TestLeeKesler!H444</f>
        <v>11.873479533443636</v>
      </c>
      <c r="K444" s="58">
        <f>DataBase!Y442</f>
        <v>1.6675577549857105E-2</v>
      </c>
      <c r="L444" s="27">
        <f t="shared" si="92"/>
        <v>1.3825363496004448E-2</v>
      </c>
      <c r="M444" s="27">
        <f t="shared" si="98"/>
        <v>1.3825363496004448E-2</v>
      </c>
      <c r="N444" s="58"/>
      <c r="O444" s="58"/>
      <c r="P444" s="58"/>
      <c r="Q444" s="58"/>
      <c r="R444" s="58"/>
      <c r="S444" s="58"/>
      <c r="T444" s="27">
        <f>TestLeeKesler!AR444</f>
        <v>5.4457389686643128E-6</v>
      </c>
      <c r="U444" s="27">
        <f t="shared" si="94"/>
        <v>0.53499630052428804</v>
      </c>
      <c r="V444" s="27">
        <f t="shared" si="95"/>
        <v>-4.6582317365075614</v>
      </c>
      <c r="W444" s="77">
        <f t="shared" si="93"/>
        <v>-5.633877549748914</v>
      </c>
      <c r="X444" s="27">
        <f t="shared" si="96"/>
        <v>-7.3399575119762144</v>
      </c>
      <c r="Y444" s="27">
        <f t="shared" si="97"/>
        <v>6.4907809840396465E-4</v>
      </c>
      <c r="AA444" s="65">
        <f t="shared" si="99"/>
        <v>-0.99967343026336675</v>
      </c>
      <c r="AB444" s="65">
        <f t="shared" si="100"/>
        <v>-523.38425882203728</v>
      </c>
      <c r="AD444" s="27">
        <f t="shared" si="101"/>
        <v>-4.6582317365075614</v>
      </c>
      <c r="AE444" s="77">
        <f t="shared" si="102"/>
        <v>-5.633877549748914</v>
      </c>
      <c r="AF444" s="27">
        <f t="shared" si="103"/>
        <v>-7.3399575119762144</v>
      </c>
      <c r="AG444" s="27">
        <f t="shared" si="105"/>
        <v>6.4907809840396465E-4</v>
      </c>
      <c r="AI444" s="22">
        <f t="shared" si="104"/>
        <v>8.1237201527791967E-6</v>
      </c>
      <c r="AJ444" s="65">
        <f t="shared" si="106"/>
        <v>8.1237201527791967E-6</v>
      </c>
    </row>
    <row r="445" spans="2:36" x14ac:dyDescent="0.2">
      <c r="B445" t="str">
        <f>DataBase!A442</f>
        <v>1-Undecene</v>
      </c>
      <c r="D445" s="27">
        <f>DataBase!C442</f>
        <v>154.29600524902344</v>
      </c>
      <c r="E445" s="47">
        <f>DataBase!E442</f>
        <v>192.64901123046877</v>
      </c>
      <c r="F445" s="47">
        <f>DataBase!D442/1000</f>
        <v>0.75340002441406251</v>
      </c>
      <c r="G445" s="47">
        <f>DataBase!R442</f>
        <v>363.85</v>
      </c>
      <c r="H445" s="47">
        <f>DataBase!S442/100</f>
        <v>19.8</v>
      </c>
      <c r="I445" s="68">
        <f>DataBase!U442</f>
        <v>0.54316002130508423</v>
      </c>
      <c r="J445" s="27">
        <f>TestLeeKesler!H445</f>
        <v>12.515976120133839</v>
      </c>
      <c r="K445" s="58">
        <f>DataBase!Y443</f>
        <v>1.4920336927932059E-2</v>
      </c>
      <c r="L445" s="27">
        <f t="shared" si="92"/>
        <v>1.6892891330768649E-2</v>
      </c>
      <c r="M445" s="27">
        <f t="shared" si="98"/>
        <v>1.6892891330768649E-2</v>
      </c>
      <c r="N445" s="58"/>
      <c r="O445" s="58"/>
      <c r="P445" s="58"/>
      <c r="Q445" s="58"/>
      <c r="R445" s="58"/>
      <c r="S445" s="58"/>
      <c r="T445" s="27">
        <f>TestLeeKesler!AR445</f>
        <v>6.1307474522949252E-6</v>
      </c>
      <c r="U445" s="27">
        <f t="shared" si="94"/>
        <v>0.55439560439560431</v>
      </c>
      <c r="V445" s="27">
        <f t="shared" si="95"/>
        <v>-4.3044400396773357</v>
      </c>
      <c r="W445" s="77">
        <f t="shared" si="93"/>
        <v>-5.0852495885930926</v>
      </c>
      <c r="X445" s="27">
        <f t="shared" si="96"/>
        <v>-7.0665443145592306</v>
      </c>
      <c r="Y445" s="27">
        <f t="shared" si="97"/>
        <v>8.5317632983680043E-4</v>
      </c>
      <c r="AA445" s="65">
        <f t="shared" si="99"/>
        <v>-0.99958910127285283</v>
      </c>
      <c r="AB445" s="65">
        <f t="shared" si="100"/>
        <v>321.74778331444776</v>
      </c>
      <c r="AD445" s="27">
        <f t="shared" si="101"/>
        <v>-4.3044400396773357</v>
      </c>
      <c r="AE445" s="77">
        <f t="shared" si="102"/>
        <v>-5.0852495885930926</v>
      </c>
      <c r="AF445" s="27">
        <f t="shared" si="103"/>
        <v>-7.0665443145592306</v>
      </c>
      <c r="AG445" s="27">
        <f t="shared" si="105"/>
        <v>8.5317632983680043E-4</v>
      </c>
      <c r="AI445" s="22">
        <f t="shared" si="104"/>
        <v>3.8909708721500162E-6</v>
      </c>
      <c r="AJ445" s="65">
        <f t="shared" si="106"/>
        <v>3.8909708721500162E-6</v>
      </c>
    </row>
    <row r="446" spans="2:36" x14ac:dyDescent="0.2">
      <c r="B446" t="str">
        <f>DataBase!A443</f>
        <v>Pent-CC6</v>
      </c>
      <c r="D446" s="27">
        <f>DataBase!C443</f>
        <v>154.30000305175781</v>
      </c>
      <c r="E446" s="47">
        <f>DataBase!E443</f>
        <v>203.74801025390627</v>
      </c>
      <c r="F446" s="47">
        <f>DataBase!D443/1000</f>
        <v>0.80680902099609375</v>
      </c>
      <c r="G446" s="47">
        <f>DataBase!R443</f>
        <v>400.85</v>
      </c>
      <c r="H446" s="47">
        <f>DataBase!S443/100</f>
        <v>23.3</v>
      </c>
      <c r="I446" s="68">
        <f>DataBase!U443</f>
        <v>0.41299900412559509</v>
      </c>
      <c r="J446" s="27">
        <f>TestLeeKesler!H446</f>
        <v>11.779547101304004</v>
      </c>
      <c r="K446" s="58">
        <f>DataBase!Y444</f>
        <v>1.6668600280224872E-3</v>
      </c>
      <c r="L446" s="27">
        <f t="shared" si="92"/>
        <v>1.515013480762456E-2</v>
      </c>
      <c r="M446" s="27">
        <f t="shared" si="98"/>
        <v>1.515013480762456E-2</v>
      </c>
      <c r="N446" s="58"/>
      <c r="O446" s="58"/>
      <c r="P446" s="58"/>
      <c r="Q446" s="58"/>
      <c r="R446" s="58"/>
      <c r="S446" s="58"/>
      <c r="T446" s="27">
        <f>TestLeeKesler!AR446</f>
        <v>9.0821416286974415E-6</v>
      </c>
      <c r="U446" s="27">
        <f t="shared" si="94"/>
        <v>0.52396142433234416</v>
      </c>
      <c r="V446" s="27">
        <f t="shared" si="95"/>
        <v>-4.8718332480487012</v>
      </c>
      <c r="W446" s="77">
        <f t="shared" si="93"/>
        <v>-5.9718448150209751</v>
      </c>
      <c r="X446" s="27">
        <f t="shared" si="96"/>
        <v>-7.3381992094449622</v>
      </c>
      <c r="Y446" s="27">
        <f t="shared" si="97"/>
        <v>6.5022037800963777E-4</v>
      </c>
      <c r="AA446" s="65">
        <f t="shared" si="99"/>
        <v>-0.9945513471581221</v>
      </c>
      <c r="AB446" s="65">
        <f t="shared" si="100"/>
        <v>1484.5919972221179</v>
      </c>
      <c r="AD446" s="27">
        <f t="shared" si="101"/>
        <v>-4.8718332480487012</v>
      </c>
      <c r="AE446" s="77">
        <f t="shared" si="102"/>
        <v>-5.9718448150209751</v>
      </c>
      <c r="AF446" s="27">
        <f t="shared" si="103"/>
        <v>-7.3381992094449622</v>
      </c>
      <c r="AG446" s="27">
        <f t="shared" si="105"/>
        <v>6.5022037800963777E-4</v>
      </c>
      <c r="AI446" s="22">
        <f t="shared" si="104"/>
        <v>1.8179869878225336E-4</v>
      </c>
      <c r="AJ446" s="65">
        <f t="shared" si="106"/>
        <v>1.8179869878225336E-4</v>
      </c>
    </row>
    <row r="447" spans="2:36" x14ac:dyDescent="0.2">
      <c r="B447" t="str">
        <f>DataBase!A444</f>
        <v>26DMNaphthal</v>
      </c>
      <c r="D447" s="27">
        <f>DataBase!C444</f>
        <v>156.22700500488281</v>
      </c>
      <c r="E447" s="47">
        <f>DataBase!E444</f>
        <v>262.00002441406252</v>
      </c>
      <c r="F447" s="47">
        <f>DataBase!D444/1000</f>
        <v>0.92889300537109376</v>
      </c>
      <c r="G447" s="47">
        <f>DataBase!R444</f>
        <v>503.85</v>
      </c>
      <c r="H447" s="47">
        <f>DataBase!S444/100</f>
        <v>31.7</v>
      </c>
      <c r="I447" s="68">
        <f>DataBase!U444</f>
        <v>0.41767600178718567</v>
      </c>
      <c r="J447" s="27">
        <f>TestLeeKesler!H447</f>
        <v>10.6320495580298</v>
      </c>
      <c r="K447" s="58">
        <f>DataBase!Y445</f>
        <v>1.633149572430857E-3</v>
      </c>
      <c r="L447" s="27">
        <f t="shared" si="92"/>
        <v>1.3338733703395465E-3</v>
      </c>
      <c r="M447" s="27">
        <f t="shared" si="98"/>
        <v>1.3338733703395465E-3</v>
      </c>
      <c r="N447" s="58"/>
      <c r="O447" s="58"/>
      <c r="P447" s="58"/>
      <c r="Q447" s="58"/>
      <c r="R447" s="58"/>
      <c r="S447" s="58"/>
      <c r="T447" s="27">
        <f>TestLeeKesler!AR447</f>
        <v>6.371384265661968E-7</v>
      </c>
      <c r="U447" s="27">
        <f t="shared" si="94"/>
        <v>0.45450450450450447</v>
      </c>
      <c r="V447" s="27">
        <f t="shared" si="95"/>
        <v>-6.4686935820879894</v>
      </c>
      <c r="W447" s="77">
        <f t="shared" si="93"/>
        <v>-8.6365779794323192</v>
      </c>
      <c r="X447" s="27">
        <f t="shared" si="96"/>
        <v>-10.075984941660531</v>
      </c>
      <c r="Y447" s="27">
        <f t="shared" si="97"/>
        <v>4.2078024300932068E-5</v>
      </c>
      <c r="AA447" s="65">
        <f t="shared" si="99"/>
        <v>-0.99960987135696466</v>
      </c>
      <c r="AB447" s="65">
        <f t="shared" si="100"/>
        <v>-469.71927859418878</v>
      </c>
      <c r="AD447" s="27">
        <f t="shared" si="101"/>
        <v>-6.4686935820879894</v>
      </c>
      <c r="AE447" s="77">
        <f t="shared" si="102"/>
        <v>-8.6365779794323192</v>
      </c>
      <c r="AF447" s="27">
        <f t="shared" si="103"/>
        <v>-10.075984941660531</v>
      </c>
      <c r="AG447" s="27">
        <f t="shared" si="105"/>
        <v>4.2078024300932068E-5</v>
      </c>
      <c r="AI447" s="22">
        <f t="shared" si="104"/>
        <v>8.9566245138198916E-8</v>
      </c>
      <c r="AJ447" s="65">
        <f t="shared" si="106"/>
        <v>8.9566245138198916E-8</v>
      </c>
    </row>
    <row r="448" spans="2:36" x14ac:dyDescent="0.2">
      <c r="B448" t="str">
        <f>DataBase!A445</f>
        <v>27-DiM-Napth</v>
      </c>
      <c r="D448" s="27">
        <f>DataBase!C445</f>
        <v>156.22700500488281</v>
      </c>
      <c r="E448" s="47">
        <f>DataBase!E445</f>
        <v>263.00002441406252</v>
      </c>
      <c r="F448" s="47">
        <f>DataBase!D445/1000</f>
        <v>1.0066640014648438</v>
      </c>
      <c r="G448" s="47">
        <f>DataBase!R445</f>
        <v>501.85</v>
      </c>
      <c r="H448" s="47">
        <f>DataBase!S445/100</f>
        <v>32.299999999999997</v>
      </c>
      <c r="I448" s="68">
        <f>DataBase!U445</f>
        <v>0.4477120041847229</v>
      </c>
      <c r="J448" s="27">
        <f>TestLeeKesler!H448</f>
        <v>9.8167652700963988</v>
      </c>
      <c r="K448" s="58">
        <f>DataBase!Y446</f>
        <v>9.1276498972173549E-4</v>
      </c>
      <c r="L448" s="27">
        <f t="shared" si="92"/>
        <v>1.1083974524571272E-3</v>
      </c>
      <c r="M448" s="27">
        <f t="shared" si="98"/>
        <v>1.1083974524571272E-3</v>
      </c>
      <c r="N448" s="58"/>
      <c r="O448" s="58"/>
      <c r="P448" s="58"/>
      <c r="Q448" s="58"/>
      <c r="R448" s="58"/>
      <c r="S448" s="58"/>
      <c r="T448" s="27">
        <f>TestLeeKesler!AR448</f>
        <v>4.235332608809761E-7</v>
      </c>
      <c r="U448" s="27">
        <f t="shared" si="94"/>
        <v>0.45567741935483869</v>
      </c>
      <c r="V448" s="27">
        <f t="shared" si="95"/>
        <v>-6.4374652133186094</v>
      </c>
      <c r="W448" s="77">
        <f t="shared" si="93"/>
        <v>-8.5823967737514621</v>
      </c>
      <c r="X448" s="27">
        <f t="shared" si="96"/>
        <v>-10.279907273603376</v>
      </c>
      <c r="Y448" s="27">
        <f t="shared" si="97"/>
        <v>3.4315710602387845E-5</v>
      </c>
      <c r="AA448" s="65">
        <f t="shared" si="99"/>
        <v>-0.99953598870941562</v>
      </c>
      <c r="AB448" s="65">
        <f t="shared" si="100"/>
        <v>461.90578357048929</v>
      </c>
      <c r="AD448" s="27">
        <f t="shared" si="101"/>
        <v>-6.4374652133186094</v>
      </c>
      <c r="AE448" s="77">
        <f t="shared" si="102"/>
        <v>-8.5823967737514621</v>
      </c>
      <c r="AF448" s="27">
        <f t="shared" si="103"/>
        <v>-10.279907273603376</v>
      </c>
      <c r="AG448" s="27">
        <f t="shared" si="105"/>
        <v>3.4315710602387845E-5</v>
      </c>
      <c r="AI448" s="22">
        <f t="shared" si="104"/>
        <v>3.8272060475914434E-8</v>
      </c>
      <c r="AJ448" s="65">
        <f t="shared" si="106"/>
        <v>3.8272060475914434E-8</v>
      </c>
    </row>
    <row r="449" spans="2:36" x14ac:dyDescent="0.2">
      <c r="B449" t="str">
        <f>DataBase!A446</f>
        <v>12MNaphthaln</v>
      </c>
      <c r="D449" s="27">
        <f>DataBase!C446</f>
        <v>156.22900390625</v>
      </c>
      <c r="E449" s="47">
        <f>DataBase!E446</f>
        <v>266.35000000000002</v>
      </c>
      <c r="F449" s="47">
        <f>DataBase!D446/1000</f>
        <v>1.0210100097656249</v>
      </c>
      <c r="G449" s="47">
        <f>DataBase!R446</f>
        <v>502.14901123046877</v>
      </c>
      <c r="H449" s="47">
        <f>DataBase!S446/100</f>
        <v>30.1</v>
      </c>
      <c r="I449" s="68">
        <f>DataBase!U446</f>
        <v>0.44299900531768799</v>
      </c>
      <c r="J449" s="27">
        <f>TestLeeKesler!H449</f>
        <v>9.6989484606547833</v>
      </c>
      <c r="K449" s="58">
        <f>DataBase!Y447</f>
        <v>1.7592760080156332E-3</v>
      </c>
      <c r="L449" s="27">
        <f t="shared" si="92"/>
        <v>1.0666978226579937E-3</v>
      </c>
      <c r="M449" s="27">
        <f t="shared" si="98"/>
        <v>1.0666978226579937E-3</v>
      </c>
      <c r="N449" s="58"/>
      <c r="O449" s="58"/>
      <c r="P449" s="58"/>
      <c r="Q449" s="58"/>
      <c r="R449" s="58"/>
      <c r="S449" s="58"/>
      <c r="T449" s="27">
        <f>TestLeeKesler!AR449</f>
        <v>3.9570044169900101E-7</v>
      </c>
      <c r="U449" s="27">
        <f t="shared" si="94"/>
        <v>0.45550167726838631</v>
      </c>
      <c r="V449" s="27">
        <f t="shared" si="95"/>
        <v>-6.4421335120219805</v>
      </c>
      <c r="W449" s="77">
        <f t="shared" si="93"/>
        <v>-8.5904915441808214</v>
      </c>
      <c r="X449" s="27">
        <f t="shared" si="96"/>
        <v>-10.247712721284094</v>
      </c>
      <c r="Y449" s="27">
        <f t="shared" si="97"/>
        <v>3.5438465869036336E-5</v>
      </c>
      <c r="AA449" s="65">
        <f t="shared" si="99"/>
        <v>-0.99977507767974094</v>
      </c>
      <c r="AB449" s="65">
        <f t="shared" si="100"/>
        <v>-1750.2588129140013</v>
      </c>
      <c r="AD449" s="27">
        <f t="shared" si="101"/>
        <v>-6.4421335120219805</v>
      </c>
      <c r="AE449" s="77">
        <f t="shared" si="102"/>
        <v>-8.5904915441808214</v>
      </c>
      <c r="AF449" s="27">
        <f t="shared" si="103"/>
        <v>-10.247712721284094</v>
      </c>
      <c r="AG449" s="27">
        <f t="shared" si="105"/>
        <v>3.5438465869036336E-5</v>
      </c>
      <c r="AI449" s="22">
        <f t="shared" si="104"/>
        <v>4.796645428332809E-7</v>
      </c>
      <c r="AJ449" s="65">
        <f t="shared" si="106"/>
        <v>4.796645428332809E-7</v>
      </c>
    </row>
    <row r="450" spans="2:36" x14ac:dyDescent="0.2">
      <c r="B450" t="str">
        <f>DataBase!A447</f>
        <v>13MNaphthaln</v>
      </c>
      <c r="D450" s="27">
        <f>DataBase!C447</f>
        <v>156.22900390625</v>
      </c>
      <c r="E450" s="47">
        <f>DataBase!E447</f>
        <v>265.35000000000002</v>
      </c>
      <c r="F450" s="47">
        <f>DataBase!D447/1000</f>
        <v>1.0175100097656249</v>
      </c>
      <c r="G450" s="47">
        <f>DataBase!R447</f>
        <v>500.64901123046877</v>
      </c>
      <c r="H450" s="47">
        <f>DataBase!S447/100</f>
        <v>30.1</v>
      </c>
      <c r="I450" s="68">
        <f>DataBase!U447</f>
        <v>0.44299900531768799</v>
      </c>
      <c r="J450" s="27">
        <f>TestLeeKesler!H450</f>
        <v>9.7262937227381396</v>
      </c>
      <c r="K450" s="58">
        <f>DataBase!Y448</f>
        <v>1.7592760080156332E-3</v>
      </c>
      <c r="L450" s="27">
        <f t="shared" si="92"/>
        <v>1.111782840062206E-3</v>
      </c>
      <c r="M450" s="27">
        <f t="shared" si="98"/>
        <v>1.111782840062206E-3</v>
      </c>
      <c r="N450" s="58"/>
      <c r="O450" s="58"/>
      <c r="P450" s="58"/>
      <c r="Q450" s="58"/>
      <c r="R450" s="58"/>
      <c r="S450" s="58"/>
      <c r="T450" s="27">
        <f>TestLeeKesler!AR450</f>
        <v>4.1114558553762674E-7</v>
      </c>
      <c r="U450" s="27">
        <f t="shared" si="94"/>
        <v>0.45638466174624975</v>
      </c>
      <c r="V450" s="27">
        <f t="shared" si="95"/>
        <v>-6.4187166711383652</v>
      </c>
      <c r="W450" s="77">
        <f t="shared" si="93"/>
        <v>-8.5499038261699507</v>
      </c>
      <c r="X450" s="27">
        <f t="shared" si="96"/>
        <v>-10.206315561693549</v>
      </c>
      <c r="Y450" s="27">
        <f t="shared" si="97"/>
        <v>3.6936306978810827E-5</v>
      </c>
      <c r="AA450" s="65">
        <f t="shared" si="99"/>
        <v>-0.9997662984184037</v>
      </c>
      <c r="AB450" s="65">
        <f t="shared" si="100"/>
        <v>-1574.8513196529766</v>
      </c>
      <c r="AD450" s="27">
        <f t="shared" si="101"/>
        <v>-6.4187166711383652</v>
      </c>
      <c r="AE450" s="77">
        <f t="shared" si="102"/>
        <v>-8.5499038261699507</v>
      </c>
      <c r="AF450" s="27">
        <f t="shared" si="103"/>
        <v>-10.206315561693549</v>
      </c>
      <c r="AG450" s="27">
        <f t="shared" si="105"/>
        <v>3.6936306978810827E-5</v>
      </c>
      <c r="AI450" s="22">
        <f t="shared" si="104"/>
        <v>4.1924740254636521E-7</v>
      </c>
      <c r="AJ450" s="65">
        <f t="shared" si="106"/>
        <v>4.1924740254636521E-7</v>
      </c>
    </row>
    <row r="451" spans="2:36" x14ac:dyDescent="0.2">
      <c r="B451" t="str">
        <f>DataBase!A448</f>
        <v>14MNaphthaln</v>
      </c>
      <c r="D451" s="27">
        <f>DataBase!C448</f>
        <v>156.22900390625</v>
      </c>
      <c r="E451" s="47">
        <f>DataBase!E448</f>
        <v>267.35000000000002</v>
      </c>
      <c r="F451" s="47">
        <f>DataBase!D448/1000</f>
        <v>1.0197000122070312</v>
      </c>
      <c r="G451" s="47">
        <f>DataBase!R448</f>
        <v>503.64901123046877</v>
      </c>
      <c r="H451" s="47">
        <f>DataBase!S448/100</f>
        <v>30.1</v>
      </c>
      <c r="I451" s="68">
        <f>DataBase!U448</f>
        <v>0.44299900531768799</v>
      </c>
      <c r="J451" s="27">
        <f>TestLeeKesler!H451</f>
        <v>9.7174051436404021</v>
      </c>
      <c r="K451" s="58">
        <f>DataBase!Y449</f>
        <v>1.7592760080156332E-3</v>
      </c>
      <c r="L451" s="27">
        <f t="shared" si="92"/>
        <v>1.0234138137332532E-3</v>
      </c>
      <c r="M451" s="27">
        <f t="shared" si="98"/>
        <v>1.0234138137332532E-3</v>
      </c>
      <c r="N451" s="58"/>
      <c r="O451" s="58"/>
      <c r="P451" s="58"/>
      <c r="Q451" s="58"/>
      <c r="R451" s="58"/>
      <c r="S451" s="58"/>
      <c r="T451" s="27">
        <f>TestLeeKesler!AR451</f>
        <v>3.8083339089888758E-7</v>
      </c>
      <c r="U451" s="27">
        <f t="shared" si="94"/>
        <v>0.45462210287909827</v>
      </c>
      <c r="V451" s="27">
        <f t="shared" si="95"/>
        <v>-6.4655549386836695</v>
      </c>
      <c r="W451" s="77">
        <f t="shared" si="93"/>
        <v>-8.6311290792419193</v>
      </c>
      <c r="X451" s="27">
        <f t="shared" si="96"/>
        <v>-10.289136535556413</v>
      </c>
      <c r="Y451" s="27">
        <f t="shared" si="97"/>
        <v>3.4000458928015056E-5</v>
      </c>
      <c r="AA451" s="65">
        <f t="shared" si="99"/>
        <v>-0.99978352834395301</v>
      </c>
      <c r="AB451" s="65">
        <f t="shared" si="100"/>
        <v>-1932.241793571493</v>
      </c>
      <c r="AD451" s="27">
        <f t="shared" si="101"/>
        <v>-6.4655549386836695</v>
      </c>
      <c r="AE451" s="77">
        <f t="shared" si="102"/>
        <v>-8.6311290792419193</v>
      </c>
      <c r="AF451" s="27">
        <f t="shared" si="103"/>
        <v>-10.289136535556413</v>
      </c>
      <c r="AG451" s="27">
        <f t="shared" si="105"/>
        <v>3.4000458928015056E-5</v>
      </c>
      <c r="AI451" s="22">
        <f t="shared" si="104"/>
        <v>5.4149316897407922E-7</v>
      </c>
      <c r="AJ451" s="65">
        <f t="shared" si="106"/>
        <v>5.4149316897407922E-7</v>
      </c>
    </row>
    <row r="452" spans="2:36" x14ac:dyDescent="0.2">
      <c r="B452" t="str">
        <f>DataBase!A449</f>
        <v>16MNaphthlen</v>
      </c>
      <c r="D452" s="27">
        <f>DataBase!C449</f>
        <v>156.22900390625</v>
      </c>
      <c r="E452" s="47">
        <f>DataBase!E449</f>
        <v>263.05001220703127</v>
      </c>
      <c r="F452" s="47">
        <f>DataBase!D449/1000</f>
        <v>1.0051900024414062</v>
      </c>
      <c r="G452" s="47">
        <f>DataBase!R449</f>
        <v>497.44802246093752</v>
      </c>
      <c r="H452" s="47">
        <f>DataBase!S449/100</f>
        <v>30.1</v>
      </c>
      <c r="I452" s="68">
        <f>DataBase!U449</f>
        <v>0.44299900531768799</v>
      </c>
      <c r="J452" s="27">
        <f>TestLeeKesler!H452</f>
        <v>9.8314659870818062</v>
      </c>
      <c r="K452" s="58">
        <f>DataBase!Y450</f>
        <v>9.4436367652908182E-4</v>
      </c>
      <c r="L452" s="27">
        <f t="shared" si="92"/>
        <v>1.2143592066959804E-3</v>
      </c>
      <c r="M452" s="27">
        <f t="shared" si="98"/>
        <v>1.2143592066959804E-3</v>
      </c>
      <c r="N452" s="58"/>
      <c r="O452" s="58"/>
      <c r="P452" s="58"/>
      <c r="Q452" s="58"/>
      <c r="R452" s="58"/>
      <c r="S452" s="58"/>
      <c r="T452" s="27">
        <f>TestLeeKesler!AR452</f>
        <v>4.5764720528645796E-7</v>
      </c>
      <c r="U452" s="27">
        <f t="shared" si="94"/>
        <v>0.4582804389663504</v>
      </c>
      <c r="V452" s="27">
        <f t="shared" si="95"/>
        <v>-6.3687607118694451</v>
      </c>
      <c r="W452" s="77">
        <f t="shared" si="93"/>
        <v>-8.4634573849841548</v>
      </c>
      <c r="X452" s="27">
        <f t="shared" si="96"/>
        <v>-10.118063914966067</v>
      </c>
      <c r="Y452" s="27">
        <f t="shared" si="97"/>
        <v>4.0344159690896356E-5</v>
      </c>
      <c r="AA452" s="65">
        <f t="shared" si="99"/>
        <v>-0.99951539092760477</v>
      </c>
      <c r="AB452" s="65">
        <f t="shared" si="100"/>
        <v>589.96433726258317</v>
      </c>
      <c r="AD452" s="27">
        <f t="shared" si="101"/>
        <v>-6.3687607118694451</v>
      </c>
      <c r="AE452" s="77">
        <f t="shared" si="102"/>
        <v>-8.4634573849841548</v>
      </c>
      <c r="AF452" s="27">
        <f t="shared" si="103"/>
        <v>-10.118063914966067</v>
      </c>
      <c r="AG452" s="27">
        <f t="shared" si="105"/>
        <v>4.0344159690896356E-5</v>
      </c>
      <c r="AI452" s="22">
        <f t="shared" si="104"/>
        <v>7.2897586310104614E-8</v>
      </c>
      <c r="AJ452" s="65">
        <f t="shared" si="106"/>
        <v>7.2897586310104614E-8</v>
      </c>
    </row>
    <row r="453" spans="2:36" x14ac:dyDescent="0.2">
      <c r="B453" t="str">
        <f>DataBase!A450</f>
        <v>17MNaphthlen</v>
      </c>
      <c r="D453" s="27">
        <f>DataBase!C450</f>
        <v>156.22900390625</v>
      </c>
      <c r="E453" s="47">
        <f>DataBase!E450</f>
        <v>263.05001220703127</v>
      </c>
      <c r="F453" s="47">
        <f>DataBase!D450/1000</f>
        <v>1.0145900268554688</v>
      </c>
      <c r="G453" s="47">
        <f>DataBase!R450</f>
        <v>497.44802246093752</v>
      </c>
      <c r="H453" s="47">
        <f>DataBase!S450/100</f>
        <v>30.1</v>
      </c>
      <c r="I453" s="68">
        <f>DataBase!U450</f>
        <v>0.44299900531768799</v>
      </c>
      <c r="J453" s="27">
        <f>TestLeeKesler!H453</f>
        <v>9.7403789293950478</v>
      </c>
      <c r="K453" s="58">
        <f>DataBase!Y451</f>
        <v>1.0233317138256361E-3</v>
      </c>
      <c r="L453" s="27">
        <f t="shared" ref="L453:L516" si="107">Y453*H453</f>
        <v>1.2143592066959804E-3</v>
      </c>
      <c r="M453" s="27">
        <f t="shared" si="98"/>
        <v>1.2143592066959804E-3</v>
      </c>
      <c r="N453" s="58"/>
      <c r="O453" s="58"/>
      <c r="P453" s="58"/>
      <c r="Q453" s="58"/>
      <c r="R453" s="58"/>
      <c r="S453" s="58"/>
      <c r="T453" s="27">
        <f>TestLeeKesler!AR453</f>
        <v>4.5764720528645796E-7</v>
      </c>
      <c r="U453" s="27">
        <f t="shared" si="94"/>
        <v>0.4582804389663504</v>
      </c>
      <c r="V453" s="27">
        <f t="shared" si="95"/>
        <v>-6.3687607118694451</v>
      </c>
      <c r="W453" s="77">
        <f t="shared" ref="W453:W516" si="108">15.2518-15.6875/U453-13.4721*LN(U453)+0.43577*U453^6</f>
        <v>-8.4634573849841548</v>
      </c>
      <c r="X453" s="27">
        <f t="shared" si="96"/>
        <v>-10.118063914966067</v>
      </c>
      <c r="Y453" s="27">
        <f t="shared" si="97"/>
        <v>4.0344159690896356E-5</v>
      </c>
      <c r="AA453" s="65">
        <f t="shared" si="99"/>
        <v>-0.99955278703952644</v>
      </c>
      <c r="AB453" s="65">
        <f t="shared" si="100"/>
        <v>417.41212589897322</v>
      </c>
      <c r="AD453" s="27">
        <f t="shared" si="101"/>
        <v>-6.3687607118694451</v>
      </c>
      <c r="AE453" s="77">
        <f t="shared" si="102"/>
        <v>-8.4634573849841548</v>
      </c>
      <c r="AF453" s="27">
        <f t="shared" si="103"/>
        <v>-10.118063914966067</v>
      </c>
      <c r="AG453" s="27">
        <f t="shared" si="105"/>
        <v>4.0344159690896356E-5</v>
      </c>
      <c r="AI453" s="22">
        <f t="shared" si="104"/>
        <v>3.6491503032329412E-8</v>
      </c>
      <c r="AJ453" s="65">
        <f t="shared" si="106"/>
        <v>3.6491503032329412E-8</v>
      </c>
    </row>
    <row r="454" spans="2:36" x14ac:dyDescent="0.2">
      <c r="B454" t="str">
        <f>DataBase!A451</f>
        <v>23MNaphthlen</v>
      </c>
      <c r="D454" s="27">
        <f>DataBase!C451</f>
        <v>156.22900390625</v>
      </c>
      <c r="E454" s="47">
        <f>DataBase!E451</f>
        <v>268.05001220703127</v>
      </c>
      <c r="F454" s="47">
        <f>DataBase!D451/1000</f>
        <v>1.0060300292968749</v>
      </c>
      <c r="G454" s="47">
        <f>DataBase!R451</f>
        <v>504.64901123046877</v>
      </c>
      <c r="H454" s="47">
        <f>DataBase!S451/100</f>
        <v>30.1</v>
      </c>
      <c r="I454" s="68">
        <f>DataBase!U451</f>
        <v>0.44299900531768799</v>
      </c>
      <c r="J454" s="27">
        <f>TestLeeKesler!H454</f>
        <v>9.8536959335912897</v>
      </c>
      <c r="K454" s="58">
        <f>DataBase!Y452</f>
        <v>1.6709100764125079E-3</v>
      </c>
      <c r="L454" s="27">
        <f t="shared" si="107"/>
        <v>9.9552332905841821E-4</v>
      </c>
      <c r="M454" s="27">
        <f t="shared" si="98"/>
        <v>9.9552332905841821E-4</v>
      </c>
      <c r="N454" s="58"/>
      <c r="O454" s="58"/>
      <c r="P454" s="58"/>
      <c r="Q454" s="58"/>
      <c r="R454" s="58"/>
      <c r="S454" s="58"/>
      <c r="T454" s="27">
        <f>TestLeeKesler!AR454</f>
        <v>3.6933259697784907E-7</v>
      </c>
      <c r="U454" s="27">
        <f t="shared" ref="U454:U517" si="109">$U$1/(G454+273.15)</f>
        <v>0.45403760470371501</v>
      </c>
      <c r="V454" s="27">
        <f t="shared" ref="V454:V517" si="110">5.92714-6.09648/U454-1.28862*LN(U454)+0.169347*U454^6</f>
        <v>-6.4811717633888826</v>
      </c>
      <c r="W454" s="77">
        <f t="shared" si="108"/>
        <v>-8.6582483539352477</v>
      </c>
      <c r="X454" s="27">
        <f t="shared" ref="X454:X517" si="111">V454+I454*W454</f>
        <v>-10.316767171975707</v>
      </c>
      <c r="Y454" s="27">
        <f t="shared" ref="Y454:Y517" si="112">EXP(X454)</f>
        <v>3.307386475277137E-5</v>
      </c>
      <c r="AA454" s="65">
        <f t="shared" si="99"/>
        <v>-0.99977896321161053</v>
      </c>
      <c r="AB454" s="65">
        <f t="shared" si="100"/>
        <v>-1828.6681242885161</v>
      </c>
      <c r="AD454" s="27">
        <f t="shared" si="101"/>
        <v>-6.4811717633888826</v>
      </c>
      <c r="AE454" s="77">
        <f t="shared" si="102"/>
        <v>-8.6582483539352477</v>
      </c>
      <c r="AF454" s="27">
        <f t="shared" si="103"/>
        <v>-10.316767171975707</v>
      </c>
      <c r="AG454" s="27">
        <f t="shared" si="105"/>
        <v>3.307386475277137E-5</v>
      </c>
      <c r="AI454" s="22">
        <f t="shared" si="104"/>
        <v>4.5614725850153697E-7</v>
      </c>
      <c r="AJ454" s="65">
        <f t="shared" si="106"/>
        <v>4.5614725850153697E-7</v>
      </c>
    </row>
    <row r="455" spans="2:36" x14ac:dyDescent="0.2">
      <c r="B455" t="str">
        <f>DataBase!A452</f>
        <v>1ENaphthalen</v>
      </c>
      <c r="D455" s="27">
        <f>DataBase!C452</f>
        <v>156.22900390625</v>
      </c>
      <c r="E455" s="47">
        <f>DataBase!E452</f>
        <v>258.35000000000002</v>
      </c>
      <c r="F455" s="47">
        <f>DataBase!D452/1000</f>
        <v>1.0112800292968751</v>
      </c>
      <c r="G455" s="47">
        <f>DataBase!R452</f>
        <v>501.75002441406252</v>
      </c>
      <c r="H455" s="47">
        <f>DataBase!S452/100</f>
        <v>31.3</v>
      </c>
      <c r="I455" s="68">
        <f>DataBase!U452</f>
        <v>0.39500001072883606</v>
      </c>
      <c r="J455" s="27">
        <f>TestLeeKesler!H455</f>
        <v>9.7436234902009868</v>
      </c>
      <c r="K455" s="58">
        <f>DataBase!Y453</f>
        <v>1.8956104229905936E-3</v>
      </c>
      <c r="L455" s="27">
        <f t="shared" si="107"/>
        <v>1.6929813196813743E-3</v>
      </c>
      <c r="M455" s="27">
        <f t="shared" si="98"/>
        <v>1.6929813196813743E-3</v>
      </c>
      <c r="N455" s="58"/>
      <c r="O455" s="58"/>
      <c r="P455" s="58"/>
      <c r="Q455" s="58"/>
      <c r="R455" s="58"/>
      <c r="S455" s="58"/>
      <c r="T455" s="27">
        <f>TestLeeKesler!AR455</f>
        <v>1.0048468985068804E-6</v>
      </c>
      <c r="U455" s="27">
        <f t="shared" si="109"/>
        <v>0.45573620967044481</v>
      </c>
      <c r="V455" s="27">
        <f t="shared" si="110"/>
        <v>-6.4359043898782273</v>
      </c>
      <c r="W455" s="77">
        <f t="shared" si="108"/>
        <v>-8.5796906971292248</v>
      </c>
      <c r="X455" s="27">
        <f t="shared" si="111"/>
        <v>-9.8248823072943665</v>
      </c>
      <c r="Y455" s="27">
        <f t="shared" si="112"/>
        <v>5.408886005371803E-5</v>
      </c>
      <c r="AA455" s="65">
        <f t="shared" si="99"/>
        <v>-0.99946990853905437</v>
      </c>
      <c r="AB455" s="65">
        <f t="shared" si="100"/>
        <v>-201.65171789882552</v>
      </c>
      <c r="AD455" s="27">
        <f t="shared" si="101"/>
        <v>-6.4359043898782273</v>
      </c>
      <c r="AE455" s="77">
        <f t="shared" si="102"/>
        <v>-8.5796906971292248</v>
      </c>
      <c r="AF455" s="27">
        <f t="shared" si="103"/>
        <v>-9.8248823072943665</v>
      </c>
      <c r="AG455" s="27">
        <f t="shared" si="105"/>
        <v>5.408886005371803E-5</v>
      </c>
      <c r="AI455" s="22">
        <f t="shared" si="104"/>
        <v>4.105855350789823E-8</v>
      </c>
      <c r="AJ455" s="65">
        <f t="shared" si="106"/>
        <v>4.105855350789823E-8</v>
      </c>
    </row>
    <row r="456" spans="2:36" x14ac:dyDescent="0.2">
      <c r="B456" t="str">
        <f>DataBase!A453</f>
        <v>2ENaphthalen</v>
      </c>
      <c r="D456" s="27">
        <f>DataBase!C453</f>
        <v>156.22900390625</v>
      </c>
      <c r="E456" s="47">
        <f>DataBase!E453</f>
        <v>258.35000000000002</v>
      </c>
      <c r="F456" s="47">
        <f>DataBase!D453/1000</f>
        <v>0.99523602294921876</v>
      </c>
      <c r="G456" s="47">
        <f>DataBase!R453</f>
        <v>501.75002441406252</v>
      </c>
      <c r="H456" s="47">
        <f>DataBase!S453/100</f>
        <v>31.3</v>
      </c>
      <c r="I456" s="68">
        <f>DataBase!U453</f>
        <v>0.3919990062713623</v>
      </c>
      <c r="J456" s="27">
        <f>TestLeeKesler!H456</f>
        <v>9.90069854930376</v>
      </c>
      <c r="K456" s="58" t="e">
        <f>DataBase!Y454</f>
        <v>#NUM!</v>
      </c>
      <c r="L456" s="27">
        <f t="shared" si="107"/>
        <v>1.7371377009231294E-3</v>
      </c>
      <c r="M456" s="27">
        <f t="shared" ref="M456:M519" si="113">AG456*H456</f>
        <v>1.7371377009231294E-3</v>
      </c>
      <c r="N456" s="58"/>
      <c r="O456" s="58"/>
      <c r="P456" s="58"/>
      <c r="Q456" s="58"/>
      <c r="R456" s="58"/>
      <c r="S456" s="58"/>
      <c r="T456" s="27">
        <f>TestLeeKesler!AR456</f>
        <v>1.0048468985068804E-6</v>
      </c>
      <c r="U456" s="27">
        <f t="shared" si="109"/>
        <v>0.45573620967044481</v>
      </c>
      <c r="V456" s="27">
        <f t="shared" si="110"/>
        <v>-6.4359043898782273</v>
      </c>
      <c r="W456" s="77">
        <f t="shared" si="108"/>
        <v>-8.5796906971292248</v>
      </c>
      <c r="X456" s="27">
        <f t="shared" si="111"/>
        <v>-9.7991346172685354</v>
      </c>
      <c r="Y456" s="27">
        <f t="shared" si="112"/>
        <v>5.5499607058246944E-5</v>
      </c>
      <c r="AA456" s="65" t="e">
        <f t="shared" ref="AA456:AA519" si="114">(T456-K456)/K456</f>
        <v>#NUM!</v>
      </c>
      <c r="AB456" s="65" t="e">
        <f t="shared" ref="AB456:AB519" si="115">(L456-K456)/T456</f>
        <v>#NUM!</v>
      </c>
      <c r="AD456" s="27">
        <f t="shared" ref="AD456:AD519" si="116">$AL$9-$AL$10/U456-$AL$11*LN(U456)+$AL$12*U456^6</f>
        <v>-6.4359043898782273</v>
      </c>
      <c r="AE456" s="77">
        <f t="shared" ref="AE456:AE519" si="117">$AM$9-$AM$10/U456-$AM$11*LN(U456)+$AM$12*U456^6</f>
        <v>-8.5796906971292248</v>
      </c>
      <c r="AF456" s="27">
        <f t="shared" ref="AF456:AF519" si="118">AD456+I456*AE456</f>
        <v>-9.7991346172685354</v>
      </c>
      <c r="AG456" s="27">
        <f t="shared" si="105"/>
        <v>5.5499607058246944E-5</v>
      </c>
      <c r="AI456" s="22" t="e">
        <f t="shared" ref="AI456:AI519" si="119">ABS(M456-K456)^2</f>
        <v>#NUM!</v>
      </c>
      <c r="AJ456" s="65">
        <f t="shared" si="106"/>
        <v>0</v>
      </c>
    </row>
    <row r="457" spans="2:36" x14ac:dyDescent="0.2">
      <c r="B457" t="str">
        <f>DataBase!A454</f>
        <v>LMenthol</v>
      </c>
      <c r="D457" s="27">
        <f>DataBase!C454</f>
        <v>156.26800537109375</v>
      </c>
      <c r="E457" s="47">
        <f>DataBase!E454</f>
        <v>216.39901123046877</v>
      </c>
      <c r="F457" s="47">
        <f>DataBase!D454/1000</f>
        <v>0.87962902832031253</v>
      </c>
      <c r="G457" s="47">
        <f>DataBase!R454</f>
        <v>384.85</v>
      </c>
      <c r="H457" s="47">
        <f>DataBase!S454/100</f>
        <v>27.1</v>
      </c>
      <c r="I457" s="68">
        <f>DataBase!U454</f>
        <v>0.77960902452468872</v>
      </c>
      <c r="J457" s="27">
        <f>TestLeeKesler!H457</f>
        <v>10.899084208105524</v>
      </c>
      <c r="K457" s="58">
        <f>DataBase!Y455</f>
        <v>1.681560804351118E-2</v>
      </c>
      <c r="L457" s="27">
        <f t="shared" si="107"/>
        <v>3.4157747711796469E-3</v>
      </c>
      <c r="M457" s="27">
        <f t="shared" si="113"/>
        <v>3.4157747711796469E-3</v>
      </c>
      <c r="N457" s="58"/>
      <c r="O457" s="58"/>
      <c r="P457" s="58"/>
      <c r="Q457" s="58"/>
      <c r="R457" s="58"/>
      <c r="S457" s="58"/>
      <c r="T457" s="27">
        <f>TestLeeKesler!AR457</f>
        <v>1.0195401241032747E-7</v>
      </c>
      <c r="U457" s="27">
        <f t="shared" si="109"/>
        <v>0.53670212765957448</v>
      </c>
      <c r="V457" s="27">
        <f t="shared" si="110"/>
        <v>-4.6260389024588813</v>
      </c>
      <c r="W457" s="77">
        <f t="shared" si="108"/>
        <v>-5.5833701601973544</v>
      </c>
      <c r="X457" s="27">
        <f t="shared" si="111"/>
        <v>-8.9788846666105968</v>
      </c>
      <c r="Y457" s="27">
        <f t="shared" si="112"/>
        <v>1.2604334949002386E-4</v>
      </c>
      <c r="AA457" s="65">
        <f t="shared" si="114"/>
        <v>-0.99999393694167071</v>
      </c>
      <c r="AB457" s="65">
        <f t="shared" si="115"/>
        <v>-131430.1708735319</v>
      </c>
      <c r="AD457" s="27">
        <f t="shared" si="116"/>
        <v>-4.6260389024588813</v>
      </c>
      <c r="AE457" s="77">
        <f t="shared" si="117"/>
        <v>-5.5833701601973544</v>
      </c>
      <c r="AF457" s="27">
        <f t="shared" si="118"/>
        <v>-8.9788846666105968</v>
      </c>
      <c r="AG457" s="27">
        <f t="shared" ref="AG457:AG520" si="120">EXP(AF457)</f>
        <v>1.2604334949002386E-4</v>
      </c>
      <c r="AI457" s="22">
        <f t="shared" si="119"/>
        <v>1.7955553172628317E-4</v>
      </c>
      <c r="AJ457" s="65">
        <f t="shared" ref="AJ457:AJ520" si="121">IF(ISERROR(AI457),0,AI457)</f>
        <v>1.7955553172628317E-4</v>
      </c>
    </row>
    <row r="458" spans="2:36" x14ac:dyDescent="0.2">
      <c r="B458" t="str">
        <f>DataBase!A455</f>
        <v>n-C11</v>
      </c>
      <c r="D458" s="27">
        <f>DataBase!C455</f>
        <v>156.31300354003906</v>
      </c>
      <c r="E458" s="47">
        <f>DataBase!E455</f>
        <v>195.8900085449219</v>
      </c>
      <c r="F458" s="47">
        <f>DataBase!D455/1000</f>
        <v>0.74284600830078129</v>
      </c>
      <c r="G458" s="47">
        <f>DataBase!R455</f>
        <v>365.14901123046877</v>
      </c>
      <c r="H458" s="47">
        <f>DataBase!S455/100</f>
        <v>19.649300537109376</v>
      </c>
      <c r="I458" s="68">
        <f>DataBase!U455</f>
        <v>0.5350000262260437</v>
      </c>
      <c r="J458" s="27">
        <f>TestLeeKesler!H458</f>
        <v>12.723170215847949</v>
      </c>
      <c r="K458" s="58">
        <f>DataBase!Y456</f>
        <v>2.4164701070195434E-3</v>
      </c>
      <c r="L458" s="27">
        <f t="shared" si="107"/>
        <v>1.6854503960589271E-2</v>
      </c>
      <c r="M458" s="27">
        <f t="shared" si="113"/>
        <v>1.6854503960589271E-2</v>
      </c>
      <c r="N458" s="58"/>
      <c r="O458" s="58"/>
      <c r="P458" s="58"/>
      <c r="Q458" s="58"/>
      <c r="R458" s="58"/>
      <c r="S458" s="58"/>
      <c r="T458" s="27">
        <f>TestLeeKesler!AR458</f>
        <v>4.2300809785715835E-6</v>
      </c>
      <c r="U458" s="27">
        <f t="shared" si="109"/>
        <v>0.55326734615994755</v>
      </c>
      <c r="V458" s="27">
        <f t="shared" si="110"/>
        <v>-4.3242996341902851</v>
      </c>
      <c r="W458" s="77">
        <f t="shared" si="108"/>
        <v>-5.1156623061476285</v>
      </c>
      <c r="X458" s="27">
        <f t="shared" si="111"/>
        <v>-7.0611791021428498</v>
      </c>
      <c r="Y458" s="27">
        <f t="shared" si="112"/>
        <v>8.5776610362074245E-4</v>
      </c>
      <c r="AA458" s="65">
        <f t="shared" si="114"/>
        <v>-0.99824947928539087</v>
      </c>
      <c r="AB458" s="65">
        <f t="shared" si="115"/>
        <v>3413.1814323907274</v>
      </c>
      <c r="AD458" s="27">
        <f t="shared" si="116"/>
        <v>-4.3242996341902851</v>
      </c>
      <c r="AE458" s="77">
        <f t="shared" si="117"/>
        <v>-5.1156623061476285</v>
      </c>
      <c r="AF458" s="27">
        <f t="shared" si="118"/>
        <v>-7.0611791021428498</v>
      </c>
      <c r="AG458" s="27">
        <f t="shared" si="120"/>
        <v>8.5776610362074245E-4</v>
      </c>
      <c r="AI458" s="22">
        <f t="shared" si="119"/>
        <v>2.0845682155682554E-4</v>
      </c>
      <c r="AJ458" s="65">
        <f t="shared" si="121"/>
        <v>2.0845682155682554E-4</v>
      </c>
    </row>
    <row r="459" spans="2:36" x14ac:dyDescent="0.2">
      <c r="B459" t="str">
        <f>DataBase!A456</f>
        <v>123MIndene</v>
      </c>
      <c r="D459" s="27">
        <f>DataBase!C456</f>
        <v>158.24000549316406</v>
      </c>
      <c r="E459" s="47">
        <f>DataBase!E456</f>
        <v>233.85</v>
      </c>
      <c r="F459" s="47">
        <f>DataBase!D456/1000</f>
        <v>1.0156500244140625</v>
      </c>
      <c r="G459" s="47">
        <f>DataBase!R456</f>
        <v>453.85</v>
      </c>
      <c r="H459" s="47">
        <f>DataBase!S456/100</f>
        <v>31.5</v>
      </c>
      <c r="I459" s="68">
        <f>DataBase!U456</f>
        <v>0.48339900374412537</v>
      </c>
      <c r="J459" s="27">
        <f>TestLeeKesler!H459</f>
        <v>9.5502792717056231</v>
      </c>
      <c r="K459" s="58">
        <f>DataBase!Y457</f>
        <v>2.930470764052397E-3</v>
      </c>
      <c r="L459" s="27">
        <f t="shared" si="107"/>
        <v>3.1072214329363273E-3</v>
      </c>
      <c r="M459" s="27">
        <f t="shared" si="113"/>
        <v>3.1072214329363273E-3</v>
      </c>
      <c r="N459" s="58"/>
      <c r="O459" s="58"/>
      <c r="P459" s="58"/>
      <c r="Q459" s="58"/>
      <c r="R459" s="58"/>
      <c r="S459" s="58"/>
      <c r="T459" s="27">
        <f>TestLeeKesler!AR459</f>
        <v>1.1041962191408318E-6</v>
      </c>
      <c r="U459" s="27">
        <f t="shared" si="109"/>
        <v>0.48576341127922967</v>
      </c>
      <c r="V459" s="27">
        <f t="shared" si="110"/>
        <v>-5.6905152266015238</v>
      </c>
      <c r="W459" s="77">
        <f t="shared" si="108"/>
        <v>-7.3096938014415631</v>
      </c>
      <c r="X459" s="27">
        <f t="shared" si="111"/>
        <v>-9.2240139278929831</v>
      </c>
      <c r="Y459" s="27">
        <f t="shared" si="112"/>
        <v>9.8641950251946892E-5</v>
      </c>
      <c r="AA459" s="65">
        <f t="shared" si="114"/>
        <v>-0.99962320176243158</v>
      </c>
      <c r="AB459" s="65">
        <f t="shared" si="115"/>
        <v>160.07179323749077</v>
      </c>
      <c r="AD459" s="27">
        <f t="shared" si="116"/>
        <v>-5.6905152266015238</v>
      </c>
      <c r="AE459" s="77">
        <f t="shared" si="117"/>
        <v>-7.3096938014415631</v>
      </c>
      <c r="AF459" s="27">
        <f t="shared" si="118"/>
        <v>-9.2240139278929831</v>
      </c>
      <c r="AG459" s="27">
        <f t="shared" si="120"/>
        <v>9.8641950251946892E-5</v>
      </c>
      <c r="AI459" s="22">
        <f t="shared" si="119"/>
        <v>3.1240798950916757E-8</v>
      </c>
      <c r="AJ459" s="65">
        <f t="shared" si="121"/>
        <v>3.1240798950916757E-8</v>
      </c>
    </row>
    <row r="460" spans="2:36" x14ac:dyDescent="0.2">
      <c r="B460" t="str">
        <f>DataBase!A457</f>
        <v>Phenyl-CC6</v>
      </c>
      <c r="D460" s="27">
        <f>DataBase!C457</f>
        <v>160.25900268554688</v>
      </c>
      <c r="E460" s="47">
        <f>DataBase!E457</f>
        <v>240.12001953125002</v>
      </c>
      <c r="F460" s="47">
        <f>DataBase!D457/1000</f>
        <v>0.94625701904296877</v>
      </c>
      <c r="G460" s="47">
        <f>DataBase!R457</f>
        <v>470.85</v>
      </c>
      <c r="H460" s="47">
        <f>DataBase!S457/100</f>
        <v>28.8</v>
      </c>
      <c r="I460" s="68">
        <f>DataBase!U457</f>
        <v>0.37850001454353333</v>
      </c>
      <c r="J460" s="27">
        <f>TestLeeKesler!H460</f>
        <v>10.292724622564156</v>
      </c>
      <c r="K460" s="58">
        <f>DataBase!Y458</f>
        <v>2.3172127695895908E-3</v>
      </c>
      <c r="L460" s="27">
        <f t="shared" si="107"/>
        <v>3.9696358526987311E-3</v>
      </c>
      <c r="M460" s="27">
        <f t="shared" si="113"/>
        <v>3.9696358526987311E-3</v>
      </c>
      <c r="N460" s="58"/>
      <c r="O460" s="58"/>
      <c r="P460" s="58"/>
      <c r="Q460" s="58"/>
      <c r="R460" s="58"/>
      <c r="S460" s="58"/>
      <c r="T460" s="27">
        <f>TestLeeKesler!AR460</f>
        <v>2.469734033725285E-6</v>
      </c>
      <c r="U460" s="27">
        <f t="shared" si="109"/>
        <v>0.47466397849462361</v>
      </c>
      <c r="V460" s="27">
        <f t="shared" si="110"/>
        <v>-5.9544909619956625</v>
      </c>
      <c r="W460" s="77">
        <f t="shared" si="108"/>
        <v>-7.7542013887022154</v>
      </c>
      <c r="X460" s="27">
        <f t="shared" si="111"/>
        <v>-8.8894563003929363</v>
      </c>
      <c r="Y460" s="27">
        <f t="shared" si="112"/>
        <v>1.3783457821870594E-4</v>
      </c>
      <c r="AA460" s="65">
        <f t="shared" si="114"/>
        <v>-0.99893417899895187</v>
      </c>
      <c r="AB460" s="65">
        <f t="shared" si="115"/>
        <v>669.06924411478701</v>
      </c>
      <c r="AD460" s="27">
        <f t="shared" si="116"/>
        <v>-5.9544909619956625</v>
      </c>
      <c r="AE460" s="77">
        <f t="shared" si="117"/>
        <v>-7.7542013887022154</v>
      </c>
      <c r="AF460" s="27">
        <f t="shared" si="118"/>
        <v>-8.8894563003929363</v>
      </c>
      <c r="AG460" s="27">
        <f t="shared" si="120"/>
        <v>1.3783457821870594E-4</v>
      </c>
      <c r="AI460" s="22">
        <f t="shared" si="119"/>
        <v>2.7305020455919168E-6</v>
      </c>
      <c r="AJ460" s="65">
        <f t="shared" si="121"/>
        <v>2.7305020455919168E-6</v>
      </c>
    </row>
    <row r="461" spans="2:36" x14ac:dyDescent="0.2">
      <c r="B461" t="str">
        <f>DataBase!A458</f>
        <v>4-i-BStyrene</v>
      </c>
      <c r="D461" s="27">
        <f>DataBase!C458</f>
        <v>160.25900268554688</v>
      </c>
      <c r="E461" s="47">
        <f>DataBase!E458</f>
        <v>250.85</v>
      </c>
      <c r="F461" s="47">
        <f>DataBase!D458/1000</f>
        <v>0.88489599609375003</v>
      </c>
      <c r="G461" s="47">
        <f>DataBase!R458</f>
        <v>461.85</v>
      </c>
      <c r="H461" s="47">
        <f>DataBase!S458/100</f>
        <v>23.8</v>
      </c>
      <c r="I461" s="68">
        <f>DataBase!U458</f>
        <v>0.46313399076461792</v>
      </c>
      <c r="J461" s="27">
        <f>TestLeeKesler!H461</f>
        <v>11.08261808306519</v>
      </c>
      <c r="K461" s="58">
        <f>DataBase!Y459</f>
        <v>7.091943858006761E-3</v>
      </c>
      <c r="L461" s="27">
        <f t="shared" si="107"/>
        <v>2.1835329853543395E-3</v>
      </c>
      <c r="M461" s="27">
        <f t="shared" si="113"/>
        <v>2.1835329853543395E-3</v>
      </c>
      <c r="N461" s="58"/>
      <c r="O461" s="58"/>
      <c r="P461" s="58"/>
      <c r="Q461" s="58"/>
      <c r="R461" s="58"/>
      <c r="S461" s="58"/>
      <c r="T461" s="27">
        <f>TestLeeKesler!AR461</f>
        <v>7.5696748684176548E-7</v>
      </c>
      <c r="U461" s="27">
        <f t="shared" si="109"/>
        <v>0.48047619047619045</v>
      </c>
      <c r="V461" s="27">
        <f t="shared" si="110"/>
        <v>-5.8146591170819839</v>
      </c>
      <c r="W461" s="77">
        <f t="shared" si="108"/>
        <v>-7.5179917940316034</v>
      </c>
      <c r="X461" s="27">
        <f t="shared" si="111"/>
        <v>-9.2964966591874898</v>
      </c>
      <c r="Y461" s="27">
        <f t="shared" si="112"/>
        <v>9.1745083418249559E-5</v>
      </c>
      <c r="AA461" s="65">
        <f t="shared" si="114"/>
        <v>-0.999893263750814</v>
      </c>
      <c r="AB461" s="65">
        <f t="shared" si="115"/>
        <v>-6484.3087159943798</v>
      </c>
      <c r="AD461" s="27">
        <f t="shared" si="116"/>
        <v>-5.8146591170819839</v>
      </c>
      <c r="AE461" s="77">
        <f t="shared" si="117"/>
        <v>-7.5179917940316034</v>
      </c>
      <c r="AF461" s="27">
        <f t="shared" si="118"/>
        <v>-9.2964966591874898</v>
      </c>
      <c r="AG461" s="27">
        <f t="shared" si="120"/>
        <v>9.1745083418249559E-5</v>
      </c>
      <c r="AI461" s="22">
        <f t="shared" si="119"/>
        <v>2.4092497294772502E-5</v>
      </c>
      <c r="AJ461" s="65">
        <f t="shared" si="121"/>
        <v>2.4092497294772502E-5</v>
      </c>
    </row>
    <row r="462" spans="2:36" x14ac:dyDescent="0.2">
      <c r="B462" t="str">
        <f>DataBase!A459</f>
        <v>p-t-BStyrene</v>
      </c>
      <c r="D462" s="27">
        <f>DataBase!C459</f>
        <v>160.25900268554688</v>
      </c>
      <c r="E462" s="47">
        <f>DataBase!E459</f>
        <v>226.85</v>
      </c>
      <c r="F462" s="47">
        <f>DataBase!D459/1000</f>
        <v>0.89108001708984375</v>
      </c>
      <c r="G462" s="47">
        <f>DataBase!R459</f>
        <v>435.85</v>
      </c>
      <c r="H462" s="47">
        <f>DataBase!S459/100</f>
        <v>24.8</v>
      </c>
      <c r="I462" s="68">
        <f>DataBase!U459</f>
        <v>0.42157500982284546</v>
      </c>
      <c r="J462" s="27">
        <f>TestLeeKesler!H462</f>
        <v>10.835046977697891</v>
      </c>
      <c r="K462" s="58">
        <f>DataBase!Y460</f>
        <v>5.9142666399838303E-3</v>
      </c>
      <c r="L462" s="27">
        <f t="shared" si="107"/>
        <v>6.1741954828489218E-3</v>
      </c>
      <c r="M462" s="27">
        <f t="shared" si="113"/>
        <v>6.1741954828489218E-3</v>
      </c>
      <c r="N462" s="58"/>
      <c r="O462" s="58"/>
      <c r="P462" s="58"/>
      <c r="Q462" s="58"/>
      <c r="R462" s="58"/>
      <c r="S462" s="58"/>
      <c r="T462" s="27">
        <f>TestLeeKesler!AR462</f>
        <v>3.0199969867444371E-6</v>
      </c>
      <c r="U462" s="27">
        <f t="shared" si="109"/>
        <v>0.49809590973201689</v>
      </c>
      <c r="V462" s="27">
        <f t="shared" si="110"/>
        <v>-5.4117243491615756</v>
      </c>
      <c r="W462" s="77">
        <f t="shared" si="108"/>
        <v>-6.8469333520426554</v>
      </c>
      <c r="X462" s="27">
        <f t="shared" si="111"/>
        <v>-8.2982203443053262</v>
      </c>
      <c r="Y462" s="27">
        <f t="shared" si="112"/>
        <v>2.489594952761662E-4</v>
      </c>
      <c r="AA462" s="65">
        <f t="shared" si="114"/>
        <v>-0.99948937084332179</v>
      </c>
      <c r="AB462" s="65">
        <f t="shared" si="115"/>
        <v>86.069239143610972</v>
      </c>
      <c r="AD462" s="27">
        <f t="shared" si="116"/>
        <v>-5.4117243491615756</v>
      </c>
      <c r="AE462" s="77">
        <f t="shared" si="117"/>
        <v>-6.8469333520426554</v>
      </c>
      <c r="AF462" s="27">
        <f t="shared" si="118"/>
        <v>-8.2982203443053262</v>
      </c>
      <c r="AG462" s="27">
        <f t="shared" si="120"/>
        <v>2.489594952761662E-4</v>
      </c>
      <c r="AI462" s="22">
        <f t="shared" si="119"/>
        <v>6.7563003353185427E-8</v>
      </c>
      <c r="AJ462" s="65">
        <f t="shared" si="121"/>
        <v>6.7563003353185427E-8</v>
      </c>
    </row>
    <row r="463" spans="2:36" x14ac:dyDescent="0.2">
      <c r="B463" t="str">
        <f>DataBase!A460</f>
        <v>n-Hexyl-BZ</v>
      </c>
      <c r="D463" s="27">
        <f>DataBase!C460</f>
        <v>162.27400207519531</v>
      </c>
      <c r="E463" s="47">
        <f>DataBase!E460</f>
        <v>226.14901123046877</v>
      </c>
      <c r="F463" s="47">
        <f>DataBase!D460/1000</f>
        <v>0.86067602539062504</v>
      </c>
      <c r="G463" s="47">
        <f>DataBase!R460</f>
        <v>424.35</v>
      </c>
      <c r="H463" s="47">
        <f>DataBase!S460/100</f>
        <v>23.8</v>
      </c>
      <c r="I463" s="68">
        <f>DataBase!U460</f>
        <v>0.47999900579452515</v>
      </c>
      <c r="J463" s="27">
        <f>TestLeeKesler!H463</f>
        <v>11.212557884401308</v>
      </c>
      <c r="K463" s="58">
        <f>DataBase!Y461</f>
        <v>1.4392715278255728E-2</v>
      </c>
      <c r="L463" s="27">
        <f t="shared" si="107"/>
        <v>5.4559305942808922E-3</v>
      </c>
      <c r="M463" s="27">
        <f t="shared" si="113"/>
        <v>5.4559305942808922E-3</v>
      </c>
      <c r="N463" s="58"/>
      <c r="O463" s="58"/>
      <c r="P463" s="58"/>
      <c r="Q463" s="58"/>
      <c r="R463" s="58"/>
      <c r="S463" s="58"/>
      <c r="T463" s="27">
        <f>TestLeeKesler!AR463</f>
        <v>1.7128815655379264E-6</v>
      </c>
      <c r="U463" s="27">
        <f t="shared" si="109"/>
        <v>0.50630824372759853</v>
      </c>
      <c r="V463" s="27">
        <f t="shared" si="110"/>
        <v>-5.2340043748404508</v>
      </c>
      <c r="W463" s="77">
        <f t="shared" si="108"/>
        <v>-6.5557079230607247</v>
      </c>
      <c r="X463" s="27">
        <f t="shared" si="111"/>
        <v>-8.3807376601888901</v>
      </c>
      <c r="Y463" s="27">
        <f t="shared" si="112"/>
        <v>2.2924078127230639E-4</v>
      </c>
      <c r="AA463" s="65">
        <f t="shared" si="114"/>
        <v>-0.9998809896859332</v>
      </c>
      <c r="AB463" s="65">
        <f t="shared" si="115"/>
        <v>-5217.3979005771243</v>
      </c>
      <c r="AD463" s="27">
        <f t="shared" si="116"/>
        <v>-5.2340043748404508</v>
      </c>
      <c r="AE463" s="77">
        <f t="shared" si="117"/>
        <v>-6.5557079230607247</v>
      </c>
      <c r="AF463" s="27">
        <f t="shared" si="118"/>
        <v>-8.3807376601888901</v>
      </c>
      <c r="AG463" s="27">
        <f t="shared" si="120"/>
        <v>2.2924078127230639E-4</v>
      </c>
      <c r="AI463" s="22">
        <f t="shared" si="119"/>
        <v>7.9866120487727187E-5</v>
      </c>
      <c r="AJ463" s="65">
        <f t="shared" si="121"/>
        <v>7.9866120487727187E-5</v>
      </c>
    </row>
    <row r="464" spans="2:36" x14ac:dyDescent="0.2">
      <c r="B464" t="str">
        <f>DataBase!A461</f>
        <v>13-iP-BZ</v>
      </c>
      <c r="D464" s="27">
        <f>DataBase!C461</f>
        <v>162.27400207519531</v>
      </c>
      <c r="E464" s="47">
        <f>DataBase!E461</f>
        <v>203.17901000976565</v>
      </c>
      <c r="F464" s="47">
        <f>DataBase!D461/1000</f>
        <v>0.86206701660156249</v>
      </c>
      <c r="G464" s="47">
        <f>DataBase!R461</f>
        <v>410.85</v>
      </c>
      <c r="H464" s="47">
        <f>DataBase!S461/100</f>
        <v>24.5</v>
      </c>
      <c r="I464" s="68">
        <f>DataBase!U461</f>
        <v>0.35870000720024109</v>
      </c>
      <c r="J464" s="27">
        <f>TestLeeKesler!H464</f>
        <v>11.020098681900029</v>
      </c>
      <c r="K464" s="58">
        <f>DataBase!Y462</f>
        <v>1.0506390577714275E-2</v>
      </c>
      <c r="L464" s="27">
        <f t="shared" si="107"/>
        <v>1.728955270791848E-2</v>
      </c>
      <c r="M464" s="27">
        <f t="shared" si="113"/>
        <v>1.728955270791848E-2</v>
      </c>
      <c r="N464" s="58"/>
      <c r="O464" s="58"/>
      <c r="P464" s="58"/>
      <c r="Q464" s="58"/>
      <c r="R464" s="58"/>
      <c r="S464" s="58"/>
      <c r="T464" s="27">
        <f>TestLeeKesler!AR464</f>
        <v>1.544919262189062E-5</v>
      </c>
      <c r="U464" s="27">
        <f t="shared" si="109"/>
        <v>0.51630116959064321</v>
      </c>
      <c r="V464" s="27">
        <f t="shared" si="110"/>
        <v>-5.0257825186263432</v>
      </c>
      <c r="W464" s="77">
        <f t="shared" si="108"/>
        <v>-6.2184092661255317</v>
      </c>
      <c r="X464" s="27">
        <f t="shared" si="111"/>
        <v>-7.2563259671596168</v>
      </c>
      <c r="Y464" s="27">
        <f t="shared" si="112"/>
        <v>7.0569602889463193E-4</v>
      </c>
      <c r="AA464" s="65">
        <f t="shared" si="114"/>
        <v>-0.99852954328057619</v>
      </c>
      <c r="AB464" s="65">
        <f t="shared" si="115"/>
        <v>439.06256438235187</v>
      </c>
      <c r="AD464" s="27">
        <f t="shared" si="116"/>
        <v>-5.0257825186263432</v>
      </c>
      <c r="AE464" s="77">
        <f t="shared" si="117"/>
        <v>-6.2184092661255317</v>
      </c>
      <c r="AF464" s="27">
        <f t="shared" si="118"/>
        <v>-7.2563259671596168</v>
      </c>
      <c r="AG464" s="27">
        <f t="shared" si="120"/>
        <v>7.0569602889463193E-4</v>
      </c>
      <c r="AI464" s="22">
        <f t="shared" si="119"/>
        <v>4.6011288484636458E-5</v>
      </c>
      <c r="AJ464" s="65">
        <f t="shared" si="121"/>
        <v>4.6011288484636458E-5</v>
      </c>
    </row>
    <row r="465" spans="2:36" x14ac:dyDescent="0.2">
      <c r="B465" t="str">
        <f>DataBase!A462</f>
        <v>14-iP-BZ</v>
      </c>
      <c r="D465" s="27">
        <f>DataBase!C462</f>
        <v>162.27400207519531</v>
      </c>
      <c r="E465" s="47">
        <f>DataBase!E462</f>
        <v>210.49801025390627</v>
      </c>
      <c r="F465" s="47">
        <f>DataBase!D462/1000</f>
        <v>0.85977600097656248</v>
      </c>
      <c r="G465" s="47">
        <f>DataBase!R462</f>
        <v>415.85</v>
      </c>
      <c r="H465" s="47">
        <f>DataBase!S462/100</f>
        <v>24.5</v>
      </c>
      <c r="I465" s="68">
        <f>DataBase!U462</f>
        <v>0.38999000191688538</v>
      </c>
      <c r="J465" s="27">
        <f>TestLeeKesler!H465</f>
        <v>11.105769404699871</v>
      </c>
      <c r="K465" s="58">
        <f>DataBase!Y463</f>
        <v>8.8072081797434584E-3</v>
      </c>
      <c r="L465" s="27">
        <f t="shared" si="107"/>
        <v>1.2553130006595923E-2</v>
      </c>
      <c r="M465" s="27">
        <f t="shared" si="113"/>
        <v>1.2553130006595923E-2</v>
      </c>
      <c r="N465" s="58"/>
      <c r="O465" s="58"/>
      <c r="P465" s="58"/>
      <c r="Q465" s="58"/>
      <c r="R465" s="58"/>
      <c r="S465" s="58"/>
      <c r="T465" s="27">
        <f>TestLeeKesler!AR465</f>
        <v>7.9343394811718392E-6</v>
      </c>
      <c r="U465" s="27">
        <f t="shared" si="109"/>
        <v>0.5125544267053701</v>
      </c>
      <c r="V465" s="27">
        <f t="shared" si="110"/>
        <v>-5.102849932538148</v>
      </c>
      <c r="W465" s="77">
        <f t="shared" si="108"/>
        <v>-6.3427483126189994</v>
      </c>
      <c r="X465" s="27">
        <f t="shared" si="111"/>
        <v>-7.5764583591347527</v>
      </c>
      <c r="Y465" s="27">
        <f t="shared" si="112"/>
        <v>5.1237265333044582E-4</v>
      </c>
      <c r="AA465" s="65">
        <f t="shared" si="114"/>
        <v>-0.99909910844398786</v>
      </c>
      <c r="AB465" s="65">
        <f t="shared" si="115"/>
        <v>472.11514401942645</v>
      </c>
      <c r="AD465" s="27">
        <f t="shared" si="116"/>
        <v>-5.102849932538148</v>
      </c>
      <c r="AE465" s="77">
        <f t="shared" si="117"/>
        <v>-6.3427483126189994</v>
      </c>
      <c r="AF465" s="27">
        <f t="shared" si="118"/>
        <v>-7.5764583591347527</v>
      </c>
      <c r="AG465" s="27">
        <f t="shared" si="120"/>
        <v>5.1237265333044582E-4</v>
      </c>
      <c r="AI465" s="22">
        <f t="shared" si="119"/>
        <v>1.4031930332889704E-5</v>
      </c>
      <c r="AJ465" s="65">
        <f t="shared" si="121"/>
        <v>1.4031930332889704E-5</v>
      </c>
    </row>
    <row r="466" spans="2:36" x14ac:dyDescent="0.2">
      <c r="B466" t="str">
        <f>DataBase!A463</f>
        <v>124-E-BZ</v>
      </c>
      <c r="D466" s="27">
        <f>DataBase!C463</f>
        <v>162.27400207519531</v>
      </c>
      <c r="E466" s="47">
        <f>DataBase!E463</f>
        <v>217.55001220703127</v>
      </c>
      <c r="F466" s="47">
        <f>DataBase!D463/1000</f>
        <v>0.87709100341796875</v>
      </c>
      <c r="G466" s="47">
        <f>DataBase!R463</f>
        <v>411.35</v>
      </c>
      <c r="H466" s="47">
        <f>DataBase!S463/100</f>
        <v>23.3</v>
      </c>
      <c r="I466" s="68">
        <f>DataBase!U463</f>
        <v>0.47900000214576721</v>
      </c>
      <c r="J466" s="27">
        <f>TestLeeKesler!H466</f>
        <v>10.939182512416043</v>
      </c>
      <c r="K466" s="58">
        <f>DataBase!Y464</f>
        <v>9.3959316712505583E-3</v>
      </c>
      <c r="L466" s="27">
        <f t="shared" si="107"/>
        <v>7.6764967890803034E-3</v>
      </c>
      <c r="M466" s="27">
        <f t="shared" si="113"/>
        <v>7.6764967890803034E-3</v>
      </c>
      <c r="N466" s="58"/>
      <c r="O466" s="58"/>
      <c r="P466" s="58"/>
      <c r="Q466" s="58"/>
      <c r="R466" s="58"/>
      <c r="S466" s="58"/>
      <c r="T466" s="27">
        <f>TestLeeKesler!AR466</f>
        <v>2.5755281807105775E-6</v>
      </c>
      <c r="U466" s="27">
        <f t="shared" si="109"/>
        <v>0.51592403214024829</v>
      </c>
      <c r="V466" s="27">
        <f t="shared" si="110"/>
        <v>-5.033486495061946</v>
      </c>
      <c r="W466" s="77">
        <f t="shared" si="108"/>
        <v>-6.2308117646855301</v>
      </c>
      <c r="X466" s="27">
        <f t="shared" si="111"/>
        <v>-8.0180453437161869</v>
      </c>
      <c r="Y466" s="27">
        <f t="shared" si="112"/>
        <v>3.2946338150559242E-4</v>
      </c>
      <c r="AA466" s="65">
        <f t="shared" si="114"/>
        <v>-0.99972588900485615</v>
      </c>
      <c r="AB466" s="65">
        <f t="shared" si="115"/>
        <v>-667.60476357741504</v>
      </c>
      <c r="AD466" s="27">
        <f t="shared" si="116"/>
        <v>-5.033486495061946</v>
      </c>
      <c r="AE466" s="77">
        <f t="shared" si="117"/>
        <v>-6.2308117646855301</v>
      </c>
      <c r="AF466" s="27">
        <f t="shared" si="118"/>
        <v>-8.0180453437161869</v>
      </c>
      <c r="AG466" s="27">
        <f t="shared" si="120"/>
        <v>3.2946338150559242E-4</v>
      </c>
      <c r="AI466" s="22">
        <f t="shared" si="119"/>
        <v>2.9564563140238386E-6</v>
      </c>
      <c r="AJ466" s="65">
        <f t="shared" si="121"/>
        <v>2.9564563140238386E-6</v>
      </c>
    </row>
    <row r="467" spans="2:36" x14ac:dyDescent="0.2">
      <c r="B467" t="str">
        <f>DataBase!A464</f>
        <v>135-E-BZ</v>
      </c>
      <c r="D467" s="27">
        <f>DataBase!C464</f>
        <v>162.27400207519531</v>
      </c>
      <c r="E467" s="47">
        <f>DataBase!E464</f>
        <v>216.05001220703127</v>
      </c>
      <c r="F467" s="47">
        <f>DataBase!D464/1000</f>
        <v>0.8662239990234375</v>
      </c>
      <c r="G467" s="47">
        <f>DataBase!R464</f>
        <v>409.14901123046877</v>
      </c>
      <c r="H467" s="47">
        <f>DataBase!S464/100</f>
        <v>23.3</v>
      </c>
      <c r="I467" s="68">
        <f>DataBase!U464</f>
        <v>0.47900000214576721</v>
      </c>
      <c r="J467" s="27">
        <f>TestLeeKesler!H467</f>
        <v>11.065119527050255</v>
      </c>
      <c r="K467" s="58">
        <f>DataBase!Y465</f>
        <v>1.0859263886063016E-2</v>
      </c>
      <c r="L467" s="27">
        <f t="shared" si="107"/>
        <v>8.1514634758854017E-3</v>
      </c>
      <c r="M467" s="27">
        <f t="shared" si="113"/>
        <v>8.1514634758854017E-3</v>
      </c>
      <c r="N467" s="58"/>
      <c r="O467" s="58"/>
      <c r="P467" s="58"/>
      <c r="Q467" s="58"/>
      <c r="R467" s="58"/>
      <c r="S467" s="58"/>
      <c r="T467" s="27">
        <f>TestLeeKesler!AR467</f>
        <v>2.7215948248913152E-6</v>
      </c>
      <c r="U467" s="27">
        <f t="shared" si="109"/>
        <v>0.51758832152361434</v>
      </c>
      <c r="V467" s="27">
        <f t="shared" si="110"/>
        <v>-4.9995783841668908</v>
      </c>
      <c r="W467" s="77">
        <f t="shared" si="108"/>
        <v>-6.1762688171363775</v>
      </c>
      <c r="X467" s="27">
        <f t="shared" si="111"/>
        <v>-7.9580111608280504</v>
      </c>
      <c r="Y467" s="27">
        <f t="shared" si="112"/>
        <v>3.4984821784915884E-4</v>
      </c>
      <c r="AA467" s="65">
        <f t="shared" si="114"/>
        <v>-0.99974937575387735</v>
      </c>
      <c r="AB467" s="65">
        <f t="shared" si="115"/>
        <v>-994.93149583195134</v>
      </c>
      <c r="AD467" s="27">
        <f t="shared" si="116"/>
        <v>-4.9995783841668908</v>
      </c>
      <c r="AE467" s="77">
        <f t="shared" si="117"/>
        <v>-6.1762688171363775</v>
      </c>
      <c r="AF467" s="27">
        <f t="shared" si="118"/>
        <v>-7.9580111608280504</v>
      </c>
      <c r="AG467" s="27">
        <f t="shared" si="120"/>
        <v>3.4984821784915884E-4</v>
      </c>
      <c r="AI467" s="22">
        <f t="shared" si="119"/>
        <v>7.3321830613580537E-6</v>
      </c>
      <c r="AJ467" s="65">
        <f t="shared" si="121"/>
        <v>7.3321830613580537E-6</v>
      </c>
    </row>
    <row r="468" spans="2:36" x14ac:dyDescent="0.2">
      <c r="B468" t="str">
        <f>DataBase!A465</f>
        <v>p-t-B_C2Benz</v>
      </c>
      <c r="D468" s="27">
        <f>DataBase!C465</f>
        <v>162.27499389648438</v>
      </c>
      <c r="E468" s="47">
        <f>DataBase!E465</f>
        <v>212.1</v>
      </c>
      <c r="F468" s="47">
        <f>DataBase!D465/1000</f>
        <v>0.86781201171875</v>
      </c>
      <c r="G468" s="47">
        <f>DataBase!R465</f>
        <v>410.85</v>
      </c>
      <c r="H468" s="47">
        <f>DataBase!S465/100</f>
        <v>23.8</v>
      </c>
      <c r="I468" s="68">
        <f>DataBase!U465</f>
        <v>0.43469798564910889</v>
      </c>
      <c r="J468" s="27">
        <f>TestLeeKesler!H468</f>
        <v>11.015064028928883</v>
      </c>
      <c r="K468" s="58">
        <f>DataBase!Y466</f>
        <v>1.0295635493522254E-3</v>
      </c>
      <c r="L468" s="27">
        <f t="shared" si="107"/>
        <v>1.0470150080403594E-2</v>
      </c>
      <c r="M468" s="27">
        <f t="shared" si="113"/>
        <v>1.0470150080403594E-2</v>
      </c>
      <c r="N468" s="58"/>
      <c r="O468" s="58"/>
      <c r="P468" s="58"/>
      <c r="Q468" s="58"/>
      <c r="R468" s="58"/>
      <c r="S468" s="58"/>
      <c r="T468" s="27">
        <f>TestLeeKesler!AR468</f>
        <v>5.0611160404416636E-6</v>
      </c>
      <c r="U468" s="27">
        <f t="shared" si="109"/>
        <v>0.51630116959064321</v>
      </c>
      <c r="V468" s="27">
        <f t="shared" si="110"/>
        <v>-5.0257825186263432</v>
      </c>
      <c r="W468" s="77">
        <f t="shared" si="108"/>
        <v>-6.2184092661255317</v>
      </c>
      <c r="X468" s="27">
        <f t="shared" si="111"/>
        <v>-7.7289125005528652</v>
      </c>
      <c r="Y468" s="27">
        <f t="shared" si="112"/>
        <v>4.3992227228586533E-4</v>
      </c>
      <c r="AA468" s="65">
        <f t="shared" si="114"/>
        <v>-0.99508421209780984</v>
      </c>
      <c r="AB468" s="65">
        <f t="shared" si="115"/>
        <v>1865.317146576929</v>
      </c>
      <c r="AD468" s="27">
        <f t="shared" si="116"/>
        <v>-5.0257825186263432</v>
      </c>
      <c r="AE468" s="77">
        <f t="shared" si="117"/>
        <v>-6.2184092661255317</v>
      </c>
      <c r="AF468" s="27">
        <f t="shared" si="118"/>
        <v>-7.7289125005528652</v>
      </c>
      <c r="AG468" s="27">
        <f t="shared" si="120"/>
        <v>4.3992227228586533E-4</v>
      </c>
      <c r="AI468" s="22">
        <f t="shared" si="119"/>
        <v>8.9124674050268518E-5</v>
      </c>
      <c r="AJ468" s="65">
        <f t="shared" si="121"/>
        <v>8.9124674050268518E-5</v>
      </c>
    </row>
    <row r="469" spans="2:36" x14ac:dyDescent="0.2">
      <c r="B469" t="str">
        <f>DataBase!A466</f>
        <v>Hex-M-Benz</v>
      </c>
      <c r="D469" s="27">
        <f>DataBase!C466</f>
        <v>162.27499389648438</v>
      </c>
      <c r="E469" s="47">
        <f>DataBase!E466</f>
        <v>263.44997558593752</v>
      </c>
      <c r="F469" s="47">
        <f>DataBase!D466/1000</f>
        <v>0.9271749877929687</v>
      </c>
      <c r="G469" s="47">
        <f>DataBase!R466</f>
        <v>484.85</v>
      </c>
      <c r="H469" s="47">
        <f>DataBase!S466/100</f>
        <v>27.7</v>
      </c>
      <c r="I469" s="68">
        <f>DataBase!U466</f>
        <v>0.49556899070739746</v>
      </c>
      <c r="J469" s="27">
        <f>TestLeeKesler!H469</f>
        <v>10.661361693516676</v>
      </c>
      <c r="K469" s="58">
        <f>DataBase!Y467</f>
        <v>6.8926663316851156E-3</v>
      </c>
      <c r="L469" s="27">
        <f t="shared" si="107"/>
        <v>1.0305520855596114E-3</v>
      </c>
      <c r="M469" s="27">
        <f t="shared" si="113"/>
        <v>1.0305520855596114E-3</v>
      </c>
      <c r="N469" s="58"/>
      <c r="O469" s="58"/>
      <c r="P469" s="58"/>
      <c r="Q469" s="58"/>
      <c r="R469" s="58"/>
      <c r="S469" s="58"/>
      <c r="T469" s="27">
        <f>TestLeeKesler!AR469</f>
        <v>2.6145380558869408E-7</v>
      </c>
      <c r="U469" s="27">
        <f t="shared" si="109"/>
        <v>0.46589709762532977</v>
      </c>
      <c r="V469" s="27">
        <f t="shared" si="110"/>
        <v>-6.1723570668365921</v>
      </c>
      <c r="W469" s="77">
        <f t="shared" si="108"/>
        <v>-8.1254800780639052</v>
      </c>
      <c r="X469" s="27">
        <f t="shared" si="111"/>
        <v>-10.199093028135787</v>
      </c>
      <c r="Y469" s="27">
        <f t="shared" si="112"/>
        <v>3.7204046410094272E-5</v>
      </c>
      <c r="AA469" s="65">
        <f t="shared" si="114"/>
        <v>-0.99996206782789021</v>
      </c>
      <c r="AB469" s="65">
        <f t="shared" si="115"/>
        <v>-22421.223638058214</v>
      </c>
      <c r="AD469" s="27">
        <f t="shared" si="116"/>
        <v>-6.1723570668365921</v>
      </c>
      <c r="AE469" s="77">
        <f t="shared" si="117"/>
        <v>-8.1254800780639052</v>
      </c>
      <c r="AF469" s="27">
        <f t="shared" si="118"/>
        <v>-10.199093028135787</v>
      </c>
      <c r="AG469" s="27">
        <f t="shared" si="120"/>
        <v>3.7204046410094272E-5</v>
      </c>
      <c r="AI469" s="22">
        <f t="shared" si="119"/>
        <v>3.4364383434627594E-5</v>
      </c>
      <c r="AJ469" s="65">
        <f t="shared" si="121"/>
        <v>3.4364383434627594E-5</v>
      </c>
    </row>
    <row r="470" spans="2:36" x14ac:dyDescent="0.2">
      <c r="B470" t="str">
        <f>DataBase!A467</f>
        <v>123-EBenzene</v>
      </c>
      <c r="D470" s="27">
        <f>DataBase!C467</f>
        <v>162.27499389648438</v>
      </c>
      <c r="E470" s="47">
        <f>DataBase!E467</f>
        <v>217.55001220703127</v>
      </c>
      <c r="F470" s="47">
        <f>DataBase!D467/1000</f>
        <v>0.89675799560546876</v>
      </c>
      <c r="G470" s="47">
        <f>DataBase!R467</f>
        <v>409.85</v>
      </c>
      <c r="H470" s="47">
        <f>DataBase!S467/100</f>
        <v>23.8</v>
      </c>
      <c r="I470" s="68">
        <f>DataBase!U467</f>
        <v>0.50541597604751587</v>
      </c>
      <c r="J470" s="27">
        <f>TestLeeKesler!H470</f>
        <v>10.699272951460228</v>
      </c>
      <c r="K470" s="58">
        <f>DataBase!Y468</f>
        <v>5.8742725107252423E-3</v>
      </c>
      <c r="L470" s="27">
        <f t="shared" si="107"/>
        <v>6.9358752784625544E-3</v>
      </c>
      <c r="M470" s="27">
        <f t="shared" si="113"/>
        <v>6.9358752784625544E-3</v>
      </c>
      <c r="N470" s="58"/>
      <c r="O470" s="58"/>
      <c r="P470" s="58"/>
      <c r="Q470" s="58"/>
      <c r="R470" s="58"/>
      <c r="S470" s="58"/>
      <c r="T470" s="27">
        <f>TestLeeKesler!AR470</f>
        <v>2.0180265845617242E-6</v>
      </c>
      <c r="U470" s="27">
        <f t="shared" si="109"/>
        <v>0.51705710102489011</v>
      </c>
      <c r="V470" s="27">
        <f t="shared" si="110"/>
        <v>-5.0103764161016322</v>
      </c>
      <c r="W470" s="77">
        <f t="shared" si="108"/>
        <v>-6.1936253192643296</v>
      </c>
      <c r="X470" s="27">
        <f t="shared" si="111"/>
        <v>-8.1407336021102203</v>
      </c>
      <c r="Y470" s="27">
        <f t="shared" si="112"/>
        <v>2.9142333102783841E-4</v>
      </c>
      <c r="AA470" s="65">
        <f t="shared" si="114"/>
        <v>-0.99965646357385063</v>
      </c>
      <c r="AB470" s="65">
        <f t="shared" si="115"/>
        <v>526.05985265940956</v>
      </c>
      <c r="AD470" s="27">
        <f t="shared" si="116"/>
        <v>-5.0103764161016322</v>
      </c>
      <c r="AE470" s="77">
        <f t="shared" si="117"/>
        <v>-6.1936253192643296</v>
      </c>
      <c r="AF470" s="27">
        <f t="shared" si="118"/>
        <v>-8.1407336021102203</v>
      </c>
      <c r="AG470" s="27">
        <f t="shared" si="120"/>
        <v>2.9142333102783841E-4</v>
      </c>
      <c r="AI470" s="22">
        <f t="shared" si="119"/>
        <v>1.1270004364675214E-6</v>
      </c>
      <c r="AJ470" s="65">
        <f t="shared" si="121"/>
        <v>1.1270004364675214E-6</v>
      </c>
    </row>
    <row r="471" spans="2:36" x14ac:dyDescent="0.2">
      <c r="B471" t="str">
        <f>DataBase!A468</f>
        <v>159-CC12Tri=</v>
      </c>
      <c r="D471" s="27">
        <f>DataBase!C468</f>
        <v>162.27499389648438</v>
      </c>
      <c r="E471" s="47">
        <f>DataBase!E468</f>
        <v>241.50002441406252</v>
      </c>
      <c r="F471" s="47">
        <f>DataBase!D468/1000</f>
        <v>0.89510699462890631</v>
      </c>
      <c r="G471" s="47">
        <f>DataBase!R468</f>
        <v>471.85</v>
      </c>
      <c r="H471" s="47">
        <f>DataBase!S468/100</f>
        <v>29.9</v>
      </c>
      <c r="I471" s="68">
        <f>DataBase!U468</f>
        <v>0.4030660092830658</v>
      </c>
      <c r="J471" s="27">
        <f>TestLeeKesler!H471</f>
        <v>10.890635347744949</v>
      </c>
      <c r="K471" s="58" t="e">
        <f>DataBase!Y469</f>
        <v>#NUM!</v>
      </c>
      <c r="L471" s="27">
        <f t="shared" si="107"/>
        <v>3.3184329088108747E-3</v>
      </c>
      <c r="M471" s="27">
        <f t="shared" si="113"/>
        <v>3.3184329088108747E-3</v>
      </c>
      <c r="N471" s="58"/>
      <c r="O471" s="58"/>
      <c r="P471" s="58"/>
      <c r="Q471" s="58"/>
      <c r="R471" s="58"/>
      <c r="S471" s="58"/>
      <c r="T471" s="27">
        <f>TestLeeKesler!AR471</f>
        <v>1.773181096213799E-6</v>
      </c>
      <c r="U471" s="27">
        <f t="shared" si="109"/>
        <v>0.47402684563758385</v>
      </c>
      <c r="V471" s="27">
        <f t="shared" si="110"/>
        <v>-5.9700388012968553</v>
      </c>
      <c r="W471" s="77">
        <f t="shared" si="108"/>
        <v>-7.7805675243725867</v>
      </c>
      <c r="X471" s="27">
        <f t="shared" si="111"/>
        <v>-9.1061211033031366</v>
      </c>
      <c r="Y471" s="27">
        <f t="shared" si="112"/>
        <v>1.1098437822109949E-4</v>
      </c>
      <c r="AA471" s="65" t="e">
        <f t="shared" si="114"/>
        <v>#NUM!</v>
      </c>
      <c r="AB471" s="65" t="e">
        <f t="shared" si="115"/>
        <v>#NUM!</v>
      </c>
      <c r="AD471" s="27">
        <f t="shared" si="116"/>
        <v>-5.9700388012968553</v>
      </c>
      <c r="AE471" s="77">
        <f t="shared" si="117"/>
        <v>-7.7805675243725867</v>
      </c>
      <c r="AF471" s="27">
        <f t="shared" si="118"/>
        <v>-9.1061211033031366</v>
      </c>
      <c r="AG471" s="27">
        <f t="shared" si="120"/>
        <v>1.1098437822109949E-4</v>
      </c>
      <c r="AI471" s="22" t="e">
        <f t="shared" si="119"/>
        <v>#NUM!</v>
      </c>
      <c r="AJ471" s="65">
        <f t="shared" si="121"/>
        <v>0</v>
      </c>
    </row>
    <row r="472" spans="2:36" x14ac:dyDescent="0.2">
      <c r="B472" t="str">
        <f>DataBase!A469</f>
        <v>Fluorene</v>
      </c>
      <c r="D472" s="27">
        <f>DataBase!C469</f>
        <v>166.22200012207031</v>
      </c>
      <c r="E472" s="47">
        <f>DataBase!E469</f>
        <v>297.29000244140627</v>
      </c>
      <c r="F472" s="47">
        <f>DataBase!D469/1000</f>
        <v>1.2961800537109376</v>
      </c>
      <c r="G472" s="47">
        <f>DataBase!R469</f>
        <v>596.84902343750002</v>
      </c>
      <c r="H472" s="47">
        <f>DataBase!S469/100</f>
        <v>47</v>
      </c>
      <c r="I472" s="68">
        <f>DataBase!U469</f>
        <v>0.34925800561904907</v>
      </c>
      <c r="J472" s="27">
        <f>TestLeeKesler!H472</f>
        <v>7.783271118472495</v>
      </c>
      <c r="K472" s="58">
        <f>DataBase!Y470</f>
        <v>4.9306395384633907E-3</v>
      </c>
      <c r="L472" s="27">
        <f t="shared" si="107"/>
        <v>3.3311616793432633E-4</v>
      </c>
      <c r="M472" s="27">
        <f t="shared" si="113"/>
        <v>3.3311616793432633E-4</v>
      </c>
      <c r="N472" s="58"/>
      <c r="O472" s="58"/>
      <c r="P472" s="58"/>
      <c r="Q472" s="58"/>
      <c r="R472" s="58"/>
      <c r="S472" s="58"/>
      <c r="T472" s="27">
        <f>TestLeeKesler!AR472</f>
        <v>2.3282770030524814E-7</v>
      </c>
      <c r="U472" s="27">
        <f t="shared" si="109"/>
        <v>0.40591999586924821</v>
      </c>
      <c r="V472" s="27">
        <f t="shared" si="110"/>
        <v>-7.9292038191043872</v>
      </c>
      <c r="W472" s="77">
        <f t="shared" si="108"/>
        <v>-11.246594195619403</v>
      </c>
      <c r="X472" s="27">
        <f t="shared" si="111"/>
        <v>-11.857166877873194</v>
      </c>
      <c r="Y472" s="27">
        <f t="shared" si="112"/>
        <v>7.0875780411558795E-6</v>
      </c>
      <c r="AA472" s="65">
        <f t="shared" si="114"/>
        <v>-0.99995277941157756</v>
      </c>
      <c r="AB472" s="65">
        <f t="shared" si="115"/>
        <v>-19746.462145618811</v>
      </c>
      <c r="AD472" s="27">
        <f t="shared" si="116"/>
        <v>-7.9292038191043872</v>
      </c>
      <c r="AE472" s="77">
        <f t="shared" si="117"/>
        <v>-11.246594195619403</v>
      </c>
      <c r="AF472" s="27">
        <f t="shared" si="118"/>
        <v>-11.857166877873194</v>
      </c>
      <c r="AG472" s="27">
        <f t="shared" si="120"/>
        <v>7.0875780411558795E-6</v>
      </c>
      <c r="AI472" s="22">
        <f t="shared" si="119"/>
        <v>2.1137221142560926E-5</v>
      </c>
      <c r="AJ472" s="65">
        <f t="shared" si="121"/>
        <v>2.1137221142560926E-5</v>
      </c>
    </row>
    <row r="473" spans="2:36" x14ac:dyDescent="0.2">
      <c r="B473" t="str">
        <f>DataBase!A470</f>
        <v>BiCycloHexyl</v>
      </c>
      <c r="D473" s="27">
        <f>DataBase!C470</f>
        <v>166.3070068359375</v>
      </c>
      <c r="E473" s="47">
        <f>DataBase!E470</f>
        <v>239.04000244140627</v>
      </c>
      <c r="F473" s="47">
        <f>DataBase!D470/1000</f>
        <v>0.88913000488281246</v>
      </c>
      <c r="G473" s="47">
        <f>DataBase!R470</f>
        <v>453.85</v>
      </c>
      <c r="H473" s="47">
        <f>DataBase!S470/100</f>
        <v>25.6</v>
      </c>
      <c r="I473" s="68">
        <f>DataBase!U470</f>
        <v>0.42755600810050964</v>
      </c>
      <c r="J473" s="27">
        <f>TestLeeKesler!H473</f>
        <v>10.946348425094643</v>
      </c>
      <c r="K473" s="58">
        <f>DataBase!Y471</f>
        <v>1.6630597402470101E-3</v>
      </c>
      <c r="L473" s="27">
        <f t="shared" si="107"/>
        <v>3.7982061963381234E-3</v>
      </c>
      <c r="M473" s="27">
        <f t="shared" si="113"/>
        <v>3.7982061963381234E-3</v>
      </c>
      <c r="N473" s="58"/>
      <c r="O473" s="58"/>
      <c r="P473" s="58"/>
      <c r="Q473" s="58"/>
      <c r="R473" s="58"/>
      <c r="S473" s="58"/>
      <c r="T473" s="27">
        <f>TestLeeKesler!AR473</f>
        <v>1.6071376854178461E-6</v>
      </c>
      <c r="U473" s="27">
        <f t="shared" si="109"/>
        <v>0.48576341127922967</v>
      </c>
      <c r="V473" s="27">
        <f t="shared" si="110"/>
        <v>-5.6905152266015238</v>
      </c>
      <c r="W473" s="77">
        <f t="shared" si="108"/>
        <v>-7.3096938014415631</v>
      </c>
      <c r="X473" s="27">
        <f t="shared" si="111"/>
        <v>-8.8158187287829186</v>
      </c>
      <c r="Y473" s="27">
        <f t="shared" si="112"/>
        <v>1.4836742954445794E-4</v>
      </c>
      <c r="AA473" s="65">
        <f t="shared" si="114"/>
        <v>-0.9990336260048126</v>
      </c>
      <c r="AB473" s="65">
        <f t="shared" si="115"/>
        <v>1328.5398478699653</v>
      </c>
      <c r="AD473" s="27">
        <f t="shared" si="116"/>
        <v>-5.6905152266015238</v>
      </c>
      <c r="AE473" s="77">
        <f t="shared" si="117"/>
        <v>-7.3096938014415631</v>
      </c>
      <c r="AF473" s="27">
        <f t="shared" si="118"/>
        <v>-8.8158187287829186</v>
      </c>
      <c r="AG473" s="27">
        <f t="shared" si="120"/>
        <v>1.4836742954445794E-4</v>
      </c>
      <c r="AI473" s="22">
        <f t="shared" si="119"/>
        <v>4.5588503889584403E-6</v>
      </c>
      <c r="AJ473" s="65">
        <f t="shared" si="121"/>
        <v>4.5588503889584403E-6</v>
      </c>
    </row>
    <row r="474" spans="2:36" x14ac:dyDescent="0.2">
      <c r="B474" t="str">
        <f>DataBase!A471</f>
        <v>DiPhenylC1</v>
      </c>
      <c r="D474" s="27">
        <f>DataBase!C471</f>
        <v>168.22900390625</v>
      </c>
      <c r="E474" s="47">
        <f>DataBase!E471</f>
        <v>264.50002441406252</v>
      </c>
      <c r="F474" s="47">
        <f>DataBase!D471/1000</f>
        <v>1.0007899780273437</v>
      </c>
      <c r="G474" s="47">
        <f>DataBase!R471</f>
        <v>493.47945556640627</v>
      </c>
      <c r="H474" s="47">
        <f>DataBase!S471/100</f>
        <v>30.4920458984375</v>
      </c>
      <c r="I474" s="68">
        <f>DataBase!U471</f>
        <v>0.48751264810562134</v>
      </c>
      <c r="J474" s="27">
        <f>TestLeeKesler!H474</f>
        <v>9.8835836890590443</v>
      </c>
      <c r="K474" s="58">
        <f>DataBase!Y472</f>
        <v>6.8063934448178379E-3</v>
      </c>
      <c r="L474" s="27">
        <f t="shared" si="107"/>
        <v>9.4593424487925267E-4</v>
      </c>
      <c r="M474" s="27">
        <f t="shared" si="113"/>
        <v>9.4593424487925267E-4</v>
      </c>
      <c r="N474" s="58"/>
      <c r="O474" s="58"/>
      <c r="P474" s="58"/>
      <c r="Q474" s="58"/>
      <c r="R474" s="58"/>
      <c r="S474" s="58"/>
      <c r="T474" s="27">
        <f>TestLeeKesler!AR474</f>
        <v>2.4645402270999987E-7</v>
      </c>
      <c r="U474" s="27">
        <f t="shared" si="109"/>
        <v>0.46065279312687424</v>
      </c>
      <c r="V474" s="27">
        <f t="shared" si="110"/>
        <v>-6.3068549197306361</v>
      </c>
      <c r="W474" s="77">
        <f t="shared" si="108"/>
        <v>-8.3566005013387432</v>
      </c>
      <c r="X474" s="27">
        <f t="shared" si="111"/>
        <v>-10.380803359299049</v>
      </c>
      <c r="Y474" s="27">
        <f t="shared" si="112"/>
        <v>3.1022327856581282E-5</v>
      </c>
      <c r="AA474" s="65">
        <f t="shared" si="114"/>
        <v>-0.9999637908057023</v>
      </c>
      <c r="AB474" s="65">
        <f t="shared" si="115"/>
        <v>-23779.11764432643</v>
      </c>
      <c r="AD474" s="27">
        <f t="shared" si="116"/>
        <v>-6.3068549197306361</v>
      </c>
      <c r="AE474" s="77">
        <f t="shared" si="117"/>
        <v>-8.3566005013387432</v>
      </c>
      <c r="AF474" s="27">
        <f t="shared" si="118"/>
        <v>-10.380803359299049</v>
      </c>
      <c r="AG474" s="27">
        <f t="shared" si="120"/>
        <v>3.1022327856581282E-5</v>
      </c>
      <c r="AI474" s="22">
        <f t="shared" si="119"/>
        <v>3.4344982034144801E-5</v>
      </c>
      <c r="AJ474" s="65">
        <f t="shared" si="121"/>
        <v>3.4344982034144801E-5</v>
      </c>
    </row>
    <row r="475" spans="2:36" x14ac:dyDescent="0.2">
      <c r="B475" t="str">
        <f>DataBase!A472</f>
        <v>1-Dodecene</v>
      </c>
      <c r="D475" s="27">
        <f>DataBase!C472</f>
        <v>168.32400512695313</v>
      </c>
      <c r="E475" s="47">
        <f>DataBase!E472</f>
        <v>213.35</v>
      </c>
      <c r="F475" s="47">
        <f>DataBase!D472/1000</f>
        <v>0.76220001220703126</v>
      </c>
      <c r="G475" s="47">
        <f>DataBase!R472</f>
        <v>383.85</v>
      </c>
      <c r="H475" s="47">
        <f>DataBase!S472/100</f>
        <v>18.5</v>
      </c>
      <c r="I475" s="68">
        <f>DataBase!U472</f>
        <v>0.5836300253868103</v>
      </c>
      <c r="J475" s="27">
        <f>TestLeeKesler!H475</f>
        <v>12.552093486876579</v>
      </c>
      <c r="K475" s="58">
        <f>DataBase!Y473</f>
        <v>2.7767542577892298E-4</v>
      </c>
      <c r="L475" s="27">
        <f t="shared" si="107"/>
        <v>7.1723117206675376E-3</v>
      </c>
      <c r="M475" s="27">
        <f t="shared" si="113"/>
        <v>7.1723117206675376E-3</v>
      </c>
      <c r="N475" s="58"/>
      <c r="O475" s="58"/>
      <c r="P475" s="58"/>
      <c r="Q475" s="58"/>
      <c r="R475" s="58"/>
      <c r="S475" s="58"/>
      <c r="T475" s="27">
        <f>TestLeeKesler!AR475</f>
        <v>1.7797262645356237E-6</v>
      </c>
      <c r="U475" s="27">
        <f t="shared" si="109"/>
        <v>0.53751902587519018</v>
      </c>
      <c r="V475" s="27">
        <f t="shared" si="110"/>
        <v>-4.6106985315903444</v>
      </c>
      <c r="W475" s="77">
        <f t="shared" si="108"/>
        <v>-5.5593429398447514</v>
      </c>
      <c r="X475" s="27">
        <f t="shared" si="111"/>
        <v>-7.8552979927059212</v>
      </c>
      <c r="Y475" s="27">
        <f t="shared" si="112"/>
        <v>3.8769252544148852E-4</v>
      </c>
      <c r="AA475" s="65">
        <f t="shared" si="114"/>
        <v>-0.99359062380279695</v>
      </c>
      <c r="AB475" s="65">
        <f t="shared" si="115"/>
        <v>3873.9869339893135</v>
      </c>
      <c r="AD475" s="27">
        <f t="shared" si="116"/>
        <v>-4.6106985315903444</v>
      </c>
      <c r="AE475" s="77">
        <f t="shared" si="117"/>
        <v>-5.5593429398447514</v>
      </c>
      <c r="AF475" s="27">
        <f t="shared" si="118"/>
        <v>-7.8552979927059212</v>
      </c>
      <c r="AG475" s="27">
        <f t="shared" si="120"/>
        <v>3.8769252544148852E-4</v>
      </c>
      <c r="AI475" s="22">
        <f t="shared" si="119"/>
        <v>4.7536009638795398E-5</v>
      </c>
      <c r="AJ475" s="65">
        <f t="shared" si="121"/>
        <v>4.7536009638795398E-5</v>
      </c>
    </row>
    <row r="476" spans="2:36" x14ac:dyDescent="0.2">
      <c r="B476" t="str">
        <f>DataBase!A473</f>
        <v>1PNaphthalen</v>
      </c>
      <c r="D476" s="27">
        <f>DataBase!C473</f>
        <v>170.25</v>
      </c>
      <c r="E476" s="47">
        <f>DataBase!E473</f>
        <v>274.50002441406252</v>
      </c>
      <c r="F476" s="47">
        <f>DataBase!D473/1000</f>
        <v>0.77282202148437495</v>
      </c>
      <c r="G476" s="47">
        <f>DataBase!R473</f>
        <v>431.46901855468752</v>
      </c>
      <c r="H476" s="47">
        <f>DataBase!S473/100</f>
        <v>13.864300537109376</v>
      </c>
      <c r="I476" s="68">
        <f>DataBase!U473</f>
        <v>0.76800000667572021</v>
      </c>
      <c r="J476" s="27">
        <f>TestLeeKesler!H476</f>
        <v>12.877919818577498</v>
      </c>
      <c r="K476" s="58">
        <f>DataBase!Y474</f>
        <v>7.6867430709907951E-3</v>
      </c>
      <c r="L476" s="27">
        <f t="shared" si="107"/>
        <v>3.7537384065316728E-4</v>
      </c>
      <c r="M476" s="27">
        <f t="shared" si="113"/>
        <v>3.7537384065316728E-4</v>
      </c>
      <c r="N476" s="58"/>
      <c r="O476" s="58"/>
      <c r="P476" s="58"/>
      <c r="Q476" s="58"/>
      <c r="R476" s="58"/>
      <c r="S476" s="58"/>
      <c r="T476" s="27">
        <f>TestLeeKesler!AR476</f>
        <v>2.1291330275833392E-8</v>
      </c>
      <c r="U476" s="27">
        <f t="shared" si="109"/>
        <v>0.5011928300266153</v>
      </c>
      <c r="V476" s="27">
        <f t="shared" si="110"/>
        <v>-5.3439840512912395</v>
      </c>
      <c r="W476" s="77">
        <f t="shared" si="108"/>
        <v>-6.7355745489699048</v>
      </c>
      <c r="X476" s="27">
        <f t="shared" si="111"/>
        <v>-10.516905349864938</v>
      </c>
      <c r="Y476" s="27">
        <f t="shared" si="112"/>
        <v>2.7074848792294753E-5</v>
      </c>
      <c r="AA476" s="65">
        <f t="shared" si="114"/>
        <v>-0.99999723012333319</v>
      </c>
      <c r="AB476" s="65">
        <f t="shared" si="115"/>
        <v>-343396.54383344745</v>
      </c>
      <c r="AD476" s="27">
        <f t="shared" si="116"/>
        <v>-5.3439840512912395</v>
      </c>
      <c r="AE476" s="77">
        <f t="shared" si="117"/>
        <v>-6.7355745489699048</v>
      </c>
      <c r="AF476" s="27">
        <f t="shared" si="118"/>
        <v>-10.516905349864938</v>
      </c>
      <c r="AG476" s="27">
        <f t="shared" si="120"/>
        <v>2.7074848792294753E-5</v>
      </c>
      <c r="AI476" s="22">
        <f t="shared" si="119"/>
        <v>5.3456120022327842E-5</v>
      </c>
      <c r="AJ476" s="65">
        <f t="shared" si="121"/>
        <v>5.3456120022327842E-5</v>
      </c>
    </row>
    <row r="477" spans="2:36" x14ac:dyDescent="0.2">
      <c r="B477" t="str">
        <f>DataBase!A474</f>
        <v>n-C12</v>
      </c>
      <c r="D477" s="27">
        <f>DataBase!C474</f>
        <v>170.33900451660156</v>
      </c>
      <c r="E477" s="47">
        <f>DataBase!E474</f>
        <v>216.27800903320315</v>
      </c>
      <c r="F477" s="47">
        <f>DataBase!D474/1000</f>
        <v>0.75114501953125001</v>
      </c>
      <c r="G477" s="47">
        <f>DataBase!R474</f>
        <v>385.14901123046877</v>
      </c>
      <c r="H477" s="47">
        <f>DataBase!S474/100</f>
        <v>18.299200439453124</v>
      </c>
      <c r="I477" s="68">
        <f>DataBase!U474</f>
        <v>0.56199002265930176</v>
      </c>
      <c r="J477" s="27">
        <f>TestLeeKesler!H477</f>
        <v>12.762330374884883</v>
      </c>
      <c r="K477" s="58">
        <f>DataBase!Y475</f>
        <v>1.4455101252512864E-2</v>
      </c>
      <c r="L477" s="27">
        <f t="shared" si="107"/>
        <v>7.7071396123479232E-3</v>
      </c>
      <c r="M477" s="27">
        <f t="shared" si="113"/>
        <v>7.7071396123479232E-3</v>
      </c>
      <c r="N477" s="58"/>
      <c r="O477" s="58"/>
      <c r="P477" s="58"/>
      <c r="Q477" s="58"/>
      <c r="R477" s="58"/>
      <c r="S477" s="58"/>
      <c r="T477" s="27">
        <f>TestLeeKesler!AR477</f>
        <v>1.2970547266548108E-6</v>
      </c>
      <c r="U477" s="27">
        <f t="shared" si="109"/>
        <v>0.53645834791686042</v>
      </c>
      <c r="V477" s="27">
        <f t="shared" si="110"/>
        <v>-4.6306263475915941</v>
      </c>
      <c r="W477" s="77">
        <f t="shared" si="108"/>
        <v>-5.5905604194642127</v>
      </c>
      <c r="X477" s="27">
        <f t="shared" si="111"/>
        <v>-7.7724655244044829</v>
      </c>
      <c r="Y477" s="27">
        <f t="shared" si="112"/>
        <v>4.2117357191909379E-4</v>
      </c>
      <c r="AA477" s="65">
        <f t="shared" si="114"/>
        <v>-0.99991027010437372</v>
      </c>
      <c r="AB477" s="65">
        <f t="shared" si="115"/>
        <v>-5202.5265407022389</v>
      </c>
      <c r="AD477" s="27">
        <f t="shared" si="116"/>
        <v>-4.6306263475915941</v>
      </c>
      <c r="AE477" s="77">
        <f t="shared" si="117"/>
        <v>-5.5905604194642127</v>
      </c>
      <c r="AF477" s="27">
        <f t="shared" si="118"/>
        <v>-7.7724655244044829</v>
      </c>
      <c r="AG477" s="27">
        <f t="shared" si="120"/>
        <v>4.2117357191909379E-4</v>
      </c>
      <c r="AI477" s="22">
        <f t="shared" si="119"/>
        <v>4.5534986297137523E-5</v>
      </c>
      <c r="AJ477" s="65">
        <f t="shared" si="121"/>
        <v>4.5534986297137523E-5</v>
      </c>
    </row>
    <row r="478" spans="2:36" x14ac:dyDescent="0.2">
      <c r="B478" t="str">
        <f>DataBase!A475</f>
        <v>2-EC6Acetate</v>
      </c>
      <c r="D478" s="27">
        <f>DataBase!C475</f>
        <v>172.26800537109375</v>
      </c>
      <c r="E478" s="47">
        <f>DataBase!E475</f>
        <v>199.7700134277344</v>
      </c>
      <c r="F478" s="47">
        <f>DataBase!D475/1000</f>
        <v>0.87729199218749998</v>
      </c>
      <c r="G478" s="47">
        <f>DataBase!R475</f>
        <v>369.25002441406252</v>
      </c>
      <c r="H478" s="47">
        <f>DataBase!S475/100</f>
        <v>21.7</v>
      </c>
      <c r="I478" s="68">
        <f>DataBase!U475</f>
        <v>0.59921902418136597</v>
      </c>
      <c r="J478" s="27">
        <f>TestLeeKesler!H478</f>
        <v>10.802955013996504</v>
      </c>
      <c r="K478" s="58">
        <f>DataBase!Y476</f>
        <v>2.1041500997756048E-3</v>
      </c>
      <c r="L478" s="27">
        <f t="shared" si="107"/>
        <v>1.1880464826721402E-2</v>
      </c>
      <c r="M478" s="27">
        <f t="shared" si="113"/>
        <v>1.1880464826721402E-2</v>
      </c>
      <c r="N478" s="58"/>
      <c r="O478" s="58"/>
      <c r="P478" s="58"/>
      <c r="Q478" s="58"/>
      <c r="R478" s="58"/>
      <c r="S478" s="58"/>
      <c r="T478" s="27">
        <f>TestLeeKesler!AR478</f>
        <v>1.8131982614075332E-6</v>
      </c>
      <c r="U478" s="27">
        <f t="shared" si="109"/>
        <v>0.54973534647996092</v>
      </c>
      <c r="V478" s="27">
        <f t="shared" si="110"/>
        <v>-4.387026344032253</v>
      </c>
      <c r="W478" s="77">
        <f t="shared" si="108"/>
        <v>-5.2120270376354876</v>
      </c>
      <c r="X478" s="27">
        <f t="shared" si="111"/>
        <v>-7.5101720995310854</v>
      </c>
      <c r="Y478" s="27">
        <f t="shared" si="112"/>
        <v>5.474868583742582E-4</v>
      </c>
      <c r="AA478" s="65">
        <f t="shared" si="114"/>
        <v>-0.99913827522969922</v>
      </c>
      <c r="AB478" s="65">
        <f t="shared" si="115"/>
        <v>5391.7516550874734</v>
      </c>
      <c r="AD478" s="27">
        <f t="shared" si="116"/>
        <v>-4.387026344032253</v>
      </c>
      <c r="AE478" s="77">
        <f t="shared" si="117"/>
        <v>-5.2120270376354876</v>
      </c>
      <c r="AF478" s="27">
        <f t="shared" si="118"/>
        <v>-7.5101720995310854</v>
      </c>
      <c r="AG478" s="27">
        <f t="shared" si="120"/>
        <v>5.474868583742582E-4</v>
      </c>
      <c r="AI478" s="22">
        <f t="shared" si="119"/>
        <v>9.5576329640297258E-5</v>
      </c>
      <c r="AJ478" s="65">
        <f t="shared" si="121"/>
        <v>9.5576329640297258E-5</v>
      </c>
    </row>
    <row r="479" spans="2:36" x14ac:dyDescent="0.2">
      <c r="B479" t="str">
        <f>DataBase!A476</f>
        <v>n-Heptyl-BZ</v>
      </c>
      <c r="D479" s="27">
        <f>DataBase!C476</f>
        <v>176.28900146484375</v>
      </c>
      <c r="E479" s="47">
        <f>DataBase!E476</f>
        <v>246.00002441406252</v>
      </c>
      <c r="F479" s="47">
        <f>DataBase!D476/1000</f>
        <v>0.85941302490234373</v>
      </c>
      <c r="G479" s="47">
        <f>DataBase!R476</f>
        <v>440.38802490234377</v>
      </c>
      <c r="H479" s="47">
        <f>DataBase!S476/100</f>
        <v>21.993898925781249</v>
      </c>
      <c r="I479" s="68">
        <f>DataBase!U476</f>
        <v>0.54097902774810791</v>
      </c>
      <c r="J479" s="27">
        <f>TestLeeKesler!H479</f>
        <v>11.375920016902612</v>
      </c>
      <c r="K479" s="58">
        <f>DataBase!Y477</f>
        <v>5.9361866085923454E-5</v>
      </c>
      <c r="L479" s="27">
        <f t="shared" si="107"/>
        <v>2.1166677766301851E-3</v>
      </c>
      <c r="M479" s="27">
        <f t="shared" si="113"/>
        <v>2.1166677766301851E-3</v>
      </c>
      <c r="N479" s="58"/>
      <c r="O479" s="58"/>
      <c r="P479" s="58"/>
      <c r="Q479" s="58"/>
      <c r="R479" s="58"/>
      <c r="S479" s="58"/>
      <c r="T479" s="27">
        <f>TestLeeKesler!AR479</f>
        <v>4.2863253407645433E-7</v>
      </c>
      <c r="U479" s="27">
        <f t="shared" si="109"/>
        <v>0.49492807345247342</v>
      </c>
      <c r="V479" s="27">
        <f t="shared" si="110"/>
        <v>-5.4819404093371356</v>
      </c>
      <c r="W479" s="77">
        <f t="shared" si="108"/>
        <v>-6.9628150467091627</v>
      </c>
      <c r="X479" s="27">
        <f t="shared" si="111"/>
        <v>-9.2486773236957553</v>
      </c>
      <c r="Y479" s="27">
        <f t="shared" si="112"/>
        <v>9.62388607755684E-5</v>
      </c>
      <c r="AA479" s="65">
        <f t="shared" si="114"/>
        <v>-0.99277932850938289</v>
      </c>
      <c r="AB479" s="65">
        <f t="shared" si="115"/>
        <v>4799.6961196074399</v>
      </c>
      <c r="AD479" s="27">
        <f t="shared" si="116"/>
        <v>-5.4819404093371356</v>
      </c>
      <c r="AE479" s="77">
        <f t="shared" si="117"/>
        <v>-6.9628150467091627</v>
      </c>
      <c r="AF479" s="27">
        <f t="shared" si="118"/>
        <v>-9.2486773236957553</v>
      </c>
      <c r="AG479" s="27">
        <f t="shared" si="120"/>
        <v>9.62388607755684E-5</v>
      </c>
      <c r="AI479" s="22">
        <f t="shared" si="119"/>
        <v>4.2325076095603535E-6</v>
      </c>
      <c r="AJ479" s="65">
        <f t="shared" si="121"/>
        <v>4.2325076095603535E-6</v>
      </c>
    </row>
    <row r="480" spans="2:36" x14ac:dyDescent="0.2">
      <c r="B480" t="str">
        <f>DataBase!A477</f>
        <v>Anthracene</v>
      </c>
      <c r="D480" s="27">
        <f>DataBase!C477</f>
        <v>178.23300170898438</v>
      </c>
      <c r="E480" s="47">
        <f>DataBase!E477</f>
        <v>342.02901611328127</v>
      </c>
      <c r="F480" s="47">
        <f>DataBase!D477/1000</f>
        <v>1.0931999511718751</v>
      </c>
      <c r="G480" s="47">
        <f>DataBase!R477</f>
        <v>598.85</v>
      </c>
      <c r="H480" s="47">
        <f>DataBase!S477/100</f>
        <v>29</v>
      </c>
      <c r="I480" s="68">
        <f>DataBase!U477</f>
        <v>0.48919901251792908</v>
      </c>
      <c r="J480" s="27">
        <f>TestLeeKesler!H480</f>
        <v>9.4636441672789324</v>
      </c>
      <c r="K480" s="58">
        <f>DataBase!Y478</f>
        <v>8.2329194986739012E-5</v>
      </c>
      <c r="L480" s="27">
        <f t="shared" si="107"/>
        <v>4.0118237087235807E-5</v>
      </c>
      <c r="M480" s="27">
        <f t="shared" si="113"/>
        <v>4.0118237087235807E-5</v>
      </c>
      <c r="N480" s="58"/>
      <c r="O480" s="58"/>
      <c r="P480" s="58"/>
      <c r="Q480" s="58"/>
      <c r="R480" s="58"/>
      <c r="S480" s="58"/>
      <c r="T480" s="27">
        <f>TestLeeKesler!AR480</f>
        <v>6.8771525245697076E-9</v>
      </c>
      <c r="U480" s="27">
        <f t="shared" si="109"/>
        <v>0.40498853211009173</v>
      </c>
      <c r="V480" s="27">
        <f t="shared" si="110"/>
        <v>-7.96079694873844</v>
      </c>
      <c r="W480" s="77">
        <f t="shared" si="108"/>
        <v>-11.304557606557806</v>
      </c>
      <c r="X480" s="27">
        <f t="shared" si="111"/>
        <v>-13.490975366818564</v>
      </c>
      <c r="Y480" s="27">
        <f t="shared" si="112"/>
        <v>1.383387485766752E-6</v>
      </c>
      <c r="AA480" s="65">
        <f t="shared" si="114"/>
        <v>-0.9999164676330714</v>
      </c>
      <c r="AB480" s="65">
        <f t="shared" si="115"/>
        <v>-6137.8539662597168</v>
      </c>
      <c r="AD480" s="27">
        <f t="shared" si="116"/>
        <v>-7.96079694873844</v>
      </c>
      <c r="AE480" s="77">
        <f t="shared" si="117"/>
        <v>-11.304557606557806</v>
      </c>
      <c r="AF480" s="27">
        <f t="shared" si="118"/>
        <v>-13.490975366818564</v>
      </c>
      <c r="AG480" s="27">
        <f t="shared" si="120"/>
        <v>1.383387485766752E-6</v>
      </c>
      <c r="AI480" s="22">
        <f t="shared" si="119"/>
        <v>1.7817649667936319E-9</v>
      </c>
      <c r="AJ480" s="65">
        <f t="shared" si="121"/>
        <v>1.7817649667936319E-9</v>
      </c>
    </row>
    <row r="481" spans="2:36" x14ac:dyDescent="0.2">
      <c r="B481" t="str">
        <f>DataBase!A478</f>
        <v>Phenanthrene</v>
      </c>
      <c r="D481" s="27">
        <f>DataBase!C478</f>
        <v>178.23300170898438</v>
      </c>
      <c r="E481" s="47">
        <f>DataBase!E478</f>
        <v>340.30001220703127</v>
      </c>
      <c r="F481" s="47">
        <f>DataBase!D478/1000</f>
        <v>1.1184100341796874</v>
      </c>
      <c r="G481" s="47">
        <f>DataBase!R478</f>
        <v>596.1</v>
      </c>
      <c r="H481" s="47">
        <f>DataBase!S478/100</f>
        <v>29</v>
      </c>
      <c r="I481" s="68">
        <f>DataBase!U478</f>
        <v>0.49489900469779968</v>
      </c>
      <c r="J481" s="27">
        <f>TestLeeKesler!H481</f>
        <v>9.2416497829081301</v>
      </c>
      <c r="K481" s="58">
        <f>DataBase!Y479</f>
        <v>4.1157553734739056E-4</v>
      </c>
      <c r="L481" s="27">
        <f t="shared" si="107"/>
        <v>4.0863114640951597E-5</v>
      </c>
      <c r="M481" s="27">
        <f t="shared" si="113"/>
        <v>4.0863114640951597E-5</v>
      </c>
      <c r="N481" s="58"/>
      <c r="O481" s="58"/>
      <c r="P481" s="58"/>
      <c r="Q481" s="58"/>
      <c r="R481" s="58"/>
      <c r="S481" s="58"/>
      <c r="T481" s="27">
        <f>TestLeeKesler!AR481</f>
        <v>7.2484418068941707E-9</v>
      </c>
      <c r="U481" s="27">
        <f t="shared" si="109"/>
        <v>0.40626977279263732</v>
      </c>
      <c r="V481" s="27">
        <f t="shared" si="110"/>
        <v>-7.9173793049574614</v>
      </c>
      <c r="W481" s="77">
        <f t="shared" si="108"/>
        <v>-11.224915016268524</v>
      </c>
      <c r="X481" s="27">
        <f t="shared" si="111"/>
        <v>-13.472578574326139</v>
      </c>
      <c r="Y481" s="27">
        <f t="shared" si="112"/>
        <v>1.4090729186535033E-6</v>
      </c>
      <c r="AA481" s="65">
        <f t="shared" si="114"/>
        <v>-0.9999823885504624</v>
      </c>
      <c r="AB481" s="65">
        <f t="shared" si="115"/>
        <v>-51143.739935091333</v>
      </c>
      <c r="AD481" s="27">
        <f t="shared" si="116"/>
        <v>-7.9173793049574614</v>
      </c>
      <c r="AE481" s="77">
        <f t="shared" si="117"/>
        <v>-11.224915016268524</v>
      </c>
      <c r="AF481" s="27">
        <f t="shared" si="118"/>
        <v>-13.472578574326139</v>
      </c>
      <c r="AG481" s="27">
        <f t="shared" si="120"/>
        <v>1.4090729186535033E-6</v>
      </c>
      <c r="AI481" s="22">
        <f t="shared" si="119"/>
        <v>1.3742770034887747E-7</v>
      </c>
      <c r="AJ481" s="65">
        <f t="shared" si="121"/>
        <v>1.3742770034887747E-7</v>
      </c>
    </row>
    <row r="482" spans="2:36" x14ac:dyDescent="0.2">
      <c r="B482" t="str">
        <f>DataBase!A479</f>
        <v>DiPhenylC2#</v>
      </c>
      <c r="D482" s="27">
        <f>DataBase!C479</f>
        <v>178.23300170898438</v>
      </c>
      <c r="E482" s="47">
        <f>DataBase!E479</f>
        <v>299.85000000000002</v>
      </c>
      <c r="F482" s="47">
        <f>DataBase!D479/1000</f>
        <v>0.94570300292968745</v>
      </c>
      <c r="G482" s="47">
        <f>DataBase!R479</f>
        <v>558.85</v>
      </c>
      <c r="H482" s="47">
        <f>DataBase!S479/100</f>
        <v>29</v>
      </c>
      <c r="I482" s="68">
        <f>DataBase!U479</f>
        <v>0.38359400629997253</v>
      </c>
      <c r="J482" s="27">
        <f>TestLeeKesler!H482</f>
        <v>10.683681709566958</v>
      </c>
      <c r="K482" s="58">
        <f>DataBase!Y480</f>
        <v>8.722884221650497E-4</v>
      </c>
      <c r="L482" s="27">
        <f t="shared" si="107"/>
        <v>3.8570700590208779E-4</v>
      </c>
      <c r="M482" s="27">
        <f t="shared" si="113"/>
        <v>3.8570700590208779E-4</v>
      </c>
      <c r="N482" s="58"/>
      <c r="O482" s="58"/>
      <c r="P482" s="58"/>
      <c r="Q482" s="58"/>
      <c r="R482" s="58"/>
      <c r="S482" s="58"/>
      <c r="T482" s="27">
        <f>TestLeeKesler!AR482</f>
        <v>2.2839631183832541E-7</v>
      </c>
      <c r="U482" s="27">
        <f t="shared" si="109"/>
        <v>0.42445913461538459</v>
      </c>
      <c r="V482" s="27">
        <f t="shared" si="110"/>
        <v>-7.3305376528754813</v>
      </c>
      <c r="W482" s="77">
        <f t="shared" si="108"/>
        <v>-10.159675703733036</v>
      </c>
      <c r="X482" s="27">
        <f t="shared" si="111"/>
        <v>-11.227728358778929</v>
      </c>
      <c r="Y482" s="27">
        <f t="shared" si="112"/>
        <v>1.3300241582830614E-5</v>
      </c>
      <c r="AA482" s="65">
        <f t="shared" si="114"/>
        <v>-0.99973816422867179</v>
      </c>
      <c r="AB482" s="65">
        <f t="shared" si="115"/>
        <v>-2130.4258914977472</v>
      </c>
      <c r="AD482" s="27">
        <f t="shared" si="116"/>
        <v>-7.3305376528754813</v>
      </c>
      <c r="AE482" s="77">
        <f t="shared" si="117"/>
        <v>-10.159675703733036</v>
      </c>
      <c r="AF482" s="27">
        <f t="shared" si="118"/>
        <v>-11.227728358778929</v>
      </c>
      <c r="AG482" s="27">
        <f t="shared" si="120"/>
        <v>1.3300241582830614E-5</v>
      </c>
      <c r="AI482" s="22">
        <f t="shared" si="119"/>
        <v>2.3676147465246981E-7</v>
      </c>
      <c r="AJ482" s="65">
        <f t="shared" si="121"/>
        <v>2.3676147465246981E-7</v>
      </c>
    </row>
    <row r="483" spans="2:36" x14ac:dyDescent="0.2">
      <c r="B483" t="str">
        <f>DataBase!A480</f>
        <v>11DiPhnylC2=</v>
      </c>
      <c r="D483" s="27">
        <f>DataBase!C480</f>
        <v>180.24000549316406</v>
      </c>
      <c r="E483" s="47">
        <f>DataBase!E480</f>
        <v>277.00002441406252</v>
      </c>
      <c r="F483" s="47">
        <f>DataBase!D480/1000</f>
        <v>1.0232000122070313</v>
      </c>
      <c r="G483" s="47">
        <f>DataBase!R480</f>
        <v>509.69637451171877</v>
      </c>
      <c r="H483" s="47">
        <f>DataBase!S480/100</f>
        <v>30.471066894531251</v>
      </c>
      <c r="I483" s="68">
        <f>DataBase!U480</f>
        <v>0.49748066067695618</v>
      </c>
      <c r="J483" s="27">
        <f>TestLeeKesler!H483</f>
        <v>9.7414590800887613</v>
      </c>
      <c r="K483" s="58">
        <f>DataBase!Y481</f>
        <v>5.8637068194580463E-4</v>
      </c>
      <c r="L483" s="27">
        <f t="shared" si="107"/>
        <v>5.4277158897272741E-4</v>
      </c>
      <c r="M483" s="27">
        <f t="shared" si="113"/>
        <v>5.4277158897272741E-4</v>
      </c>
      <c r="N483" s="58"/>
      <c r="O483" s="58"/>
      <c r="P483" s="58"/>
      <c r="Q483" s="58"/>
      <c r="R483" s="58"/>
      <c r="S483" s="58"/>
      <c r="T483" s="27">
        <f>TestLeeKesler!AR483</f>
        <v>1.2372681350157854E-7</v>
      </c>
      <c r="U483" s="27">
        <f t="shared" si="109"/>
        <v>0.4511102197034107</v>
      </c>
      <c r="V483" s="27">
        <f t="shared" si="110"/>
        <v>-6.5600263963265126</v>
      </c>
      <c r="W483" s="77">
        <f t="shared" si="108"/>
        <v>-8.795463883317705</v>
      </c>
      <c r="X483" s="27">
        <f t="shared" si="111"/>
        <v>-10.93559957995971</v>
      </c>
      <c r="Y483" s="27">
        <f t="shared" si="112"/>
        <v>1.7812687388052716E-5</v>
      </c>
      <c r="AA483" s="65">
        <f t="shared" si="114"/>
        <v>-0.99978899556660805</v>
      </c>
      <c r="AB483" s="65">
        <f t="shared" si="115"/>
        <v>-352.38192707937935</v>
      </c>
      <c r="AD483" s="27">
        <f t="shared" si="116"/>
        <v>-6.5600263963265126</v>
      </c>
      <c r="AE483" s="77">
        <f t="shared" si="117"/>
        <v>-8.795463883317705</v>
      </c>
      <c r="AF483" s="27">
        <f t="shared" si="118"/>
        <v>-10.93559957995971</v>
      </c>
      <c r="AG483" s="27">
        <f t="shared" si="120"/>
        <v>1.7812687388052716E-5</v>
      </c>
      <c r="AI483" s="22">
        <f t="shared" si="119"/>
        <v>1.9008809080750315E-9</v>
      </c>
      <c r="AJ483" s="65">
        <f t="shared" si="121"/>
        <v>1.9008809080750315E-9</v>
      </c>
    </row>
    <row r="484" spans="2:36" x14ac:dyDescent="0.2">
      <c r="B484" t="str">
        <f>DataBase!A481</f>
        <v>c-Stilbene</v>
      </c>
      <c r="D484" s="27">
        <f>DataBase!C481</f>
        <v>180.24800109863281</v>
      </c>
      <c r="E484" s="47">
        <f>DataBase!E481</f>
        <v>261.85000000000002</v>
      </c>
      <c r="F484" s="47">
        <f>DataBase!D481/1000</f>
        <v>1.017530029296875</v>
      </c>
      <c r="G484" s="47">
        <f>DataBase!R481</f>
        <v>483.85</v>
      </c>
      <c r="H484" s="47">
        <f>DataBase!S481/100</f>
        <v>27.3</v>
      </c>
      <c r="I484" s="68">
        <f>DataBase!U481</f>
        <v>0.4708000123500824</v>
      </c>
      <c r="J484" s="27">
        <f>TestLeeKesler!H484</f>
        <v>9.704984827119123</v>
      </c>
      <c r="K484" s="58">
        <f>DataBase!Y482</f>
        <v>1.5014671476831949E-4</v>
      </c>
      <c r="L484" s="27">
        <f t="shared" si="107"/>
        <v>1.2775469543783017E-3</v>
      </c>
      <c r="M484" s="27">
        <f t="shared" si="113"/>
        <v>1.2775469543783017E-3</v>
      </c>
      <c r="N484" s="58"/>
      <c r="O484" s="58"/>
      <c r="P484" s="58"/>
      <c r="Q484" s="58"/>
      <c r="R484" s="58"/>
      <c r="S484" s="58"/>
      <c r="T484" s="27">
        <f>TestLeeKesler!AR484</f>
        <v>3.4148262558110701E-7</v>
      </c>
      <c r="U484" s="27">
        <f t="shared" si="109"/>
        <v>0.46651254953764859</v>
      </c>
      <c r="V484" s="27">
        <f t="shared" si="110"/>
        <v>-6.1567812972994878</v>
      </c>
      <c r="W484" s="77">
        <f t="shared" si="108"/>
        <v>-8.0988079578109353</v>
      </c>
      <c r="X484" s="27">
        <f t="shared" si="111"/>
        <v>-9.969700183857821</v>
      </c>
      <c r="Y484" s="27">
        <f t="shared" si="112"/>
        <v>4.6796591735468924E-5</v>
      </c>
      <c r="AA484" s="65">
        <f t="shared" si="114"/>
        <v>-0.99772567367785558</v>
      </c>
      <c r="AB484" s="65">
        <f t="shared" si="115"/>
        <v>3301.4863865810607</v>
      </c>
      <c r="AD484" s="27">
        <f t="shared" si="116"/>
        <v>-6.1567812972994878</v>
      </c>
      <c r="AE484" s="77">
        <f t="shared" si="117"/>
        <v>-8.0988079578109353</v>
      </c>
      <c r="AF484" s="27">
        <f t="shared" si="118"/>
        <v>-9.969700183857821</v>
      </c>
      <c r="AG484" s="27">
        <f t="shared" si="120"/>
        <v>4.6796591735468924E-5</v>
      </c>
      <c r="AI484" s="22">
        <f t="shared" si="119"/>
        <v>1.2710313002726453E-6</v>
      </c>
      <c r="AJ484" s="65">
        <f t="shared" si="121"/>
        <v>1.2710313002726453E-6</v>
      </c>
    </row>
    <row r="485" spans="2:36" x14ac:dyDescent="0.2">
      <c r="B485" t="str">
        <f>DataBase!A482</f>
        <v>t-Stilbene</v>
      </c>
      <c r="D485" s="27">
        <f>DataBase!C482</f>
        <v>180.24800109863281</v>
      </c>
      <c r="E485" s="47">
        <f>DataBase!E482</f>
        <v>306.50002441406252</v>
      </c>
      <c r="F485" s="47">
        <f>DataBase!D482/1000</f>
        <v>1.1350300292968749</v>
      </c>
      <c r="G485" s="47">
        <f>DataBase!R482</f>
        <v>546.84902343750002</v>
      </c>
      <c r="H485" s="47">
        <f>DataBase!S482/100</f>
        <v>27.3</v>
      </c>
      <c r="I485" s="68">
        <f>DataBase!U482</f>
        <v>0.48949900269508362</v>
      </c>
      <c r="J485" s="27">
        <f>TestLeeKesler!H485</f>
        <v>8.9359096589725446</v>
      </c>
      <c r="K485" s="58">
        <f>DataBase!Y483</f>
        <v>4.153071559859267E-3</v>
      </c>
      <c r="L485" s="27">
        <f t="shared" si="107"/>
        <v>1.763557053248794E-4</v>
      </c>
      <c r="M485" s="27">
        <f t="shared" si="113"/>
        <v>1.763557053248794E-4</v>
      </c>
      <c r="N485" s="58"/>
      <c r="O485" s="58"/>
      <c r="P485" s="58"/>
      <c r="Q485" s="58"/>
      <c r="R485" s="58"/>
      <c r="S485" s="58"/>
      <c r="T485" s="27">
        <f>TestLeeKesler!AR485</f>
        <v>4.6604198470641848E-8</v>
      </c>
      <c r="U485" s="27">
        <f t="shared" si="109"/>
        <v>0.43067124460656986</v>
      </c>
      <c r="V485" s="27">
        <f t="shared" si="110"/>
        <v>-7.1419955680048179</v>
      </c>
      <c r="W485" s="77">
        <f t="shared" si="108"/>
        <v>-9.8220806523375828</v>
      </c>
      <c r="X485" s="27">
        <f t="shared" si="111"/>
        <v>-11.949894251714742</v>
      </c>
      <c r="Y485" s="27">
        <f t="shared" si="112"/>
        <v>6.4599159459662777E-6</v>
      </c>
      <c r="AA485" s="65">
        <f t="shared" si="114"/>
        <v>-0.99998877837817168</v>
      </c>
      <c r="AB485" s="65">
        <f t="shared" si="115"/>
        <v>-85329.562250480623</v>
      </c>
      <c r="AD485" s="27">
        <f t="shared" si="116"/>
        <v>-7.1419955680048179</v>
      </c>
      <c r="AE485" s="77">
        <f t="shared" si="117"/>
        <v>-9.8220806523375828</v>
      </c>
      <c r="AF485" s="27">
        <f t="shared" si="118"/>
        <v>-11.949894251714742</v>
      </c>
      <c r="AG485" s="27">
        <f t="shared" si="120"/>
        <v>6.4599159459662777E-6</v>
      </c>
      <c r="AI485" s="22">
        <f t="shared" si="119"/>
        <v>1.5814268987705161E-5</v>
      </c>
      <c r="AJ485" s="65">
        <f t="shared" si="121"/>
        <v>1.5814268987705161E-5</v>
      </c>
    </row>
    <row r="486" spans="2:36" x14ac:dyDescent="0.2">
      <c r="B486" t="str">
        <f>DataBase!A483</f>
        <v>1-Tridecyne</v>
      </c>
      <c r="D486" s="27">
        <f>DataBase!C483</f>
        <v>180.33000183105469</v>
      </c>
      <c r="E486" s="47">
        <f>DataBase!E483</f>
        <v>234.05001220703127</v>
      </c>
      <c r="F486" s="47">
        <f>DataBase!D483/1000</f>
        <v>0.77581402587890624</v>
      </c>
      <c r="G486" s="47">
        <f>DataBase!R483</f>
        <v>410.94802246093752</v>
      </c>
      <c r="H486" s="47">
        <f>DataBase!S483/100</f>
        <v>18.600000000000001</v>
      </c>
      <c r="I486" s="68">
        <f>DataBase!U483</f>
        <v>0.55299901962280273</v>
      </c>
      <c r="J486" s="27">
        <f>TestLeeKesler!H486</f>
        <v>12.504306966200819</v>
      </c>
      <c r="K486" s="58">
        <f>DataBase!Y484</f>
        <v>8.9966427427940355E-4</v>
      </c>
      <c r="L486" s="27">
        <f t="shared" si="107"/>
        <v>3.9098755864246252E-3</v>
      </c>
      <c r="M486" s="27">
        <f t="shared" si="113"/>
        <v>3.9098755864246252E-3</v>
      </c>
      <c r="N486" s="58"/>
      <c r="O486" s="58"/>
      <c r="P486" s="58"/>
      <c r="Q486" s="58"/>
      <c r="R486" s="58"/>
      <c r="S486" s="58"/>
      <c r="T486" s="27">
        <f>TestLeeKesler!AR486</f>
        <v>6.3204106791214622E-7</v>
      </c>
      <c r="U486" s="27">
        <f t="shared" si="109"/>
        <v>0.51622719026375363</v>
      </c>
      <c r="V486" s="27">
        <f t="shared" si="110"/>
        <v>-5.0272927955126443</v>
      </c>
      <c r="W486" s="77">
        <f t="shared" si="108"/>
        <v>-6.2208401605717922</v>
      </c>
      <c r="X486" s="27">
        <f t="shared" si="111"/>
        <v>-8.4674113055390041</v>
      </c>
      <c r="Y486" s="27">
        <f t="shared" si="112"/>
        <v>2.1020836486153899E-4</v>
      </c>
      <c r="AA486" s="65">
        <f t="shared" si="114"/>
        <v>-0.99929747008302805</v>
      </c>
      <c r="AB486" s="65">
        <f t="shared" si="115"/>
        <v>4762.6830991995621</v>
      </c>
      <c r="AD486" s="27">
        <f t="shared" si="116"/>
        <v>-5.0272927955126443</v>
      </c>
      <c r="AE486" s="77">
        <f t="shared" si="117"/>
        <v>-6.2208401605717922</v>
      </c>
      <c r="AF486" s="27">
        <f t="shared" si="118"/>
        <v>-8.4674113055390041</v>
      </c>
      <c r="AG486" s="27">
        <f t="shared" si="120"/>
        <v>2.1020836486153899E-4</v>
      </c>
      <c r="AI486" s="22">
        <f t="shared" si="119"/>
        <v>9.0613721437670574E-6</v>
      </c>
      <c r="AJ486" s="65">
        <f t="shared" si="121"/>
        <v>9.0613721437670574E-6</v>
      </c>
    </row>
    <row r="487" spans="2:36" x14ac:dyDescent="0.2">
      <c r="B487" t="str">
        <f>DataBase!A484</f>
        <v>11DiPHEthane</v>
      </c>
      <c r="D487" s="27">
        <f>DataBase!C484</f>
        <v>182.26400756835938</v>
      </c>
      <c r="E487" s="47">
        <f>DataBase!E484</f>
        <v>272.63002929687502</v>
      </c>
      <c r="F487" s="47">
        <f>DataBase!D484/1000</f>
        <v>1.003030029296875</v>
      </c>
      <c r="G487" s="47">
        <f>DataBase!R484</f>
        <v>501.85</v>
      </c>
      <c r="H487" s="47">
        <f>DataBase!S484/100</f>
        <v>26.8</v>
      </c>
      <c r="I487" s="68">
        <f>DataBase!U484</f>
        <v>0.45663601160049438</v>
      </c>
      <c r="J487" s="27">
        <f>TestLeeKesler!H487</f>
        <v>9.9109688941137826</v>
      </c>
      <c r="K487" s="58">
        <f>DataBase!Y485</f>
        <v>5.8267103998956146E-4</v>
      </c>
      <c r="L487" s="27">
        <f t="shared" si="107"/>
        <v>8.5185455266665526E-4</v>
      </c>
      <c r="M487" s="27">
        <f t="shared" si="113"/>
        <v>8.5185455266665526E-4</v>
      </c>
      <c r="N487" s="58"/>
      <c r="O487" s="58"/>
      <c r="P487" s="58"/>
      <c r="Q487" s="58"/>
      <c r="R487" s="58"/>
      <c r="S487" s="58"/>
      <c r="T487" s="27">
        <f>TestLeeKesler!AR487</f>
        <v>2.9978334431074035E-7</v>
      </c>
      <c r="U487" s="27">
        <f t="shared" si="109"/>
        <v>0.45567741935483869</v>
      </c>
      <c r="V487" s="27">
        <f t="shared" si="110"/>
        <v>-6.4374652133186094</v>
      </c>
      <c r="W487" s="77">
        <f t="shared" si="108"/>
        <v>-8.5823967737514621</v>
      </c>
      <c r="X487" s="27">
        <f t="shared" si="111"/>
        <v>-10.356496646057428</v>
      </c>
      <c r="Y487" s="27">
        <f t="shared" si="112"/>
        <v>3.1785617636815493E-5</v>
      </c>
      <c r="AA487" s="65">
        <f t="shared" si="114"/>
        <v>-0.99948550155450311</v>
      </c>
      <c r="AB487" s="65">
        <f t="shared" si="115"/>
        <v>897.92684545566919</v>
      </c>
      <c r="AD487" s="27">
        <f t="shared" si="116"/>
        <v>-6.4374652133186094</v>
      </c>
      <c r="AE487" s="77">
        <f t="shared" si="117"/>
        <v>-8.5823967737514621</v>
      </c>
      <c r="AF487" s="27">
        <f t="shared" si="118"/>
        <v>-10.356496646057428</v>
      </c>
      <c r="AG487" s="27">
        <f t="shared" si="120"/>
        <v>3.1785617636815493E-5</v>
      </c>
      <c r="AI487" s="22">
        <f t="shared" si="119"/>
        <v>7.245976349717912E-8</v>
      </c>
      <c r="AJ487" s="65">
        <f t="shared" si="121"/>
        <v>7.245976349717912E-8</v>
      </c>
    </row>
    <row r="488" spans="2:36" x14ac:dyDescent="0.2">
      <c r="B488" t="str">
        <f>DataBase!A485</f>
        <v>DiPhenylC2</v>
      </c>
      <c r="D488" s="27">
        <f>DataBase!C485</f>
        <v>182.27000427246094</v>
      </c>
      <c r="E488" s="47">
        <f>DataBase!E485</f>
        <v>285.00002441406252</v>
      </c>
      <c r="F488" s="47">
        <f>DataBase!D485/1000</f>
        <v>0.95829901123046879</v>
      </c>
      <c r="G488" s="47">
        <f>DataBase!R485</f>
        <v>500.69112548828127</v>
      </c>
      <c r="H488" s="47">
        <f>DataBase!S485/100</f>
        <v>24.880437011718751</v>
      </c>
      <c r="I488" s="68">
        <f>DataBase!U485</f>
        <v>0.54142594337463379</v>
      </c>
      <c r="J488" s="27">
        <f>TestLeeKesler!H488</f>
        <v>10.45137532845761</v>
      </c>
      <c r="K488" s="58">
        <f>DataBase!Y486</f>
        <v>2.7555588926736945E-3</v>
      </c>
      <c r="L488" s="27">
        <f t="shared" si="107"/>
        <v>3.9562309199516502E-4</v>
      </c>
      <c r="M488" s="27">
        <f t="shared" si="113"/>
        <v>3.9562309199516502E-4</v>
      </c>
      <c r="N488" s="58"/>
      <c r="O488" s="58"/>
      <c r="P488" s="58"/>
      <c r="Q488" s="58"/>
      <c r="R488" s="58"/>
      <c r="S488" s="58"/>
      <c r="T488" s="27">
        <f>TestLeeKesler!AR488</f>
        <v>5.6866023602994826E-8</v>
      </c>
      <c r="U488" s="27">
        <f t="shared" si="109"/>
        <v>0.4563598242173651</v>
      </c>
      <c r="V488" s="27">
        <f t="shared" si="110"/>
        <v>-6.4193740636851793</v>
      </c>
      <c r="W488" s="77">
        <f t="shared" si="108"/>
        <v>-8.5510426925483003</v>
      </c>
      <c r="X488" s="27">
        <f t="shared" si="111"/>
        <v>-11.049130420334912</v>
      </c>
      <c r="Y488" s="27">
        <f t="shared" si="112"/>
        <v>1.5900970381220616E-5</v>
      </c>
      <c r="AA488" s="65">
        <f t="shared" si="114"/>
        <v>-0.99997936316158786</v>
      </c>
      <c r="AB488" s="65">
        <f t="shared" si="115"/>
        <v>-41499.926514190884</v>
      </c>
      <c r="AD488" s="27">
        <f t="shared" si="116"/>
        <v>-6.4193740636851793</v>
      </c>
      <c r="AE488" s="77">
        <f t="shared" si="117"/>
        <v>-8.5510426925483003</v>
      </c>
      <c r="AF488" s="27">
        <f t="shared" si="118"/>
        <v>-11.049130420334912</v>
      </c>
      <c r="AG488" s="27">
        <f t="shared" si="120"/>
        <v>1.5900970381220616E-5</v>
      </c>
      <c r="AI488" s="22">
        <f t="shared" si="119"/>
        <v>5.5692969833242128E-6</v>
      </c>
      <c r="AJ488" s="65">
        <f t="shared" si="121"/>
        <v>5.5692969833242128E-6</v>
      </c>
    </row>
    <row r="489" spans="2:36" x14ac:dyDescent="0.2">
      <c r="B489" t="str">
        <f>DataBase!A486</f>
        <v>1-Tridecene</v>
      </c>
      <c r="D489" s="27">
        <f>DataBase!C486</f>
        <v>182.35000610351563</v>
      </c>
      <c r="E489" s="47">
        <f>DataBase!E486</f>
        <v>232.74801025390627</v>
      </c>
      <c r="F489" s="47">
        <f>DataBase!D486/1000</f>
        <v>0.7690980224609375</v>
      </c>
      <c r="G489" s="47">
        <f>DataBase!R486</f>
        <v>400.85</v>
      </c>
      <c r="H489" s="47">
        <f>DataBase!S486/100</f>
        <v>17</v>
      </c>
      <c r="I489" s="68">
        <f>DataBase!U486</f>
        <v>0.62734001874923706</v>
      </c>
      <c r="J489" s="27">
        <f>TestLeeKesler!H489</f>
        <v>12.602696107631461</v>
      </c>
      <c r="K489" s="58">
        <f>DataBase!Y487</f>
        <v>1.9404239357230852E-4</v>
      </c>
      <c r="L489" s="27">
        <f t="shared" si="107"/>
        <v>3.0733191587422951E-3</v>
      </c>
      <c r="M489" s="27">
        <f t="shared" si="113"/>
        <v>3.0733191587422951E-3</v>
      </c>
      <c r="N489" s="58"/>
      <c r="O489" s="58"/>
      <c r="P489" s="58"/>
      <c r="Q489" s="58"/>
      <c r="R489" s="58"/>
      <c r="S489" s="58"/>
      <c r="T489" s="27">
        <f>TestLeeKesler!AR489</f>
        <v>5.3023720420525354E-7</v>
      </c>
      <c r="U489" s="27">
        <f t="shared" si="109"/>
        <v>0.52396142433234416</v>
      </c>
      <c r="V489" s="27">
        <f t="shared" si="110"/>
        <v>-4.8718332480487012</v>
      </c>
      <c r="W489" s="77">
        <f t="shared" si="108"/>
        <v>-5.9718448150209751</v>
      </c>
      <c r="X489" s="27">
        <f t="shared" si="111"/>
        <v>-8.6182104862714937</v>
      </c>
      <c r="Y489" s="27">
        <f t="shared" si="112"/>
        <v>1.8078347992601736E-4</v>
      </c>
      <c r="AA489" s="65">
        <f t="shared" si="114"/>
        <v>-0.99726741566910393</v>
      </c>
      <c r="AB489" s="65">
        <f t="shared" si="115"/>
        <v>5430.1673710082132</v>
      </c>
      <c r="AD489" s="27">
        <f t="shared" si="116"/>
        <v>-4.8718332480487012</v>
      </c>
      <c r="AE489" s="77">
        <f t="shared" si="117"/>
        <v>-5.9718448150209751</v>
      </c>
      <c r="AF489" s="27">
        <f t="shared" si="118"/>
        <v>-8.6182104862714937</v>
      </c>
      <c r="AG489" s="27">
        <f t="shared" si="120"/>
        <v>1.8078347992601736E-4</v>
      </c>
      <c r="AI489" s="22">
        <f t="shared" si="119"/>
        <v>8.2902346904477417E-6</v>
      </c>
      <c r="AJ489" s="65">
        <f t="shared" si="121"/>
        <v>8.2902346904477417E-6</v>
      </c>
    </row>
    <row r="490" spans="2:36" x14ac:dyDescent="0.2">
      <c r="B490" t="str">
        <f>DataBase!A487</f>
        <v>1BNaphthalen</v>
      </c>
      <c r="D490" s="27">
        <f>DataBase!C487</f>
        <v>184.27900695800781</v>
      </c>
      <c r="E490" s="47">
        <f>DataBase!E487</f>
        <v>289.33901367187502</v>
      </c>
      <c r="F490" s="47">
        <f>DataBase!D487/1000</f>
        <v>0.97379901123046875</v>
      </c>
      <c r="G490" s="47">
        <f>DataBase!R487</f>
        <v>508.30001220703127</v>
      </c>
      <c r="H490" s="47">
        <f>DataBase!S487/100</f>
        <v>24.975000000000001</v>
      </c>
      <c r="I490" s="68">
        <f>DataBase!U487</f>
        <v>0.53200000524520874</v>
      </c>
      <c r="J490" s="27">
        <f>TestLeeKesler!H490</f>
        <v>10.311603072801732</v>
      </c>
      <c r="K490" s="58">
        <f>DataBase!Y488</f>
        <v>3.1124305064022194E-4</v>
      </c>
      <c r="L490" s="27">
        <f t="shared" si="107"/>
        <v>3.4248159105073136E-4</v>
      </c>
      <c r="M490" s="27">
        <f t="shared" si="113"/>
        <v>3.4248159105073136E-4</v>
      </c>
      <c r="N490" s="58"/>
      <c r="O490" s="58"/>
      <c r="P490" s="58"/>
      <c r="Q490" s="58"/>
      <c r="R490" s="58"/>
      <c r="S490" s="58"/>
      <c r="T490" s="27">
        <f>TestLeeKesler!AR490</f>
        <v>5.2533528419517956E-8</v>
      </c>
      <c r="U490" s="27">
        <f t="shared" si="109"/>
        <v>0.4519163023654022</v>
      </c>
      <c r="V490" s="27">
        <f t="shared" si="110"/>
        <v>-6.5382059830362627</v>
      </c>
      <c r="W490" s="77">
        <f t="shared" si="108"/>
        <v>-8.7574472669684464</v>
      </c>
      <c r="X490" s="27">
        <f t="shared" si="111"/>
        <v>-11.197167974998116</v>
      </c>
      <c r="Y490" s="27">
        <f t="shared" si="112"/>
        <v>1.3712976618647901E-5</v>
      </c>
      <c r="AA490" s="65">
        <f t="shared" si="114"/>
        <v>-0.99983121381084183</v>
      </c>
      <c r="AB490" s="65">
        <f t="shared" si="115"/>
        <v>594.64005846032728</v>
      </c>
      <c r="AD490" s="27">
        <f t="shared" si="116"/>
        <v>-6.5382059830362627</v>
      </c>
      <c r="AE490" s="77">
        <f t="shared" si="117"/>
        <v>-8.7574472669684464</v>
      </c>
      <c r="AF490" s="27">
        <f t="shared" si="118"/>
        <v>-11.197167974998116</v>
      </c>
      <c r="AG490" s="27">
        <f t="shared" si="120"/>
        <v>1.3712976618647901E-5</v>
      </c>
      <c r="AI490" s="22">
        <f t="shared" si="119"/>
        <v>9.7584640697903014E-10</v>
      </c>
      <c r="AJ490" s="65">
        <f t="shared" si="121"/>
        <v>9.7584640697903014E-10</v>
      </c>
    </row>
    <row r="491" spans="2:36" x14ac:dyDescent="0.2">
      <c r="B491" t="str">
        <f>DataBase!A488</f>
        <v>2BNaphthalen</v>
      </c>
      <c r="D491" s="27">
        <f>DataBase!C488</f>
        <v>184.27900695800781</v>
      </c>
      <c r="E491" s="47">
        <f>DataBase!E488</f>
        <v>289.05001220703127</v>
      </c>
      <c r="F491" s="47">
        <f>DataBase!D488/1000</f>
        <v>0.9702230224609375</v>
      </c>
      <c r="G491" s="47">
        <f>DataBase!R488</f>
        <v>496.85</v>
      </c>
      <c r="H491" s="47">
        <f>DataBase!S488/100</f>
        <v>25</v>
      </c>
      <c r="I491" s="68">
        <f>DataBase!U488</f>
        <v>0.53299802541732788</v>
      </c>
      <c r="J491" s="27">
        <f>TestLeeKesler!H491</f>
        <v>10.347836136110955</v>
      </c>
      <c r="K491" s="58">
        <f>DataBase!Y489</f>
        <v>2.7147292861622719E-4</v>
      </c>
      <c r="L491" s="27">
        <f t="shared" si="107"/>
        <v>4.7940453907324997E-4</v>
      </c>
      <c r="M491" s="27">
        <f t="shared" si="113"/>
        <v>4.7940453907324997E-4</v>
      </c>
      <c r="N491" s="58"/>
      <c r="O491" s="58"/>
      <c r="P491" s="58"/>
      <c r="Q491" s="58"/>
      <c r="R491" s="58"/>
      <c r="S491" s="58"/>
      <c r="T491" s="27">
        <f>TestLeeKesler!AR491</f>
        <v>1.7920874868540317E-8</v>
      </c>
      <c r="U491" s="27">
        <f t="shared" si="109"/>
        <v>0.45863636363636362</v>
      </c>
      <c r="V491" s="27">
        <f t="shared" si="110"/>
        <v>-6.359430059748977</v>
      </c>
      <c r="W491" s="77">
        <f t="shared" si="108"/>
        <v>-8.4473324818883331</v>
      </c>
      <c r="X491" s="27">
        <f t="shared" si="111"/>
        <v>-10.861841592639113</v>
      </c>
      <c r="Y491" s="27">
        <f t="shared" si="112"/>
        <v>1.9176181562929998E-5</v>
      </c>
      <c r="AA491" s="65">
        <f t="shared" si="114"/>
        <v>-0.99993398651217313</v>
      </c>
      <c r="AB491" s="65">
        <f t="shared" si="115"/>
        <v>11602.760020496653</v>
      </c>
      <c r="AD491" s="27">
        <f t="shared" si="116"/>
        <v>-6.359430059748977</v>
      </c>
      <c r="AE491" s="77">
        <f t="shared" si="117"/>
        <v>-8.4473324818883331</v>
      </c>
      <c r="AF491" s="27">
        <f t="shared" si="118"/>
        <v>-10.861841592639113</v>
      </c>
      <c r="AG491" s="27">
        <f t="shared" si="120"/>
        <v>1.9176181562929998E-5</v>
      </c>
      <c r="AI491" s="22">
        <f t="shared" si="119"/>
        <v>4.3235554627251066E-8</v>
      </c>
      <c r="AJ491" s="65">
        <f t="shared" si="121"/>
        <v>4.3235554627251066E-8</v>
      </c>
    </row>
    <row r="492" spans="2:36" x14ac:dyDescent="0.2">
      <c r="B492" t="str">
        <f>DataBase!A489</f>
        <v>26-DiE-Napth</v>
      </c>
      <c r="D492" s="27">
        <f>DataBase!C489</f>
        <v>184.281005859375</v>
      </c>
      <c r="E492" s="47">
        <f>DataBase!E489</f>
        <v>302.85000000000002</v>
      </c>
      <c r="F492" s="47">
        <f>DataBase!D489/1000</f>
        <v>1.0226160278320313</v>
      </c>
      <c r="G492" s="47">
        <f>DataBase!R489</f>
        <v>533.85</v>
      </c>
      <c r="H492" s="47">
        <f>DataBase!S489/100</f>
        <v>25.8</v>
      </c>
      <c r="I492" s="68">
        <f>DataBase!U489</f>
        <v>0.5118439793586731</v>
      </c>
      <c r="J492" s="27">
        <f>TestLeeKesler!H492</f>
        <v>9.8973531688899303</v>
      </c>
      <c r="K492" s="58">
        <f>DataBase!Y490</f>
        <v>3.0330553198760417E-3</v>
      </c>
      <c r="L492" s="27">
        <f t="shared" si="107"/>
        <v>1.9754193784153124E-4</v>
      </c>
      <c r="M492" s="27">
        <f t="shared" si="113"/>
        <v>1.9754193784153124E-4</v>
      </c>
      <c r="N492" s="58"/>
      <c r="O492" s="58"/>
      <c r="P492" s="58"/>
      <c r="Q492" s="58"/>
      <c r="R492" s="58"/>
      <c r="S492" s="58"/>
      <c r="T492" s="27">
        <f>TestLeeKesler!AR492</f>
        <v>4.1357423354660673E-8</v>
      </c>
      <c r="U492" s="27">
        <f t="shared" si="109"/>
        <v>0.4376084262701363</v>
      </c>
      <c r="V492" s="27">
        <f t="shared" si="110"/>
        <v>-6.9380742770338495</v>
      </c>
      <c r="W492" s="77">
        <f t="shared" si="108"/>
        <v>-9.4596401693027765</v>
      </c>
      <c r="X492" s="27">
        <f t="shared" si="111"/>
        <v>-11.779934144590936</v>
      </c>
      <c r="Y492" s="27">
        <f t="shared" si="112"/>
        <v>7.6566642574236911E-6</v>
      </c>
      <c r="AA492" s="65">
        <f t="shared" si="114"/>
        <v>-0.99998636443487088</v>
      </c>
      <c r="AB492" s="65">
        <f t="shared" si="115"/>
        <v>-68561.171176418778</v>
      </c>
      <c r="AD492" s="27">
        <f t="shared" si="116"/>
        <v>-6.9380742770338495</v>
      </c>
      <c r="AE492" s="77">
        <f t="shared" si="117"/>
        <v>-9.4596401693027765</v>
      </c>
      <c r="AF492" s="27">
        <f t="shared" si="118"/>
        <v>-11.779934144590936</v>
      </c>
      <c r="AG492" s="27">
        <f t="shared" si="120"/>
        <v>7.6566642574236911E-6</v>
      </c>
      <c r="AI492" s="22">
        <f t="shared" si="119"/>
        <v>8.0401361396967865E-6</v>
      </c>
      <c r="AJ492" s="65">
        <f t="shared" si="121"/>
        <v>8.0401361396967865E-6</v>
      </c>
    </row>
    <row r="493" spans="2:36" x14ac:dyDescent="0.2">
      <c r="B493" t="str">
        <f>DataBase!A490</f>
        <v>n-C13</v>
      </c>
      <c r="D493" s="27">
        <f>DataBase!C490</f>
        <v>184.36700439453125</v>
      </c>
      <c r="E493" s="47">
        <f>DataBase!E490</f>
        <v>235.42901000976565</v>
      </c>
      <c r="F493" s="47">
        <f>DataBase!D490/1000</f>
        <v>0.75881402587890623</v>
      </c>
      <c r="G493" s="47">
        <f>DataBase!R490</f>
        <v>402.64901123046877</v>
      </c>
      <c r="H493" s="47">
        <f>DataBase!S490/100</f>
        <v>17.235300292968748</v>
      </c>
      <c r="I493" s="68">
        <f>DataBase!U490</f>
        <v>0.62300002574920654</v>
      </c>
      <c r="J493" s="27">
        <f>TestLeeKesler!H493</f>
        <v>12.796021544431028</v>
      </c>
      <c r="K493" s="58">
        <f>DataBase!Y491</f>
        <v>6.4100299819113363E-3</v>
      </c>
      <c r="L493" s="27">
        <f t="shared" si="107"/>
        <v>3.0259994928867238E-3</v>
      </c>
      <c r="M493" s="27">
        <f t="shared" si="113"/>
        <v>3.0259994928867238E-3</v>
      </c>
      <c r="N493" s="58"/>
      <c r="O493" s="58"/>
      <c r="P493" s="58"/>
      <c r="Q493" s="58"/>
      <c r="R493" s="58"/>
      <c r="S493" s="58"/>
      <c r="T493" s="27">
        <f>TestLeeKesler!AR493</f>
        <v>3.5319280444652253E-7</v>
      </c>
      <c r="U493" s="27">
        <f t="shared" si="109"/>
        <v>0.52256661245626579</v>
      </c>
      <c r="V493" s="27">
        <f t="shared" si="110"/>
        <v>-4.8995104927181048</v>
      </c>
      <c r="W493" s="77">
        <f t="shared" si="108"/>
        <v>-6.0159916642570215</v>
      </c>
      <c r="X493" s="27">
        <f t="shared" si="111"/>
        <v>-8.6474734544572414</v>
      </c>
      <c r="Y493" s="27">
        <f t="shared" si="112"/>
        <v>1.7556987354152453E-4</v>
      </c>
      <c r="AA493" s="65">
        <f t="shared" si="114"/>
        <v>-0.99994489997621794</v>
      </c>
      <c r="AB493" s="65">
        <f t="shared" si="115"/>
        <v>-9581.2554684618262</v>
      </c>
      <c r="AD493" s="27">
        <f t="shared" si="116"/>
        <v>-4.8995104927181048</v>
      </c>
      <c r="AE493" s="77">
        <f t="shared" si="117"/>
        <v>-6.0159916642570215</v>
      </c>
      <c r="AF493" s="27">
        <f t="shared" si="118"/>
        <v>-8.6474734544572414</v>
      </c>
      <c r="AG493" s="27">
        <f t="shared" si="120"/>
        <v>1.7556987354152453E-4</v>
      </c>
      <c r="AI493" s="22">
        <f t="shared" si="119"/>
        <v>1.1451662350648159E-5</v>
      </c>
      <c r="AJ493" s="65">
        <f t="shared" si="121"/>
        <v>1.1451662350648159E-5</v>
      </c>
    </row>
    <row r="494" spans="2:36" x14ac:dyDescent="0.2">
      <c r="B494" t="str">
        <f>DataBase!A491</f>
        <v>DiaMantane</v>
      </c>
      <c r="D494" s="27">
        <f>DataBase!C491</f>
        <v>188.31300354003906</v>
      </c>
      <c r="E494" s="47">
        <f>DataBase!E491</f>
        <v>255.85</v>
      </c>
      <c r="F494" s="47">
        <f>DataBase!D491/1000</f>
        <v>1.0403179931640625</v>
      </c>
      <c r="G494" s="47">
        <f>DataBase!R491</f>
        <v>517.85</v>
      </c>
      <c r="H494" s="47">
        <f>DataBase!S491/100</f>
        <v>22.6</v>
      </c>
      <c r="I494" s="68">
        <f>DataBase!U491</f>
        <v>0.16328899562358856</v>
      </c>
      <c r="J494" s="27">
        <f>TestLeeKesler!H494</f>
        <v>9.456779923779786</v>
      </c>
      <c r="K494" s="58">
        <f>DataBase!Y492</f>
        <v>8.7748938755844775E-4</v>
      </c>
      <c r="L494" s="27">
        <f t="shared" si="107"/>
        <v>6.4598092857970218E-3</v>
      </c>
      <c r="M494" s="27">
        <f t="shared" si="113"/>
        <v>6.4598092857970218E-3</v>
      </c>
      <c r="N494" s="58"/>
      <c r="O494" s="58"/>
      <c r="P494" s="58"/>
      <c r="Q494" s="58"/>
      <c r="R494" s="58"/>
      <c r="S494" s="58"/>
      <c r="T494" s="27">
        <f>TestLeeKesler!AR494</f>
        <v>2.2257948169427241E-5</v>
      </c>
      <c r="U494" s="27">
        <f t="shared" si="109"/>
        <v>0.44646017699115043</v>
      </c>
      <c r="V494" s="27">
        <f t="shared" si="110"/>
        <v>-6.6875176208160987</v>
      </c>
      <c r="W494" s="77">
        <f t="shared" si="108"/>
        <v>-9.0182915498028446</v>
      </c>
      <c r="X494" s="27">
        <f t="shared" si="111"/>
        <v>-8.1601053902241016</v>
      </c>
      <c r="Y494" s="27">
        <f t="shared" si="112"/>
        <v>2.8583226928305405E-4</v>
      </c>
      <c r="AA494" s="65">
        <f t="shared" si="114"/>
        <v>-0.97463451013195912</v>
      </c>
      <c r="AB494" s="65">
        <f t="shared" si="115"/>
        <v>250.80119046670524</v>
      </c>
      <c r="AD494" s="27">
        <f t="shared" si="116"/>
        <v>-6.6875176208160987</v>
      </c>
      <c r="AE494" s="77">
        <f t="shared" si="117"/>
        <v>-9.0182915498028446</v>
      </c>
      <c r="AF494" s="27">
        <f t="shared" si="118"/>
        <v>-8.1601053902241016</v>
      </c>
      <c r="AG494" s="27">
        <f t="shared" si="120"/>
        <v>2.8583226928305405E-4</v>
      </c>
      <c r="AI494" s="22">
        <f t="shared" si="119"/>
        <v>3.1162295446270324E-5</v>
      </c>
      <c r="AJ494" s="65">
        <f t="shared" si="121"/>
        <v>3.1162295446270324E-5</v>
      </c>
    </row>
    <row r="495" spans="2:36" x14ac:dyDescent="0.2">
      <c r="B495" t="str">
        <f>DataBase!A492</f>
        <v>n-Octyl-BZ</v>
      </c>
      <c r="D495" s="27">
        <f>DataBase!C492</f>
        <v>190.32000732421875</v>
      </c>
      <c r="E495" s="47">
        <f>DataBase!E492</f>
        <v>264.38802490234377</v>
      </c>
      <c r="F495" s="47">
        <f>DataBase!D492/1000</f>
        <v>0.8602990112304687</v>
      </c>
      <c r="G495" s="47">
        <f>DataBase!R492</f>
        <v>455.00002441406252</v>
      </c>
      <c r="H495" s="47">
        <f>DataBase!S492/100</f>
        <v>20.339300537109374</v>
      </c>
      <c r="I495" s="68">
        <f>DataBase!U492</f>
        <v>0.59092700481414795</v>
      </c>
      <c r="J495" s="27">
        <f>TestLeeKesler!H495</f>
        <v>11.496822024563846</v>
      </c>
      <c r="K495" s="58">
        <f>DataBase!Y493</f>
        <v>1.3596467941865106E-3</v>
      </c>
      <c r="L495" s="27">
        <f t="shared" si="107"/>
        <v>8.8234316826488657E-4</v>
      </c>
      <c r="M495" s="27">
        <f t="shared" si="113"/>
        <v>8.8234316826488657E-4</v>
      </c>
      <c r="N495" s="58"/>
      <c r="O495" s="58"/>
      <c r="P495" s="58"/>
      <c r="Q495" s="58"/>
      <c r="R495" s="58"/>
      <c r="S495" s="58"/>
      <c r="T495" s="27">
        <f>TestLeeKesler!AR495</f>
        <v>1.1520410747060307E-7</v>
      </c>
      <c r="U495" s="27">
        <f t="shared" si="109"/>
        <v>0.48499620704425223</v>
      </c>
      <c r="V495" s="27">
        <f t="shared" si="110"/>
        <v>-5.7083524399114971</v>
      </c>
      <c r="W495" s="77">
        <f t="shared" si="108"/>
        <v>-7.339539442619091</v>
      </c>
      <c r="X495" s="27">
        <f t="shared" si="111"/>
        <v>-10.045484499453696</v>
      </c>
      <c r="Y495" s="27">
        <f t="shared" si="112"/>
        <v>4.3381195270458667E-5</v>
      </c>
      <c r="AA495" s="65">
        <f t="shared" si="114"/>
        <v>-0.99991526909197059</v>
      </c>
      <c r="AB495" s="65">
        <f t="shared" si="115"/>
        <v>-4143.1129184644633</v>
      </c>
      <c r="AD495" s="27">
        <f t="shared" si="116"/>
        <v>-5.7083524399114971</v>
      </c>
      <c r="AE495" s="77">
        <f t="shared" si="117"/>
        <v>-7.339539442619091</v>
      </c>
      <c r="AF495" s="27">
        <f t="shared" si="118"/>
        <v>-10.045484499453696</v>
      </c>
      <c r="AG495" s="27">
        <f t="shared" si="120"/>
        <v>4.3381195270458667E-5</v>
      </c>
      <c r="AI495" s="22">
        <f t="shared" si="119"/>
        <v>2.2781875131792956E-7</v>
      </c>
      <c r="AJ495" s="65">
        <f t="shared" si="121"/>
        <v>2.2781875131792956E-7</v>
      </c>
    </row>
    <row r="496" spans="2:36" x14ac:dyDescent="0.2">
      <c r="B496" t="str">
        <f>DataBase!A493</f>
        <v>1235-E-Benz</v>
      </c>
      <c r="D496" s="27">
        <f>DataBase!C493</f>
        <v>190.32899475097656</v>
      </c>
      <c r="E496" s="47">
        <f>DataBase!E493</f>
        <v>248.85</v>
      </c>
      <c r="F496" s="47">
        <f>DataBase!D493/1000</f>
        <v>0.88765698242187496</v>
      </c>
      <c r="G496" s="47">
        <f>DataBase!R493</f>
        <v>434.85</v>
      </c>
      <c r="H496" s="47">
        <f>DataBase!S493/100</f>
        <v>20.7</v>
      </c>
      <c r="I496" s="68">
        <f>DataBase!U493</f>
        <v>0.59404301643371582</v>
      </c>
      <c r="J496" s="27">
        <f>TestLeeKesler!H496</f>
        <v>11.034072395232904</v>
      </c>
      <c r="K496" s="58">
        <f>DataBase!Y494</f>
        <v>2.9161556140739936E-3</v>
      </c>
      <c r="L496" s="27">
        <f t="shared" si="107"/>
        <v>1.6313115170901397E-3</v>
      </c>
      <c r="M496" s="27">
        <f t="shared" si="113"/>
        <v>1.6313115170901397E-3</v>
      </c>
      <c r="N496" s="58"/>
      <c r="O496" s="58"/>
      <c r="P496" s="58"/>
      <c r="Q496" s="58"/>
      <c r="R496" s="58"/>
      <c r="S496" s="58"/>
      <c r="T496" s="27">
        <f>TestLeeKesler!AR496</f>
        <v>2.2918568672564651E-7</v>
      </c>
      <c r="U496" s="27">
        <f t="shared" si="109"/>
        <v>0.49879943502824853</v>
      </c>
      <c r="V496" s="27">
        <f t="shared" si="110"/>
        <v>-5.3962580096301469</v>
      </c>
      <c r="W496" s="77">
        <f t="shared" si="108"/>
        <v>-6.8214700863696267</v>
      </c>
      <c r="X496" s="27">
        <f t="shared" si="111"/>
        <v>-9.4485046762495202</v>
      </c>
      <c r="Y496" s="27">
        <f t="shared" si="112"/>
        <v>7.8807319666190321E-5</v>
      </c>
      <c r="AA496" s="65">
        <f t="shared" si="114"/>
        <v>-0.99992140827957898</v>
      </c>
      <c r="AB496" s="65">
        <f t="shared" si="115"/>
        <v>-5606.1271335932706</v>
      </c>
      <c r="AD496" s="27">
        <f t="shared" si="116"/>
        <v>-5.3962580096301469</v>
      </c>
      <c r="AE496" s="77">
        <f t="shared" si="117"/>
        <v>-6.8214700863696267</v>
      </c>
      <c r="AF496" s="27">
        <f t="shared" si="118"/>
        <v>-9.4485046762495202</v>
      </c>
      <c r="AG496" s="27">
        <f t="shared" si="120"/>
        <v>7.8807319666190321E-5</v>
      </c>
      <c r="AI496" s="22">
        <f t="shared" si="119"/>
        <v>1.650824353554255E-6</v>
      </c>
      <c r="AJ496" s="65">
        <f t="shared" si="121"/>
        <v>1.650824353554255E-6</v>
      </c>
    </row>
    <row r="497" spans="2:36" x14ac:dyDescent="0.2">
      <c r="B497" t="str">
        <f>DataBase!A494</f>
        <v>1234-E-BZ</v>
      </c>
      <c r="D497" s="27">
        <f>DataBase!C494</f>
        <v>190.33000183105469</v>
      </c>
      <c r="E497" s="47">
        <f>DataBase!E494</f>
        <v>251.05001220703127</v>
      </c>
      <c r="F497" s="47">
        <f>DataBase!D494/1000</f>
        <v>0.8906530151367188</v>
      </c>
      <c r="G497" s="47">
        <f>DataBase!R494</f>
        <v>435.05001220703127</v>
      </c>
      <c r="H497" s="47">
        <f>DataBase!S494/100</f>
        <v>19.3</v>
      </c>
      <c r="I497" s="68">
        <f>DataBase!U494</f>
        <v>0.56199902296066284</v>
      </c>
      <c r="J497" s="27">
        <f>TestLeeKesler!H497</f>
        <v>11.01238285175774</v>
      </c>
      <c r="K497" s="58">
        <f>DataBase!Y495</f>
        <v>2.8451373802000422E-3</v>
      </c>
      <c r="L497" s="27">
        <f t="shared" si="107"/>
        <v>1.8813479488595259E-3</v>
      </c>
      <c r="M497" s="27">
        <f t="shared" si="113"/>
        <v>1.8813479488595259E-3</v>
      </c>
      <c r="N497" s="58"/>
      <c r="O497" s="58"/>
      <c r="P497" s="58"/>
      <c r="Q497" s="58"/>
      <c r="R497" s="58"/>
      <c r="S497" s="58"/>
      <c r="T497" s="27">
        <f>TestLeeKesler!AR497</f>
        <v>2.5528111998048709E-7</v>
      </c>
      <c r="U497" s="27">
        <f t="shared" si="109"/>
        <v>0.49865856242990586</v>
      </c>
      <c r="V497" s="27">
        <f t="shared" si="110"/>
        <v>-5.3993512783025928</v>
      </c>
      <c r="W497" s="77">
        <f t="shared" si="108"/>
        <v>-6.8265609473493711</v>
      </c>
      <c r="X497" s="27">
        <f t="shared" si="111"/>
        <v>-9.2358718608943562</v>
      </c>
      <c r="Y497" s="27">
        <f t="shared" si="112"/>
        <v>9.7479168334690459E-5</v>
      </c>
      <c r="AA497" s="65">
        <f t="shared" si="114"/>
        <v>-0.9999102745892845</v>
      </c>
      <c r="AB497" s="65">
        <f t="shared" si="115"/>
        <v>-3775.4042735874295</v>
      </c>
      <c r="AD497" s="27">
        <f t="shared" si="116"/>
        <v>-5.3993512783025928</v>
      </c>
      <c r="AE497" s="77">
        <f t="shared" si="117"/>
        <v>-6.8265609473493711</v>
      </c>
      <c r="AF497" s="27">
        <f t="shared" si="118"/>
        <v>-9.2358718608943562</v>
      </c>
      <c r="AG497" s="27">
        <f t="shared" si="120"/>
        <v>9.7479168334690459E-5</v>
      </c>
      <c r="AI497" s="22">
        <f t="shared" si="119"/>
        <v>9.2889006796367582E-7</v>
      </c>
      <c r="AJ497" s="65">
        <f t="shared" si="121"/>
        <v>9.2889006796367582E-7</v>
      </c>
    </row>
    <row r="498" spans="2:36" x14ac:dyDescent="0.2">
      <c r="B498" t="str">
        <f>DataBase!A495</f>
        <v>1245-E-BZ</v>
      </c>
      <c r="D498" s="27">
        <f>DataBase!C495</f>
        <v>190.33000183105469</v>
      </c>
      <c r="E498" s="47">
        <f>DataBase!E495</f>
        <v>250.05001220703127</v>
      </c>
      <c r="F498" s="47">
        <f>DataBase!D495/1000</f>
        <v>0.88193200683593753</v>
      </c>
      <c r="G498" s="47">
        <f>DataBase!R495</f>
        <v>433.75002441406252</v>
      </c>
      <c r="H498" s="47">
        <f>DataBase!S495/100</f>
        <v>19.3</v>
      </c>
      <c r="I498" s="68">
        <f>DataBase!U495</f>
        <v>0.56199902296066284</v>
      </c>
      <c r="J498" s="27">
        <f>TestLeeKesler!H498</f>
        <v>11.11420268753152</v>
      </c>
      <c r="K498" s="58">
        <f>DataBase!Y496</f>
        <v>5.5604921158747206E-5</v>
      </c>
      <c r="L498" s="27">
        <f t="shared" si="107"/>
        <v>1.9555601089015326E-3</v>
      </c>
      <c r="M498" s="27">
        <f t="shared" si="113"/>
        <v>1.9555601089015326E-3</v>
      </c>
      <c r="N498" s="58"/>
      <c r="O498" s="58"/>
      <c r="P498" s="58"/>
      <c r="Q498" s="58"/>
      <c r="R498" s="58"/>
      <c r="S498" s="58"/>
      <c r="T498" s="27">
        <f>TestLeeKesler!AR498</f>
        <v>2.685544883373831E-7</v>
      </c>
      <c r="U498" s="27">
        <f t="shared" si="109"/>
        <v>0.49957559457254236</v>
      </c>
      <c r="V498" s="27">
        <f t="shared" si="110"/>
        <v>-5.3792481306353022</v>
      </c>
      <c r="W498" s="77">
        <f t="shared" si="108"/>
        <v>-6.7934915100451692</v>
      </c>
      <c r="X498" s="27">
        <f t="shared" si="111"/>
        <v>-9.1971837217722445</v>
      </c>
      <c r="Y498" s="27">
        <f t="shared" si="112"/>
        <v>1.0132435797417268E-4</v>
      </c>
      <c r="AA498" s="65">
        <f t="shared" si="114"/>
        <v>-0.99517031077931606</v>
      </c>
      <c r="AB498" s="65">
        <f t="shared" si="115"/>
        <v>7074.7474730561389</v>
      </c>
      <c r="AD498" s="27">
        <f t="shared" si="116"/>
        <v>-5.3792481306353022</v>
      </c>
      <c r="AE498" s="77">
        <f t="shared" si="117"/>
        <v>-6.7934915100451692</v>
      </c>
      <c r="AF498" s="27">
        <f t="shared" si="118"/>
        <v>-9.1971837217722445</v>
      </c>
      <c r="AG498" s="27">
        <f t="shared" si="120"/>
        <v>1.0132435797417268E-4</v>
      </c>
      <c r="AI498" s="22">
        <f t="shared" si="119"/>
        <v>3.6098297154307227E-6</v>
      </c>
      <c r="AJ498" s="65">
        <f t="shared" si="121"/>
        <v>3.6098297154307227E-6</v>
      </c>
    </row>
    <row r="499" spans="2:36" x14ac:dyDescent="0.2">
      <c r="B499" t="str">
        <f>DataBase!A496</f>
        <v>1PHIndene</v>
      </c>
      <c r="D499" s="27">
        <f>DataBase!C496</f>
        <v>192.25900268554688</v>
      </c>
      <c r="E499" s="47">
        <f>DataBase!E496</f>
        <v>336.85</v>
      </c>
      <c r="F499" s="47">
        <f>DataBase!D496/1000</f>
        <v>1.0828900146484375</v>
      </c>
      <c r="G499" s="47">
        <f>DataBase!R496</f>
        <v>591.85</v>
      </c>
      <c r="H499" s="47">
        <f>DataBase!S496/100</f>
        <v>27.6</v>
      </c>
      <c r="I499" s="68">
        <f>DataBase!U496</f>
        <v>0.46903300285339355</v>
      </c>
      <c r="J499" s="27">
        <f>TestLeeKesler!H499</f>
        <v>9.5268595853586007</v>
      </c>
      <c r="K499" s="58">
        <f>DataBase!Y497</f>
        <v>3.3308891518929999E-4</v>
      </c>
      <c r="L499" s="27">
        <f t="shared" si="107"/>
        <v>5.8896009710388092E-5</v>
      </c>
      <c r="M499" s="27">
        <f t="shared" si="113"/>
        <v>5.8896009710388092E-5</v>
      </c>
      <c r="N499" s="58"/>
      <c r="O499" s="58"/>
      <c r="P499" s="58"/>
      <c r="Q499" s="58"/>
      <c r="R499" s="58"/>
      <c r="S499" s="58"/>
      <c r="T499" s="27">
        <f>TestLeeKesler!AR499</f>
        <v>1.3188968688301737E-8</v>
      </c>
      <c r="U499" s="27">
        <f t="shared" si="109"/>
        <v>0.40826589595375717</v>
      </c>
      <c r="V499" s="27">
        <f t="shared" si="110"/>
        <v>-7.8503040752132751</v>
      </c>
      <c r="W499" s="77">
        <f t="shared" si="108"/>
        <v>-11.102094910774579</v>
      </c>
      <c r="X499" s="27">
        <f t="shared" si="111"/>
        <v>-13.057552989177253</v>
      </c>
      <c r="Y499" s="27">
        <f t="shared" si="112"/>
        <v>2.1339133953039163E-6</v>
      </c>
      <c r="AA499" s="65">
        <f t="shared" si="114"/>
        <v>-0.99996040406003672</v>
      </c>
      <c r="AB499" s="65">
        <f t="shared" si="115"/>
        <v>-20789.563760365407</v>
      </c>
      <c r="AD499" s="27">
        <f t="shared" si="116"/>
        <v>-7.8503040752132751</v>
      </c>
      <c r="AE499" s="77">
        <f t="shared" si="117"/>
        <v>-11.102094910774579</v>
      </c>
      <c r="AF499" s="27">
        <f t="shared" si="118"/>
        <v>-13.057552989177253</v>
      </c>
      <c r="AG499" s="27">
        <f t="shared" si="120"/>
        <v>2.1339133953039163E-6</v>
      </c>
      <c r="AI499" s="22">
        <f t="shared" si="119"/>
        <v>7.518174941496751E-8</v>
      </c>
      <c r="AJ499" s="65">
        <f t="shared" si="121"/>
        <v>7.518174941496751E-8</v>
      </c>
    </row>
    <row r="500" spans="2:36" x14ac:dyDescent="0.2">
      <c r="B500" t="str">
        <f>DataBase!A497</f>
        <v>DiPhenylC3</v>
      </c>
      <c r="D500" s="27">
        <f>DataBase!C497</f>
        <v>196.29100036621094</v>
      </c>
      <c r="E500" s="47">
        <f>DataBase!E497</f>
        <v>300.30001220703127</v>
      </c>
      <c r="F500" s="47">
        <f>DataBase!D497/1000</f>
        <v>1.0069899902343751</v>
      </c>
      <c r="G500" s="47">
        <f>DataBase!R497</f>
        <v>525.65297851562502</v>
      </c>
      <c r="H500" s="47">
        <f>DataBase!S497/100</f>
        <v>26.32544677734375</v>
      </c>
      <c r="I500" s="68">
        <f>DataBase!U497</f>
        <v>0.54251378774642944</v>
      </c>
      <c r="J500" s="27">
        <f>TestLeeKesler!H500</f>
        <v>10.036082057946761</v>
      </c>
      <c r="K500" s="58">
        <f>DataBase!Y498</f>
        <v>1.0968873476751126E-3</v>
      </c>
      <c r="L500" s="27">
        <f t="shared" si="107"/>
        <v>1.9391935847922376E-4</v>
      </c>
      <c r="M500" s="27">
        <f t="shared" si="113"/>
        <v>1.9391935847922376E-4</v>
      </c>
      <c r="N500" s="58"/>
      <c r="O500" s="58"/>
      <c r="P500" s="58"/>
      <c r="Q500" s="58"/>
      <c r="R500" s="58"/>
      <c r="S500" s="58"/>
      <c r="T500" s="27">
        <f>TestLeeKesler!AR500</f>
        <v>2.6182657811490777E-8</v>
      </c>
      <c r="U500" s="27">
        <f t="shared" si="109"/>
        <v>0.44209900250527445</v>
      </c>
      <c r="V500" s="27">
        <f t="shared" si="110"/>
        <v>-6.809648726352826</v>
      </c>
      <c r="W500" s="77">
        <f t="shared" si="108"/>
        <v>-9.23286297881981</v>
      </c>
      <c r="X500" s="27">
        <f t="shared" si="111"/>
        <v>-11.818604192736142</v>
      </c>
      <c r="Y500" s="27">
        <f t="shared" si="112"/>
        <v>7.3662323803793886E-6</v>
      </c>
      <c r="AA500" s="65">
        <f t="shared" si="114"/>
        <v>-0.99997613003936359</v>
      </c>
      <c r="AB500" s="65">
        <f t="shared" si="115"/>
        <v>-34487.254720168377</v>
      </c>
      <c r="AD500" s="27">
        <f t="shared" si="116"/>
        <v>-6.809648726352826</v>
      </c>
      <c r="AE500" s="77">
        <f t="shared" si="117"/>
        <v>-9.23286297881981</v>
      </c>
      <c r="AF500" s="27">
        <f t="shared" si="118"/>
        <v>-11.818604192736142</v>
      </c>
      <c r="AG500" s="27">
        <f t="shared" si="120"/>
        <v>7.3662323803793886E-6</v>
      </c>
      <c r="AI500" s="22">
        <f t="shared" si="119"/>
        <v>8.1535118951246672E-7</v>
      </c>
      <c r="AJ500" s="65">
        <f t="shared" si="121"/>
        <v>8.1535118951246672E-7</v>
      </c>
    </row>
    <row r="501" spans="2:36" x14ac:dyDescent="0.2">
      <c r="B501" t="str">
        <f>DataBase!A498</f>
        <v>1-Tetradecen</v>
      </c>
      <c r="D501" s="27">
        <f>DataBase!C498</f>
        <v>196.37800598144531</v>
      </c>
      <c r="E501" s="47">
        <f>DataBase!E498</f>
        <v>251.14901123046877</v>
      </c>
      <c r="F501" s="47">
        <f>DataBase!D498/1000</f>
        <v>0.77409802246093751</v>
      </c>
      <c r="G501" s="47">
        <f>DataBase!R498</f>
        <v>415.85</v>
      </c>
      <c r="H501" s="47">
        <f>DataBase!S498/100</f>
        <v>15.5</v>
      </c>
      <c r="I501" s="68">
        <f>DataBase!U498</f>
        <v>0.67522001266479492</v>
      </c>
      <c r="J501" s="27">
        <f>TestLeeKesler!H501</f>
        <v>12.671301460857345</v>
      </c>
      <c r="K501" s="58">
        <f>DataBase!Y499</f>
        <v>1.1321014258012323E-3</v>
      </c>
      <c r="L501" s="27">
        <f t="shared" si="107"/>
        <v>1.3008199213602534E-3</v>
      </c>
      <c r="M501" s="27">
        <f t="shared" si="113"/>
        <v>1.3008199213602534E-3</v>
      </c>
      <c r="N501" s="58"/>
      <c r="O501" s="58"/>
      <c r="P501" s="58"/>
      <c r="Q501" s="58"/>
      <c r="R501" s="58"/>
      <c r="S501" s="58"/>
      <c r="T501" s="27">
        <f>TestLeeKesler!AR501</f>
        <v>1.6086369940455535E-7</v>
      </c>
      <c r="U501" s="27">
        <f t="shared" si="109"/>
        <v>0.5125544267053701</v>
      </c>
      <c r="V501" s="27">
        <f t="shared" si="110"/>
        <v>-5.102849932538148</v>
      </c>
      <c r="W501" s="77">
        <f t="shared" si="108"/>
        <v>-6.3427483126189994</v>
      </c>
      <c r="X501" s="27">
        <f t="shared" si="111"/>
        <v>-9.385600528514356</v>
      </c>
      <c r="Y501" s="27">
        <f t="shared" si="112"/>
        <v>8.3923865894209893E-5</v>
      </c>
      <c r="AA501" s="65">
        <f t="shared" si="114"/>
        <v>-0.99985790698983479</v>
      </c>
      <c r="AB501" s="65">
        <f t="shared" si="115"/>
        <v>1048.8288916861957</v>
      </c>
      <c r="AD501" s="27">
        <f t="shared" si="116"/>
        <v>-5.102849932538148</v>
      </c>
      <c r="AE501" s="77">
        <f t="shared" si="117"/>
        <v>-6.3427483126189994</v>
      </c>
      <c r="AF501" s="27">
        <f t="shared" si="118"/>
        <v>-9.385600528514356</v>
      </c>
      <c r="AG501" s="27">
        <f t="shared" si="120"/>
        <v>8.3923865894209893E-5</v>
      </c>
      <c r="AI501" s="22">
        <f t="shared" si="119"/>
        <v>2.8465930743699427E-8</v>
      </c>
      <c r="AJ501" s="65">
        <f t="shared" si="121"/>
        <v>2.8465930743699427E-8</v>
      </c>
    </row>
    <row r="502" spans="2:36" x14ac:dyDescent="0.2">
      <c r="B502" t="str">
        <f>DataBase!A499</f>
        <v>1-CC6-Octane</v>
      </c>
      <c r="D502" s="27">
        <f>DataBase!C499</f>
        <v>196.3800048828125</v>
      </c>
      <c r="E502" s="47">
        <f>DataBase!E499</f>
        <v>263.64901123046877</v>
      </c>
      <c r="F502" s="47">
        <f>DataBase!D499/1000</f>
        <v>0.81658801269531245</v>
      </c>
      <c r="G502" s="47">
        <f>DataBase!R499</f>
        <v>450.44802246093752</v>
      </c>
      <c r="H502" s="47">
        <f>DataBase!S499/100</f>
        <v>18</v>
      </c>
      <c r="I502" s="68">
        <f>DataBase!U499</f>
        <v>0.5379980206489563</v>
      </c>
      <c r="J502" s="27">
        <f>TestLeeKesler!H502</f>
        <v>12.106680196269307</v>
      </c>
      <c r="K502" s="58">
        <f>DataBase!Y500</f>
        <v>1.6953615784959179E-4</v>
      </c>
      <c r="L502" s="27">
        <f t="shared" si="107"/>
        <v>1.3167331886013523E-3</v>
      </c>
      <c r="M502" s="27">
        <f t="shared" si="113"/>
        <v>1.3167331886013523E-3</v>
      </c>
      <c r="N502" s="58"/>
      <c r="O502" s="58"/>
      <c r="P502" s="58"/>
      <c r="Q502" s="58"/>
      <c r="R502" s="58"/>
      <c r="S502" s="58"/>
      <c r="T502" s="27">
        <f>TestLeeKesler!AR502</f>
        <v>2.0308374815938066E-7</v>
      </c>
      <c r="U502" s="27">
        <f t="shared" si="109"/>
        <v>0.48804721549534685</v>
      </c>
      <c r="V502" s="27">
        <f t="shared" si="110"/>
        <v>-5.6377671018678086</v>
      </c>
      <c r="W502" s="77">
        <f t="shared" si="108"/>
        <v>-7.2215992883522953</v>
      </c>
      <c r="X502" s="27">
        <f t="shared" si="111"/>
        <v>-9.5229732249212553</v>
      </c>
      <c r="Y502" s="27">
        <f t="shared" si="112"/>
        <v>7.3151843811186239E-5</v>
      </c>
      <c r="AA502" s="65">
        <f t="shared" si="114"/>
        <v>-0.99880212132482349</v>
      </c>
      <c r="AB502" s="65">
        <f t="shared" si="115"/>
        <v>5648.88643798044</v>
      </c>
      <c r="AD502" s="27">
        <f t="shared" si="116"/>
        <v>-5.6377671018678086</v>
      </c>
      <c r="AE502" s="77">
        <f t="shared" si="117"/>
        <v>-7.2215992883522953</v>
      </c>
      <c r="AF502" s="27">
        <f t="shared" si="118"/>
        <v>-9.5229732249212553</v>
      </c>
      <c r="AG502" s="27">
        <f t="shared" si="120"/>
        <v>7.3151843811186239E-5</v>
      </c>
      <c r="AI502" s="22">
        <f t="shared" si="119"/>
        <v>1.3160610273656556E-6</v>
      </c>
      <c r="AJ502" s="65">
        <f t="shared" si="121"/>
        <v>1.3160610273656556E-6</v>
      </c>
    </row>
    <row r="503" spans="2:36" x14ac:dyDescent="0.2">
      <c r="B503" t="str">
        <f>DataBase!A500</f>
        <v>1-n-P-Napth</v>
      </c>
      <c r="D503" s="27">
        <f>DataBase!C500</f>
        <v>198.30799865722656</v>
      </c>
      <c r="E503" s="47">
        <f>DataBase!E500</f>
        <v>306.00002441406252</v>
      </c>
      <c r="F503" s="47">
        <f>DataBase!D500/1000</f>
        <v>0.96943597412109372</v>
      </c>
      <c r="G503" s="47">
        <f>DataBase!R500</f>
        <v>529.85</v>
      </c>
      <c r="H503" s="47">
        <f>DataBase!S500/100</f>
        <v>24.4</v>
      </c>
      <c r="I503" s="68">
        <f>DataBase!U500</f>
        <v>0.53538799285888672</v>
      </c>
      <c r="J503" s="27">
        <f>TestLeeKesler!H503</f>
        <v>10.459286590517005</v>
      </c>
      <c r="K503" s="58">
        <f>DataBase!Y501</f>
        <v>1.1011275365819407E-3</v>
      </c>
      <c r="L503" s="27">
        <f t="shared" si="107"/>
        <v>1.6892720401000605E-4</v>
      </c>
      <c r="M503" s="27">
        <f t="shared" si="113"/>
        <v>1.6892720401000605E-4</v>
      </c>
      <c r="N503" s="58"/>
      <c r="O503" s="58"/>
      <c r="P503" s="58"/>
      <c r="Q503" s="58"/>
      <c r="R503" s="58"/>
      <c r="S503" s="58"/>
      <c r="T503" s="27">
        <f>TestLeeKesler!AR503</f>
        <v>2.4961086983981044E-8</v>
      </c>
      <c r="U503" s="27">
        <f t="shared" si="109"/>
        <v>0.43978829389788293</v>
      </c>
      <c r="V503" s="27">
        <f t="shared" si="110"/>
        <v>-6.8753887957380293</v>
      </c>
      <c r="W503" s="77">
        <f t="shared" si="108"/>
        <v>-9.3488032691498635</v>
      </c>
      <c r="X503" s="27">
        <f t="shared" si="111"/>
        <v>-11.880625813640773</v>
      </c>
      <c r="Y503" s="27">
        <f t="shared" si="112"/>
        <v>6.9232460659838548E-6</v>
      </c>
      <c r="AA503" s="65">
        <f t="shared" si="114"/>
        <v>-0.99997733133887334</v>
      </c>
      <c r="AB503" s="65">
        <f t="shared" si="115"/>
        <v>-37346.143345847915</v>
      </c>
      <c r="AD503" s="27">
        <f t="shared" si="116"/>
        <v>-6.8753887957380293</v>
      </c>
      <c r="AE503" s="77">
        <f t="shared" si="117"/>
        <v>-9.3488032691498635</v>
      </c>
      <c r="AF503" s="27">
        <f t="shared" si="118"/>
        <v>-11.880625813640773</v>
      </c>
      <c r="AG503" s="27">
        <f t="shared" si="120"/>
        <v>6.9232460659838548E-6</v>
      </c>
      <c r="AI503" s="22">
        <f t="shared" si="119"/>
        <v>8.6899746004722554E-7</v>
      </c>
      <c r="AJ503" s="65">
        <f t="shared" si="121"/>
        <v>8.6899746004722554E-7</v>
      </c>
    </row>
    <row r="504" spans="2:36" x14ac:dyDescent="0.2">
      <c r="B504" t="str">
        <f>DataBase!A501</f>
        <v>n-C14</v>
      </c>
      <c r="D504" s="27">
        <f>DataBase!C501</f>
        <v>198.3800048828125</v>
      </c>
      <c r="E504" s="47">
        <f>DataBase!E501</f>
        <v>253.50802001953127</v>
      </c>
      <c r="F504" s="47">
        <f>DataBase!D501/1000</f>
        <v>0.76291302490234369</v>
      </c>
      <c r="G504" s="47">
        <f>DataBase!R501</f>
        <v>420.85</v>
      </c>
      <c r="H504" s="47">
        <f>DataBase!S501/100</f>
        <v>16.201800537109374</v>
      </c>
      <c r="I504" s="68">
        <f>DataBase!U501</f>
        <v>0.67900002002716064</v>
      </c>
      <c r="J504" s="27">
        <f>TestLeeKesler!H504</f>
        <v>12.876328254509675</v>
      </c>
      <c r="K504" s="58">
        <f>DataBase!Y502</f>
        <v>6.1924508512080584E-4</v>
      </c>
      <c r="L504" s="27">
        <f t="shared" si="107"/>
        <v>1.1289374951294012E-3</v>
      </c>
      <c r="M504" s="27">
        <f t="shared" si="113"/>
        <v>1.1289374951294012E-3</v>
      </c>
      <c r="N504" s="58"/>
      <c r="O504" s="58"/>
      <c r="P504" s="58"/>
      <c r="Q504" s="58"/>
      <c r="R504" s="58"/>
      <c r="S504" s="58"/>
      <c r="T504" s="27">
        <f>TestLeeKesler!AR504</f>
        <v>1.2705971559287428E-7</v>
      </c>
      <c r="U504" s="27">
        <f t="shared" si="109"/>
        <v>0.5088616714697406</v>
      </c>
      <c r="V504" s="27">
        <f t="shared" si="110"/>
        <v>-5.1799784165152758</v>
      </c>
      <c r="W504" s="77">
        <f t="shared" si="108"/>
        <v>-6.4677793706444318</v>
      </c>
      <c r="X504" s="27">
        <f t="shared" si="111"/>
        <v>-9.5716007387141016</v>
      </c>
      <c r="Y504" s="27">
        <f t="shared" si="112"/>
        <v>6.9679755194098901E-5</v>
      </c>
      <c r="AA504" s="65">
        <f t="shared" si="114"/>
        <v>-0.99979481514081281</v>
      </c>
      <c r="AB504" s="65">
        <f t="shared" si="115"/>
        <v>4011.4398779370463</v>
      </c>
      <c r="AD504" s="27">
        <f t="shared" si="116"/>
        <v>-5.1799784165152758</v>
      </c>
      <c r="AE504" s="77">
        <f t="shared" si="117"/>
        <v>-6.4677793706444318</v>
      </c>
      <c r="AF504" s="27">
        <f t="shared" si="118"/>
        <v>-9.5716007387141016</v>
      </c>
      <c r="AG504" s="27">
        <f t="shared" si="120"/>
        <v>6.9679755194098901E-5</v>
      </c>
      <c r="AI504" s="22">
        <f t="shared" si="119"/>
        <v>2.5978635282037012E-7</v>
      </c>
      <c r="AJ504" s="65">
        <f t="shared" si="121"/>
        <v>2.5978635282037012E-7</v>
      </c>
    </row>
    <row r="505" spans="2:36" x14ac:dyDescent="0.2">
      <c r="B505" t="str">
        <f>DataBase!A502</f>
        <v>DiCCC6DiCate</v>
      </c>
      <c r="D505" s="27">
        <f>DataBase!C502</f>
        <v>200.23500061035156</v>
      </c>
      <c r="E505" s="47">
        <f>DataBase!E502</f>
        <v>266.00002441406252</v>
      </c>
      <c r="F505" s="47">
        <f>DataBase!D502/1000</f>
        <v>1.115071044921875</v>
      </c>
      <c r="G505" s="47">
        <f>DataBase!R502</f>
        <v>462.85</v>
      </c>
      <c r="H505" s="47">
        <f>DataBase!S502/100</f>
        <v>24.9</v>
      </c>
      <c r="I505" s="68">
        <f>DataBase!U502</f>
        <v>0.64120197296142578</v>
      </c>
      <c r="J505" s="27">
        <f>TestLeeKesler!H505</f>
        <v>8.8788797213208053</v>
      </c>
      <c r="K505" s="58">
        <f>DataBase!Y503</f>
        <v>2.15371833609034E-5</v>
      </c>
      <c r="L505" s="27">
        <f t="shared" si="107"/>
        <v>5.7991046092737092E-4</v>
      </c>
      <c r="M505" s="27">
        <f t="shared" si="113"/>
        <v>5.7991046092737092E-4</v>
      </c>
      <c r="N505" s="58"/>
      <c r="O505" s="58"/>
      <c r="P505" s="58"/>
      <c r="Q505" s="58"/>
      <c r="R505" s="58"/>
      <c r="S505" s="58"/>
      <c r="T505" s="27">
        <f>TestLeeKesler!AR505</f>
        <v>4.4454819357617438E-8</v>
      </c>
      <c r="U505" s="27">
        <f t="shared" si="109"/>
        <v>0.47982336956521737</v>
      </c>
      <c r="V505" s="27">
        <f t="shared" si="110"/>
        <v>-5.8301871582118485</v>
      </c>
      <c r="W505" s="77">
        <f t="shared" si="108"/>
        <v>-7.5441400577264401</v>
      </c>
      <c r="X505" s="27">
        <f t="shared" si="111"/>
        <v>-10.667504647523366</v>
      </c>
      <c r="Y505" s="27">
        <f t="shared" si="112"/>
        <v>2.3289576744071125E-5</v>
      </c>
      <c r="AA505" s="65">
        <f t="shared" si="114"/>
        <v>-0.99793590375246954</v>
      </c>
      <c r="AB505" s="65">
        <f t="shared" si="115"/>
        <v>12560.466685841768</v>
      </c>
      <c r="AD505" s="27">
        <f t="shared" si="116"/>
        <v>-5.8301871582118485</v>
      </c>
      <c r="AE505" s="77">
        <f t="shared" si="117"/>
        <v>-7.5441400577264401</v>
      </c>
      <c r="AF505" s="27">
        <f t="shared" si="118"/>
        <v>-10.667504647523366</v>
      </c>
      <c r="AG505" s="27">
        <f t="shared" si="120"/>
        <v>2.3289576744071125E-5</v>
      </c>
      <c r="AI505" s="22">
        <f t="shared" si="119"/>
        <v>3.1178071710031942E-7</v>
      </c>
      <c r="AJ505" s="65">
        <f t="shared" si="121"/>
        <v>3.1178071710031942E-7</v>
      </c>
    </row>
    <row r="506" spans="2:36" x14ac:dyDescent="0.2">
      <c r="B506" t="str">
        <f>DataBase!A503</f>
        <v>Fluoranthene</v>
      </c>
      <c r="D506" s="27">
        <f>DataBase!C503</f>
        <v>202.2550048828125</v>
      </c>
      <c r="E506" s="47">
        <f>DataBase!E503</f>
        <v>382.80001220703127</v>
      </c>
      <c r="F506" s="47">
        <f>DataBase!D503/1000</f>
        <v>1.1648399658203126</v>
      </c>
      <c r="G506" s="47">
        <f>DataBase!R503</f>
        <v>631.85</v>
      </c>
      <c r="H506" s="47">
        <f>DataBase!S503/100</f>
        <v>26.1</v>
      </c>
      <c r="I506" s="68">
        <f>DataBase!U503</f>
        <v>0.58749902248382568</v>
      </c>
      <c r="J506" s="27">
        <f>TestLeeKesler!H506</f>
        <v>9.073638797721129</v>
      </c>
      <c r="K506" s="58">
        <f>DataBase!Y504</f>
        <v>7.5732411002911212E-6</v>
      </c>
      <c r="L506" s="27">
        <f t="shared" si="107"/>
        <v>3.9980955345748796E-6</v>
      </c>
      <c r="M506" s="27">
        <f t="shared" si="113"/>
        <v>3.9980955345748796E-6</v>
      </c>
      <c r="N506" s="58"/>
      <c r="O506" s="58"/>
      <c r="P506" s="58"/>
      <c r="Q506" s="58"/>
      <c r="R506" s="58"/>
      <c r="S506" s="58"/>
      <c r="T506" s="27">
        <f>TestLeeKesler!AR506</f>
        <v>2.2933660700236314E-10</v>
      </c>
      <c r="U506" s="27">
        <f t="shared" si="109"/>
        <v>0.39022099447513808</v>
      </c>
      <c r="V506" s="27">
        <f t="shared" si="110"/>
        <v>-8.4827635833928987</v>
      </c>
      <c r="W506" s="77">
        <f t="shared" si="108"/>
        <v>-12.270427492863206</v>
      </c>
      <c r="X506" s="27">
        <f t="shared" si="111"/>
        <v>-15.691627740908693</v>
      </c>
      <c r="Y506" s="27">
        <f t="shared" si="112"/>
        <v>1.5318373695689193E-7</v>
      </c>
      <c r="AA506" s="65">
        <f t="shared" si="114"/>
        <v>-0.99996971750879637</v>
      </c>
      <c r="AB506" s="65">
        <f t="shared" si="115"/>
        <v>-15589.074995250987</v>
      </c>
      <c r="AD506" s="27">
        <f t="shared" si="116"/>
        <v>-8.4827635833928987</v>
      </c>
      <c r="AE506" s="77">
        <f t="shared" si="117"/>
        <v>-12.270427492863206</v>
      </c>
      <c r="AF506" s="27">
        <f t="shared" si="118"/>
        <v>-15.691627740908693</v>
      </c>
      <c r="AG506" s="27">
        <f t="shared" si="120"/>
        <v>1.5318373695689193E-7</v>
      </c>
      <c r="AI506" s="22">
        <f t="shared" si="119"/>
        <v>1.2781665816060505E-11</v>
      </c>
      <c r="AJ506" s="65">
        <f t="shared" si="121"/>
        <v>1.2781665816060505E-11</v>
      </c>
    </row>
    <row r="507" spans="2:36" x14ac:dyDescent="0.2">
      <c r="B507" t="str">
        <f>DataBase!A504</f>
        <v>Pyrene</v>
      </c>
      <c r="D507" s="27">
        <f>DataBase!C504</f>
        <v>202.2550048828125</v>
      </c>
      <c r="E507" s="47">
        <f>DataBase!E504</f>
        <v>394.80001220703127</v>
      </c>
      <c r="F507" s="47">
        <f>DataBase!D504/1000</f>
        <v>1.2740400390625</v>
      </c>
      <c r="G507" s="47">
        <f>DataBase!R504</f>
        <v>662.85</v>
      </c>
      <c r="H507" s="47">
        <f>DataBase!S504/100</f>
        <v>26.1</v>
      </c>
      <c r="I507" s="68">
        <f>DataBase!U504</f>
        <v>0.50880002975463867</v>
      </c>
      <c r="J507" s="27">
        <f>TestLeeKesler!H507</f>
        <v>8.3462056024315814</v>
      </c>
      <c r="K507" s="58">
        <f>DataBase!Y505</f>
        <v>6.8859237484739989E-5</v>
      </c>
      <c r="L507" s="27">
        <f t="shared" si="107"/>
        <v>4.0136169420587483E-6</v>
      </c>
      <c r="M507" s="27">
        <f t="shared" si="113"/>
        <v>4.0136169420587483E-6</v>
      </c>
      <c r="N507" s="58"/>
      <c r="O507" s="58"/>
      <c r="P507" s="58"/>
      <c r="Q507" s="58"/>
      <c r="R507" s="58"/>
      <c r="S507" s="58"/>
      <c r="T507" s="27">
        <f>TestLeeKesler!AR507</f>
        <v>5.5859420259953897E-10</v>
      </c>
      <c r="U507" s="27">
        <f t="shared" si="109"/>
        <v>0.37729700854700854</v>
      </c>
      <c r="V507" s="27">
        <f t="shared" si="110"/>
        <v>-8.9746291031716527</v>
      </c>
      <c r="W507" s="77">
        <f t="shared" si="108"/>
        <v>-13.194032156438443</v>
      </c>
      <c r="X507" s="27">
        <f t="shared" si="111"/>
        <v>-15.687753056951191</v>
      </c>
      <c r="Y507" s="27">
        <f t="shared" si="112"/>
        <v>1.5377842689880259E-7</v>
      </c>
      <c r="AA507" s="65">
        <f t="shared" si="114"/>
        <v>-0.99999188788283155</v>
      </c>
      <c r="AB507" s="65">
        <f t="shared" si="115"/>
        <v>-116087.17068832458</v>
      </c>
      <c r="AD507" s="27">
        <f t="shared" si="116"/>
        <v>-8.9746291031716527</v>
      </c>
      <c r="AE507" s="77">
        <f t="shared" si="117"/>
        <v>-13.194032156438443</v>
      </c>
      <c r="AF507" s="27">
        <f t="shared" si="118"/>
        <v>-15.687753056951191</v>
      </c>
      <c r="AG507" s="27">
        <f t="shared" si="120"/>
        <v>1.5377842689880259E-7</v>
      </c>
      <c r="AI507" s="22">
        <f t="shared" si="119"/>
        <v>4.204954503565403E-9</v>
      </c>
      <c r="AJ507" s="65">
        <f t="shared" si="121"/>
        <v>4.204954503565403E-9</v>
      </c>
    </row>
    <row r="508" spans="2:36" x14ac:dyDescent="0.2">
      <c r="B508" t="str">
        <f>DataBase!A505</f>
        <v>1PhNaphthln</v>
      </c>
      <c r="D508" s="27">
        <f>DataBase!C505</f>
        <v>204.27000427246094</v>
      </c>
      <c r="E508" s="47">
        <f>DataBase!E505</f>
        <v>334.00002441406252</v>
      </c>
      <c r="F508" s="47">
        <f>DataBase!D505/1000</f>
        <v>1.0960000000000001</v>
      </c>
      <c r="G508" s="47">
        <f>DataBase!R505</f>
        <v>588.65645751953127</v>
      </c>
      <c r="H508" s="47">
        <f>DataBase!S505/100</f>
        <v>28.913205566406251</v>
      </c>
      <c r="I508" s="68">
        <f>DataBase!U505</f>
        <v>0.48887121677398682</v>
      </c>
      <c r="J508" s="27">
        <f>TestLeeKesler!H508</f>
        <v>9.3982202760178275</v>
      </c>
      <c r="K508" s="58">
        <f>DataBase!Y506</f>
        <v>2.0778533169927973E-5</v>
      </c>
      <c r="L508" s="27">
        <f t="shared" si="107"/>
        <v>5.4456706944159586E-5</v>
      </c>
      <c r="M508" s="27">
        <f t="shared" si="113"/>
        <v>5.4456706944159586E-5</v>
      </c>
      <c r="N508" s="58"/>
      <c r="O508" s="58"/>
      <c r="P508" s="58"/>
      <c r="Q508" s="58"/>
      <c r="R508" s="58"/>
      <c r="S508" s="58"/>
      <c r="T508" s="27">
        <f>TestLeeKesler!AR508</f>
        <v>1.1296477992029823E-8</v>
      </c>
      <c r="U508" s="27">
        <f t="shared" si="109"/>
        <v>0.40977878144060725</v>
      </c>
      <c r="V508" s="27">
        <f t="shared" si="110"/>
        <v>-7.7999222198530385</v>
      </c>
      <c r="W508" s="77">
        <f t="shared" si="108"/>
        <v>-11.010017702416931</v>
      </c>
      <c r="X508" s="27">
        <f t="shared" si="111"/>
        <v>-13.182402970736739</v>
      </c>
      <c r="Y508" s="27">
        <f t="shared" si="112"/>
        <v>1.883454493452358E-6</v>
      </c>
      <c r="AA508" s="65">
        <f t="shared" si="114"/>
        <v>-0.99945633900624042</v>
      </c>
      <c r="AB508" s="65">
        <f t="shared" si="115"/>
        <v>2981.2985780163599</v>
      </c>
      <c r="AD508" s="27">
        <f t="shared" si="116"/>
        <v>-7.7999222198530385</v>
      </c>
      <c r="AE508" s="77">
        <f t="shared" si="117"/>
        <v>-11.010017702416931</v>
      </c>
      <c r="AF508" s="27">
        <f t="shared" si="118"/>
        <v>-13.182402970736739</v>
      </c>
      <c r="AG508" s="27">
        <f t="shared" si="120"/>
        <v>1.883454493452358E-6</v>
      </c>
      <c r="AI508" s="22">
        <f t="shared" si="119"/>
        <v>1.1342193887673423E-9</v>
      </c>
      <c r="AJ508" s="65">
        <f t="shared" si="121"/>
        <v>1.1342193887673423E-9</v>
      </c>
    </row>
    <row r="509" spans="2:36" x14ac:dyDescent="0.2">
      <c r="B509" t="str">
        <f>DataBase!A506</f>
        <v>2PhNaphthln</v>
      </c>
      <c r="D509" s="27">
        <f>DataBase!C506</f>
        <v>204.27000427246094</v>
      </c>
      <c r="E509" s="47">
        <f>DataBase!E506</f>
        <v>345.00002441406252</v>
      </c>
      <c r="F509" s="47">
        <f>DataBase!D506/1000</f>
        <v>1.0960000000000001</v>
      </c>
      <c r="G509" s="47">
        <f>DataBase!R506</f>
        <v>597.55690917968752</v>
      </c>
      <c r="H509" s="47">
        <f>DataBase!S506/100</f>
        <v>27.816977539062499</v>
      </c>
      <c r="I509" s="68">
        <f>DataBase!U506</f>
        <v>0.51305055618286133</v>
      </c>
      <c r="J509" s="27">
        <f>TestLeeKesler!H509</f>
        <v>9.4546381292229977</v>
      </c>
      <c r="K509" s="58">
        <f>DataBase!Y507</f>
        <v>3.4408261856108831E-4</v>
      </c>
      <c r="L509" s="27">
        <f t="shared" si="107"/>
        <v>3.0575211360239055E-5</v>
      </c>
      <c r="M509" s="27">
        <f t="shared" si="113"/>
        <v>3.0575211360239055E-5</v>
      </c>
      <c r="N509" s="58"/>
      <c r="O509" s="58"/>
      <c r="P509" s="58"/>
      <c r="Q509" s="58"/>
      <c r="R509" s="58"/>
      <c r="S509" s="58"/>
      <c r="T509" s="27">
        <f>TestLeeKesler!AR509</f>
        <v>5.0704460535630267E-9</v>
      </c>
      <c r="U509" s="27">
        <f t="shared" si="109"/>
        <v>0.40558998243474431</v>
      </c>
      <c r="V509" s="27">
        <f t="shared" si="110"/>
        <v>-7.940379766232101</v>
      </c>
      <c r="W509" s="77">
        <f t="shared" si="108"/>
        <v>-11.267091838830172</v>
      </c>
      <c r="X509" s="27">
        <f t="shared" si="111"/>
        <v>-13.7209675007073</v>
      </c>
      <c r="Y509" s="27">
        <f t="shared" si="112"/>
        <v>1.0991564887775192E-6</v>
      </c>
      <c r="AA509" s="65">
        <f t="shared" si="114"/>
        <v>-0.99998526387041931</v>
      </c>
      <c r="AB509" s="65">
        <f t="shared" si="115"/>
        <v>-61830.340741037187</v>
      </c>
      <c r="AD509" s="27">
        <f t="shared" si="116"/>
        <v>-7.940379766232101</v>
      </c>
      <c r="AE509" s="77">
        <f t="shared" si="117"/>
        <v>-11.267091838830172</v>
      </c>
      <c r="AF509" s="27">
        <f t="shared" si="118"/>
        <v>-13.7209675007073</v>
      </c>
      <c r="AG509" s="27">
        <f t="shared" si="120"/>
        <v>1.0991564887775192E-6</v>
      </c>
      <c r="AI509" s="22">
        <f t="shared" si="119"/>
        <v>9.8286894369799098E-8</v>
      </c>
      <c r="AJ509" s="65">
        <f t="shared" si="121"/>
        <v>9.8286894369799098E-8</v>
      </c>
    </row>
    <row r="510" spans="2:36" x14ac:dyDescent="0.2">
      <c r="B510" t="str">
        <f>DataBase!A507</f>
        <v>n-Nonyl-BZ</v>
      </c>
      <c r="D510" s="27">
        <f>DataBase!C507</f>
        <v>204.33900451660156</v>
      </c>
      <c r="E510" s="47">
        <f>DataBase!E507</f>
        <v>282.00002441406252</v>
      </c>
      <c r="F510" s="47">
        <f>DataBase!D507/1000</f>
        <v>0.85990002441406255</v>
      </c>
      <c r="G510" s="47">
        <f>DataBase!R507</f>
        <v>467.77700195312502</v>
      </c>
      <c r="H510" s="47">
        <f>DataBase!S507/100</f>
        <v>18.960500488281252</v>
      </c>
      <c r="I510" s="68">
        <f>DataBase!U507</f>
        <v>0.65234500169754028</v>
      </c>
      <c r="J510" s="27">
        <f>TestLeeKesler!H510</f>
        <v>11.626428581256722</v>
      </c>
      <c r="K510" s="58">
        <f>DataBase!Y508</f>
        <v>2.6434108673401785E-3</v>
      </c>
      <c r="L510" s="27">
        <f t="shared" si="107"/>
        <v>3.4567008034221537E-4</v>
      </c>
      <c r="M510" s="27">
        <f t="shared" si="113"/>
        <v>3.4567008034221537E-4</v>
      </c>
      <c r="N510" s="58"/>
      <c r="O510" s="58"/>
      <c r="P510" s="58"/>
      <c r="Q510" s="58"/>
      <c r="R510" s="58"/>
      <c r="S510" s="58"/>
      <c r="T510" s="27">
        <f>TestLeeKesler!AR510</f>
        <v>2.6584499358334402E-8</v>
      </c>
      <c r="U510" s="27">
        <f t="shared" si="109"/>
        <v>0.47663264946354611</v>
      </c>
      <c r="V510" s="27">
        <f t="shared" si="110"/>
        <v>-5.9067261516013634</v>
      </c>
      <c r="W510" s="77">
        <f t="shared" si="108"/>
        <v>-7.6733285174804804</v>
      </c>
      <c r="X510" s="27">
        <f t="shared" si="111"/>
        <v>-10.912383656362952</v>
      </c>
      <c r="Y510" s="27">
        <f t="shared" si="112"/>
        <v>1.8231063075358195E-5</v>
      </c>
      <c r="AA510" s="65">
        <f t="shared" si="114"/>
        <v>-0.99998994310733647</v>
      </c>
      <c r="AB510" s="65">
        <f t="shared" si="115"/>
        <v>-86431.598956465125</v>
      </c>
      <c r="AD510" s="27">
        <f t="shared" si="116"/>
        <v>-5.9067261516013634</v>
      </c>
      <c r="AE510" s="77">
        <f t="shared" si="117"/>
        <v>-7.6733285174804804</v>
      </c>
      <c r="AF510" s="27">
        <f t="shared" si="118"/>
        <v>-10.912383656362952</v>
      </c>
      <c r="AG510" s="27">
        <f t="shared" si="120"/>
        <v>1.8231063075358195E-5</v>
      </c>
      <c r="AI510" s="22">
        <f t="shared" si="119"/>
        <v>5.2796127242340193E-6</v>
      </c>
      <c r="AJ510" s="65">
        <f t="shared" si="121"/>
        <v>5.2796127242340193E-6</v>
      </c>
    </row>
    <row r="511" spans="2:36" x14ac:dyDescent="0.2">
      <c r="B511" t="str">
        <f>DataBase!A508</f>
        <v>135-iP-BZ</v>
      </c>
      <c r="D511" s="27">
        <f>DataBase!C508</f>
        <v>204.36000061035156</v>
      </c>
      <c r="E511" s="47">
        <f>DataBase!E508</f>
        <v>237.99801025390627</v>
      </c>
      <c r="F511" s="47">
        <f>DataBase!D508/1000</f>
        <v>0.85278002929687502</v>
      </c>
      <c r="G511" s="47">
        <f>DataBase!R508</f>
        <v>419.71901855468752</v>
      </c>
      <c r="H511" s="47">
        <f>DataBase!S508/100</f>
        <v>18.372499999999999</v>
      </c>
      <c r="I511" s="68">
        <f>DataBase!U508</f>
        <v>0.53140002489089966</v>
      </c>
      <c r="J511" s="27">
        <f>TestLeeKesler!H511</f>
        <v>11.405194742604198</v>
      </c>
      <c r="K511" s="58">
        <f>DataBase!Y509</f>
        <v>9.8293953047660118E-4</v>
      </c>
      <c r="L511" s="27">
        <f t="shared" si="107"/>
        <v>3.4355119943598024E-3</v>
      </c>
      <c r="M511" s="27">
        <f t="shared" si="113"/>
        <v>3.4355119943598024E-3</v>
      </c>
      <c r="N511" s="58"/>
      <c r="O511" s="58"/>
      <c r="P511" s="58"/>
      <c r="Q511" s="58"/>
      <c r="R511" s="58"/>
      <c r="S511" s="58"/>
      <c r="T511" s="27">
        <f>TestLeeKesler!AR511</f>
        <v>8.0260842042978939E-7</v>
      </c>
      <c r="U511" s="27">
        <f t="shared" si="109"/>
        <v>0.50969229470912791</v>
      </c>
      <c r="V511" s="27">
        <f t="shared" si="110"/>
        <v>-5.1625269256666071</v>
      </c>
      <c r="W511" s="77">
        <f t="shared" si="108"/>
        <v>-6.4394377261394702</v>
      </c>
      <c r="X511" s="27">
        <f t="shared" si="111"/>
        <v>-8.5844442936205194</v>
      </c>
      <c r="Y511" s="27">
        <f t="shared" si="112"/>
        <v>1.869920802481863E-4</v>
      </c>
      <c r="AA511" s="65">
        <f t="shared" si="114"/>
        <v>-0.99918346104155498</v>
      </c>
      <c r="AB511" s="65">
        <f t="shared" si="115"/>
        <v>3055.7522216996817</v>
      </c>
      <c r="AD511" s="27">
        <f t="shared" si="116"/>
        <v>-5.1625269256666071</v>
      </c>
      <c r="AE511" s="77">
        <f t="shared" si="117"/>
        <v>-6.4394377261394702</v>
      </c>
      <c r="AF511" s="27">
        <f t="shared" si="118"/>
        <v>-8.5844442936205194</v>
      </c>
      <c r="AG511" s="27">
        <f t="shared" si="120"/>
        <v>1.869920802481863E-4</v>
      </c>
      <c r="AI511" s="22">
        <f t="shared" si="119"/>
        <v>6.0151116905981154E-6</v>
      </c>
      <c r="AJ511" s="65">
        <f t="shared" si="121"/>
        <v>6.0151116905981154E-6</v>
      </c>
    </row>
    <row r="512" spans="2:36" x14ac:dyDescent="0.2">
      <c r="B512" t="str">
        <f>DataBase!A509</f>
        <v>1-Pentadecyn</v>
      </c>
      <c r="D512" s="27">
        <f>DataBase!C509</f>
        <v>208.38900756835938</v>
      </c>
      <c r="E512" s="47">
        <f>DataBase!E509</f>
        <v>268.05001220703127</v>
      </c>
      <c r="F512" s="47">
        <f>DataBase!D509/1000</f>
        <v>0.79559301757812495</v>
      </c>
      <c r="G512" s="47">
        <f>DataBase!R509</f>
        <v>438.25002441406252</v>
      </c>
      <c r="H512" s="47">
        <f>DataBase!S509/100</f>
        <v>15.9</v>
      </c>
      <c r="I512" s="68">
        <f>DataBase!U509</f>
        <v>0.62800002098083496</v>
      </c>
      <c r="J512" s="27">
        <f>TestLeeKesler!H512</f>
        <v>12.460031435331071</v>
      </c>
      <c r="K512" s="58">
        <f>DataBase!Y510</f>
        <v>2.7488185859852711E-4</v>
      </c>
      <c r="L512" s="27">
        <f t="shared" si="107"/>
        <v>8.9306206441095652E-4</v>
      </c>
      <c r="M512" s="27">
        <f t="shared" si="113"/>
        <v>8.9306206441095652E-4</v>
      </c>
      <c r="N512" s="58"/>
      <c r="O512" s="58"/>
      <c r="P512" s="58"/>
      <c r="Q512" s="58"/>
      <c r="R512" s="58"/>
      <c r="S512" s="58"/>
      <c r="T512" s="27">
        <f>TestLeeKesler!AR512</f>
        <v>6.0572525979093067E-8</v>
      </c>
      <c r="U512" s="27">
        <f t="shared" si="109"/>
        <v>0.49641550165937715</v>
      </c>
      <c r="V512" s="27">
        <f t="shared" si="110"/>
        <v>-5.4488535101287026</v>
      </c>
      <c r="W512" s="77">
        <f t="shared" si="108"/>
        <v>-6.9081527589831548</v>
      </c>
      <c r="X512" s="27">
        <f t="shared" si="111"/>
        <v>-9.7871735877089368</v>
      </c>
      <c r="Y512" s="27">
        <f t="shared" si="112"/>
        <v>5.6167425434651354E-5</v>
      </c>
      <c r="AA512" s="65">
        <f t="shared" si="114"/>
        <v>-0.99977964160207622</v>
      </c>
      <c r="AB512" s="65">
        <f t="shared" si="115"/>
        <v>10205.620383501882</v>
      </c>
      <c r="AD512" s="27">
        <f t="shared" si="116"/>
        <v>-5.4488535101287026</v>
      </c>
      <c r="AE512" s="77">
        <f t="shared" si="117"/>
        <v>-6.9081527589831548</v>
      </c>
      <c r="AF512" s="27">
        <f t="shared" si="118"/>
        <v>-9.7871735877089368</v>
      </c>
      <c r="AG512" s="27">
        <f t="shared" si="120"/>
        <v>5.6167425434651354E-5</v>
      </c>
      <c r="AI512" s="22">
        <f t="shared" si="119"/>
        <v>3.8214676685829762E-7</v>
      </c>
      <c r="AJ512" s="65">
        <f t="shared" si="121"/>
        <v>3.8214676685829762E-7</v>
      </c>
    </row>
    <row r="513" spans="2:36" x14ac:dyDescent="0.2">
      <c r="B513" t="str">
        <f>DataBase!A510</f>
        <v>1(4EPh)2PhC2</v>
      </c>
      <c r="D513" s="27">
        <f>DataBase!C510</f>
        <v>210.31900024414063</v>
      </c>
      <c r="E513" s="47">
        <f>DataBase!E510</f>
        <v>292.00002441406252</v>
      </c>
      <c r="F513" s="47">
        <f>DataBase!D510/1000</f>
        <v>1.0502010498046874</v>
      </c>
      <c r="G513" s="47">
        <f>DataBase!R510</f>
        <v>497.85</v>
      </c>
      <c r="H513" s="47">
        <f>DataBase!S510/100</f>
        <v>21.7</v>
      </c>
      <c r="I513" s="68">
        <f>DataBase!U510</f>
        <v>0.57821100950241089</v>
      </c>
      <c r="J513" s="27">
        <f>TestLeeKesler!H513</f>
        <v>9.5764887729082702</v>
      </c>
      <c r="K513" s="58">
        <f>DataBase!Y511</f>
        <v>4.5254167245719961E-4</v>
      </c>
      <c r="L513" s="27">
        <f t="shared" si="107"/>
        <v>2.7529847563524548E-4</v>
      </c>
      <c r="M513" s="27">
        <f t="shared" si="113"/>
        <v>2.7529847563524548E-4</v>
      </c>
      <c r="N513" s="58"/>
      <c r="O513" s="58"/>
      <c r="P513" s="58"/>
      <c r="Q513" s="58"/>
      <c r="R513" s="58"/>
      <c r="S513" s="58"/>
      <c r="T513" s="27">
        <f>TestLeeKesler!AR513</f>
        <v>3.3586143216850761E-8</v>
      </c>
      <c r="U513" s="27">
        <f t="shared" si="109"/>
        <v>0.458041504539559</v>
      </c>
      <c r="V513" s="27">
        <f t="shared" si="110"/>
        <v>-6.375032984821158</v>
      </c>
      <c r="W513" s="77">
        <f t="shared" si="108"/>
        <v>-8.4743006932315303</v>
      </c>
      <c r="X513" s="27">
        <f t="shared" si="111"/>
        <v>-11.274966943481541</v>
      </c>
      <c r="Y513" s="27">
        <f t="shared" si="112"/>
        <v>1.268656569747675E-5</v>
      </c>
      <c r="AA513" s="65">
        <f t="shared" si="114"/>
        <v>-0.99992578331397752</v>
      </c>
      <c r="AB513" s="65">
        <f t="shared" si="115"/>
        <v>-5277.2715127656602</v>
      </c>
      <c r="AD513" s="27">
        <f t="shared" si="116"/>
        <v>-6.375032984821158</v>
      </c>
      <c r="AE513" s="77">
        <f t="shared" si="117"/>
        <v>-8.4743006932315303</v>
      </c>
      <c r="AF513" s="27">
        <f t="shared" si="118"/>
        <v>-11.274966943481541</v>
      </c>
      <c r="AG513" s="27">
        <f t="shared" si="120"/>
        <v>1.268656569747675E-5</v>
      </c>
      <c r="AI513" s="22">
        <f t="shared" si="119"/>
        <v>3.141515081966597E-8</v>
      </c>
      <c r="AJ513" s="65">
        <f t="shared" si="121"/>
        <v>3.141515081966597E-8</v>
      </c>
    </row>
    <row r="514" spans="2:36" x14ac:dyDescent="0.2">
      <c r="B514" t="str">
        <f>DataBase!A511</f>
        <v>1-Pentadecen</v>
      </c>
      <c r="D514" s="27">
        <f>DataBase!C511</f>
        <v>210.40400695800781</v>
      </c>
      <c r="E514" s="47">
        <f>DataBase!E511</f>
        <v>268.35000000000002</v>
      </c>
      <c r="F514" s="47">
        <f>DataBase!D511/1000</f>
        <v>0.77900000000000003</v>
      </c>
      <c r="G514" s="47">
        <f>DataBase!R511</f>
        <v>430.85</v>
      </c>
      <c r="H514" s="47">
        <f>DataBase!S511/100</f>
        <v>14.5</v>
      </c>
      <c r="I514" s="68">
        <f>DataBase!U511</f>
        <v>0.71188002824783325</v>
      </c>
      <c r="J514" s="27">
        <f>TestLeeKesler!H514</f>
        <v>12.727785991386549</v>
      </c>
      <c r="K514" s="58">
        <f>DataBase!Y512</f>
        <v>7.1635113628656575E-5</v>
      </c>
      <c r="L514" s="27">
        <f t="shared" si="107"/>
        <v>5.8493106846435161E-4</v>
      </c>
      <c r="M514" s="27">
        <f t="shared" si="113"/>
        <v>5.8493106846435161E-4</v>
      </c>
      <c r="N514" s="58"/>
      <c r="O514" s="58"/>
      <c r="P514" s="58"/>
      <c r="Q514" s="58"/>
      <c r="R514" s="58"/>
      <c r="S514" s="58"/>
      <c r="T514" s="27">
        <f>TestLeeKesler!AR514</f>
        <v>5.011012481654073E-8</v>
      </c>
      <c r="U514" s="27">
        <f t="shared" si="109"/>
        <v>0.50163352272727268</v>
      </c>
      <c r="V514" s="27">
        <f t="shared" si="110"/>
        <v>-5.3344162215091178</v>
      </c>
      <c r="W514" s="77">
        <f t="shared" si="108"/>
        <v>-6.7198808611778986</v>
      </c>
      <c r="X514" s="27">
        <f t="shared" si="111"/>
        <v>-10.118165198786514</v>
      </c>
      <c r="Y514" s="27">
        <f t="shared" si="112"/>
        <v>4.0340073687196661E-5</v>
      </c>
      <c r="AA514" s="65">
        <f t="shared" si="114"/>
        <v>-0.99930048097534552</v>
      </c>
      <c r="AB514" s="65">
        <f t="shared" si="115"/>
        <v>10243.358137999738</v>
      </c>
      <c r="AD514" s="27">
        <f t="shared" si="116"/>
        <v>-5.3344162215091178</v>
      </c>
      <c r="AE514" s="77">
        <f t="shared" si="117"/>
        <v>-6.7198808611778986</v>
      </c>
      <c r="AF514" s="27">
        <f t="shared" si="118"/>
        <v>-10.118165198786514</v>
      </c>
      <c r="AG514" s="27">
        <f t="shared" si="120"/>
        <v>4.0340073687196661E-5</v>
      </c>
      <c r="AI514" s="22">
        <f t="shared" si="119"/>
        <v>2.6347273725068792E-7</v>
      </c>
      <c r="AJ514" s="65">
        <f t="shared" si="121"/>
        <v>2.6347273725068792E-7</v>
      </c>
    </row>
    <row r="515" spans="2:36" x14ac:dyDescent="0.2">
      <c r="B515" t="str">
        <f>DataBase!A512</f>
        <v>1nHxNaphthal</v>
      </c>
      <c r="D515" s="27">
        <f>DataBase!C512</f>
        <v>212.33500671386719</v>
      </c>
      <c r="E515" s="47">
        <f>DataBase!E512</f>
        <v>322.00002441406252</v>
      </c>
      <c r="F515" s="47">
        <f>DataBase!D512/1000</f>
        <v>0.95349401855468752</v>
      </c>
      <c r="G515" s="47">
        <f>DataBase!R512</f>
        <v>539.85</v>
      </c>
      <c r="H515" s="47">
        <f>DataBase!S512/100</f>
        <v>22.5</v>
      </c>
      <c r="I515" s="68">
        <f>DataBase!U512</f>
        <v>0.58738201856613159</v>
      </c>
      <c r="J515" s="27">
        <f>TestLeeKesler!H515</f>
        <v>10.731201440740984</v>
      </c>
      <c r="K515" s="58">
        <f>DataBase!Y513</f>
        <v>5.5050540651788182E-4</v>
      </c>
      <c r="L515" s="27">
        <f t="shared" si="107"/>
        <v>6.9576576962213316E-5</v>
      </c>
      <c r="M515" s="27">
        <f t="shared" si="113"/>
        <v>6.9576576962213316E-5</v>
      </c>
      <c r="N515" s="58"/>
      <c r="O515" s="58"/>
      <c r="P515" s="58"/>
      <c r="Q515" s="58"/>
      <c r="R515" s="58"/>
      <c r="S515" s="58"/>
      <c r="T515" s="27">
        <f>TestLeeKesler!AR515</f>
        <v>6.7656350844093886E-9</v>
      </c>
      <c r="U515" s="27">
        <f t="shared" si="109"/>
        <v>0.43437884378843783</v>
      </c>
      <c r="V515" s="27">
        <f t="shared" si="110"/>
        <v>-7.0321594765050586</v>
      </c>
      <c r="W515" s="77">
        <f t="shared" si="108"/>
        <v>-9.6265092208188197</v>
      </c>
      <c r="X515" s="27">
        <f t="shared" si="111"/>
        <v>-12.686597894375096</v>
      </c>
      <c r="Y515" s="27">
        <f t="shared" si="112"/>
        <v>3.092292309431703E-6</v>
      </c>
      <c r="AA515" s="65">
        <f t="shared" si="114"/>
        <v>-0.99998771013871202</v>
      </c>
      <c r="AB515" s="65">
        <f t="shared" si="115"/>
        <v>-71084.062849312177</v>
      </c>
      <c r="AD515" s="27">
        <f t="shared" si="116"/>
        <v>-7.0321594765050586</v>
      </c>
      <c r="AE515" s="77">
        <f t="shared" si="117"/>
        <v>-9.6265092208188197</v>
      </c>
      <c r="AF515" s="27">
        <f t="shared" si="118"/>
        <v>-12.686597894375096</v>
      </c>
      <c r="AG515" s="27">
        <f t="shared" si="120"/>
        <v>3.092292309431703E-6</v>
      </c>
      <c r="AI515" s="22">
        <f t="shared" si="119"/>
        <v>2.3129253909778524E-7</v>
      </c>
      <c r="AJ515" s="65">
        <f t="shared" si="121"/>
        <v>2.3129253909778524E-7</v>
      </c>
    </row>
    <row r="516" spans="2:36" x14ac:dyDescent="0.2">
      <c r="B516" t="str">
        <f>DataBase!A513</f>
        <v>n-C15</v>
      </c>
      <c r="D516" s="27">
        <f>DataBase!C513</f>
        <v>212.41000366210938</v>
      </c>
      <c r="E516" s="47">
        <f>DataBase!E513</f>
        <v>270.61800537109377</v>
      </c>
      <c r="F516" s="47">
        <f>DataBase!D513/1000</f>
        <v>0.77040502929687504</v>
      </c>
      <c r="G516" s="47">
        <f>DataBase!R513</f>
        <v>433.85</v>
      </c>
      <c r="H516" s="47">
        <f>DataBase!S513/100</f>
        <v>15.1681005859375</v>
      </c>
      <c r="I516" s="68">
        <f>DataBase!U513</f>
        <v>0.7059900164604187</v>
      </c>
      <c r="J516" s="27">
        <f>TestLeeKesler!H516</f>
        <v>12.887725460720901</v>
      </c>
      <c r="K516" s="58">
        <f>DataBase!Y514</f>
        <v>1.6880609277893514E-4</v>
      </c>
      <c r="L516" s="27">
        <f t="shared" si="107"/>
        <v>5.759262233416743E-4</v>
      </c>
      <c r="M516" s="27">
        <f t="shared" si="113"/>
        <v>5.759262233416743E-4</v>
      </c>
      <c r="N516" s="58"/>
      <c r="O516" s="58"/>
      <c r="P516" s="58"/>
      <c r="Q516" s="58"/>
      <c r="R516" s="58"/>
      <c r="S516" s="58"/>
      <c r="T516" s="27">
        <f>TestLeeKesler!AR516</f>
        <v>3.0744416121390575E-8</v>
      </c>
      <c r="U516" s="27">
        <f t="shared" si="109"/>
        <v>0.49950495049504945</v>
      </c>
      <c r="V516" s="27">
        <f t="shared" si="110"/>
        <v>-5.3807940223073505</v>
      </c>
      <c r="W516" s="77">
        <f t="shared" si="108"/>
        <v>-6.7960331346375815</v>
      </c>
      <c r="X516" s="27">
        <f t="shared" si="111"/>
        <v>-10.178725566895688</v>
      </c>
      <c r="Y516" s="27">
        <f t="shared" si="112"/>
        <v>3.7969567783300521E-5</v>
      </c>
      <c r="AA516" s="65">
        <f t="shared" si="114"/>
        <v>-0.99981787140727407</v>
      </c>
      <c r="AB516" s="65">
        <f t="shared" si="115"/>
        <v>13242.083666681945</v>
      </c>
      <c r="AD516" s="27">
        <f t="shared" si="116"/>
        <v>-5.3807940223073505</v>
      </c>
      <c r="AE516" s="77">
        <f t="shared" si="117"/>
        <v>-6.7960331346375815</v>
      </c>
      <c r="AF516" s="27">
        <f t="shared" si="118"/>
        <v>-10.178725566895688</v>
      </c>
      <c r="AG516" s="27">
        <f t="shared" si="120"/>
        <v>3.7969567783300521E-5</v>
      </c>
      <c r="AI516" s="22">
        <f t="shared" si="119"/>
        <v>1.657468007094218E-7</v>
      </c>
      <c r="AJ516" s="65">
        <f t="shared" si="121"/>
        <v>1.657468007094218E-7</v>
      </c>
    </row>
    <row r="517" spans="2:36" x14ac:dyDescent="0.2">
      <c r="B517" t="str">
        <f>DataBase!A514</f>
        <v>1C61234THyNa</v>
      </c>
      <c r="D517" s="27">
        <f>DataBase!C514</f>
        <v>216.36700439453125</v>
      </c>
      <c r="E517" s="47">
        <f>DataBase!E514</f>
        <v>305.00002441406252</v>
      </c>
      <c r="F517" s="47">
        <f>DataBase!D514/1000</f>
        <v>0.92419702148437499</v>
      </c>
      <c r="G517" s="47">
        <f>DataBase!R514</f>
        <v>505.85</v>
      </c>
      <c r="H517" s="47">
        <f>DataBase!S514/100</f>
        <v>18.899999999999999</v>
      </c>
      <c r="I517" s="68">
        <f>DataBase!U514</f>
        <v>0.58879202604293823</v>
      </c>
      <c r="J517" s="27">
        <f>TestLeeKesler!H517</f>
        <v>10.964944890638685</v>
      </c>
      <c r="K517" s="58">
        <f>DataBase!Y515</f>
        <v>1.4405592239830176E-4</v>
      </c>
      <c r="L517" s="27">
        <f t="shared" ref="L517:L584" si="122">Y517*H517</f>
        <v>1.7031348570624053E-4</v>
      </c>
      <c r="M517" s="27">
        <f t="shared" si="113"/>
        <v>1.7031348570624053E-4</v>
      </c>
      <c r="N517" s="58"/>
      <c r="O517" s="58"/>
      <c r="P517" s="58"/>
      <c r="Q517" s="58"/>
      <c r="R517" s="58"/>
      <c r="S517" s="58"/>
      <c r="T517" s="27">
        <f>TestLeeKesler!AR517</f>
        <v>2.0292043173454346E-8</v>
      </c>
      <c r="U517" s="27">
        <f t="shared" si="109"/>
        <v>0.45333761232349162</v>
      </c>
      <c r="V517" s="27">
        <f t="shared" si="110"/>
        <v>-6.4999300732000096</v>
      </c>
      <c r="W517" s="77">
        <f t="shared" ref="W517:W580" si="123">15.2518-15.6875/U517-13.4721*LN(U517)+0.43577*U517^6</f>
        <v>-8.6908473756791391</v>
      </c>
      <c r="X517" s="27">
        <f t="shared" si="111"/>
        <v>-11.617031707556084</v>
      </c>
      <c r="Y517" s="27">
        <f t="shared" si="112"/>
        <v>9.0112955400127275E-6</v>
      </c>
      <c r="AA517" s="65">
        <f t="shared" si="114"/>
        <v>-0.99985913773737567</v>
      </c>
      <c r="AB517" s="65">
        <f t="shared" si="115"/>
        <v>1293.9832171404212</v>
      </c>
      <c r="AD517" s="27">
        <f t="shared" si="116"/>
        <v>-6.4999300732000096</v>
      </c>
      <c r="AE517" s="77">
        <f t="shared" si="117"/>
        <v>-8.6908473756791391</v>
      </c>
      <c r="AF517" s="27">
        <f t="shared" si="118"/>
        <v>-11.617031707556084</v>
      </c>
      <c r="AG517" s="27">
        <f t="shared" si="120"/>
        <v>9.0112955400127275E-6</v>
      </c>
      <c r="AI517" s="22">
        <f t="shared" si="119"/>
        <v>6.8945963087041271E-10</v>
      </c>
      <c r="AJ517" s="65">
        <f t="shared" si="121"/>
        <v>6.8945963087041271E-10</v>
      </c>
    </row>
    <row r="518" spans="2:36" x14ac:dyDescent="0.2">
      <c r="B518" t="str">
        <f>DataBase!A515</f>
        <v>n-Decyl-BZ</v>
      </c>
      <c r="D518" s="27">
        <f>DataBase!C515</f>
        <v>218.36900329589844</v>
      </c>
      <c r="E518" s="47">
        <f>DataBase!E515</f>
        <v>297.94802246093752</v>
      </c>
      <c r="F518" s="47">
        <f>DataBase!D515/1000</f>
        <v>0.85785302734375002</v>
      </c>
      <c r="G518" s="47">
        <f>DataBase!R515</f>
        <v>478.85</v>
      </c>
      <c r="H518" s="47">
        <f>DataBase!S515/100</f>
        <v>17.857099609374998</v>
      </c>
      <c r="I518" s="68">
        <f>DataBase!U515</f>
        <v>0.67500001192092896</v>
      </c>
      <c r="J518" s="27">
        <f>TestLeeKesler!H518</f>
        <v>11.764717385554594</v>
      </c>
      <c r="K518" s="58">
        <f>DataBase!Y516</f>
        <v>9.4551754030055256E-4</v>
      </c>
      <c r="L518" s="27">
        <f t="shared" si="122"/>
        <v>1.8906007375202097E-4</v>
      </c>
      <c r="M518" s="27">
        <f t="shared" si="113"/>
        <v>1.8906007375202097E-4</v>
      </c>
      <c r="N518" s="58"/>
      <c r="O518" s="58"/>
      <c r="P518" s="58"/>
      <c r="Q518" s="58"/>
      <c r="R518" s="58"/>
      <c r="S518" s="58"/>
      <c r="T518" s="27">
        <f>TestLeeKesler!AR518</f>
        <v>6.0639004985945683E-9</v>
      </c>
      <c r="U518" s="27">
        <f t="shared" ref="U518:U581" si="124">$U$1/(G518+273.15)</f>
        <v>0.46961436170212761</v>
      </c>
      <c r="V518" s="27">
        <f t="shared" ref="V518:V581" si="125">5.92714-6.09648/U518-1.28862*LN(U518)+0.169347*U518^6</f>
        <v>-6.0789343530728122</v>
      </c>
      <c r="W518" s="77">
        <f t="shared" si="123"/>
        <v>-7.9657962388224757</v>
      </c>
      <c r="X518" s="27">
        <f t="shared" ref="X518:X581" si="126">V518+I518*W518</f>
        <v>-11.455846909237675</v>
      </c>
      <c r="Y518" s="27">
        <f t="shared" ref="Y518:Y581" si="127">EXP(X518)</f>
        <v>1.0587389771447777E-5</v>
      </c>
      <c r="AA518" s="65">
        <f t="shared" si="114"/>
        <v>-0.9999935866864017</v>
      </c>
      <c r="AB518" s="65">
        <f t="shared" si="115"/>
        <v>-124747.67135837006</v>
      </c>
      <c r="AD518" s="27">
        <f t="shared" si="116"/>
        <v>-6.0789343530728122</v>
      </c>
      <c r="AE518" s="77">
        <f t="shared" si="117"/>
        <v>-7.9657962388224757</v>
      </c>
      <c r="AF518" s="27">
        <f t="shared" si="118"/>
        <v>-11.455846909237675</v>
      </c>
      <c r="AG518" s="27">
        <f t="shared" si="120"/>
        <v>1.0587389771447777E-5</v>
      </c>
      <c r="AI518" s="22">
        <f t="shared" si="119"/>
        <v>5.7222789869702276E-7</v>
      </c>
      <c r="AJ518" s="65">
        <f t="shared" si="121"/>
        <v>5.7222789869702276E-7</v>
      </c>
    </row>
    <row r="519" spans="2:36" x14ac:dyDescent="0.2">
      <c r="B519" t="str">
        <f>DataBase!A516</f>
        <v>Penta-E-BZ</v>
      </c>
      <c r="D519" s="27">
        <f>DataBase!C516</f>
        <v>218.3800048828125</v>
      </c>
      <c r="E519" s="47">
        <f>DataBase!E516</f>
        <v>277.05001220703127</v>
      </c>
      <c r="F519" s="47">
        <f>DataBase!D516/1000</f>
        <v>0.89737200927734373</v>
      </c>
      <c r="G519" s="47">
        <f>DataBase!R516</f>
        <v>450.44802246093752</v>
      </c>
      <c r="H519" s="47">
        <f>DataBase!S516/100</f>
        <v>16.100000000000001</v>
      </c>
      <c r="I519" s="68">
        <f>DataBase!U516</f>
        <v>0.63700002431869507</v>
      </c>
      <c r="J519" s="27">
        <f>TestLeeKesler!H519</f>
        <v>11.107726590148108</v>
      </c>
      <c r="K519" s="58">
        <f>DataBase!Y517</f>
        <v>3.2001387496593132E-4</v>
      </c>
      <c r="L519" s="27">
        <f t="shared" si="122"/>
        <v>5.7617060483289328E-4</v>
      </c>
      <c r="M519" s="27">
        <f t="shared" si="113"/>
        <v>5.7617060483289328E-4</v>
      </c>
      <c r="N519" s="58"/>
      <c r="O519" s="58"/>
      <c r="P519" s="58"/>
      <c r="Q519" s="58"/>
      <c r="R519" s="58"/>
      <c r="S519" s="58"/>
      <c r="T519" s="27">
        <f>TestLeeKesler!AR519</f>
        <v>3.7126103724067607E-8</v>
      </c>
      <c r="U519" s="27">
        <f t="shared" si="124"/>
        <v>0.48804721549534685</v>
      </c>
      <c r="V519" s="27">
        <f t="shared" si="125"/>
        <v>-5.6377671018678086</v>
      </c>
      <c r="W519" s="77">
        <f t="shared" si="123"/>
        <v>-7.2215992883522953</v>
      </c>
      <c r="X519" s="27">
        <f t="shared" si="126"/>
        <v>-10.237926024168091</v>
      </c>
      <c r="Y519" s="27">
        <f t="shared" si="127"/>
        <v>3.578699408899958E-5</v>
      </c>
      <c r="AA519" s="65">
        <f t="shared" si="114"/>
        <v>-0.99988398595614636</v>
      </c>
      <c r="AB519" s="65">
        <f t="shared" si="115"/>
        <v>6899.6394496658195</v>
      </c>
      <c r="AD519" s="27">
        <f t="shared" si="116"/>
        <v>-5.6377671018678086</v>
      </c>
      <c r="AE519" s="77">
        <f t="shared" si="117"/>
        <v>-7.2215992883522953</v>
      </c>
      <c r="AF519" s="27">
        <f t="shared" si="118"/>
        <v>-10.237926024168091</v>
      </c>
      <c r="AG519" s="27">
        <f t="shared" si="120"/>
        <v>3.578699408899958E-5</v>
      </c>
      <c r="AI519" s="22">
        <f t="shared" si="119"/>
        <v>6.5616270256135719E-8</v>
      </c>
      <c r="AJ519" s="65">
        <f t="shared" si="121"/>
        <v>6.5616270256135719E-8</v>
      </c>
    </row>
    <row r="520" spans="2:36" x14ac:dyDescent="0.2">
      <c r="B520" t="str">
        <f>DataBase!A517</f>
        <v>1-Hexadecyne</v>
      </c>
      <c r="D520" s="27">
        <f>DataBase!C517</f>
        <v>222.41000366210938</v>
      </c>
      <c r="E520" s="47">
        <f>DataBase!E517</f>
        <v>284.05001220703127</v>
      </c>
      <c r="F520" s="47">
        <f>DataBase!D517/1000</f>
        <v>0.79922302246093746</v>
      </c>
      <c r="G520" s="47">
        <f>DataBase!R517</f>
        <v>451.14901123046877</v>
      </c>
      <c r="H520" s="47">
        <f>DataBase!S517/100</f>
        <v>14.5</v>
      </c>
      <c r="I520" s="68">
        <f>DataBase!U517</f>
        <v>0.66100001335144043</v>
      </c>
      <c r="J520" s="27">
        <f>TestLeeKesler!H520</f>
        <v>12.524485330526288</v>
      </c>
      <c r="K520" s="58" t="e">
        <f>DataBase!Y518</f>
        <v>#NUM!</v>
      </c>
      <c r="L520" s="27">
        <f t="shared" si="122"/>
        <v>4.2647991340685087E-4</v>
      </c>
      <c r="M520" s="27">
        <f t="shared" ref="M520:M584" si="128">AG520*H520</f>
        <v>4.2647991340685087E-4</v>
      </c>
      <c r="N520" s="58"/>
      <c r="O520" s="58"/>
      <c r="P520" s="58"/>
      <c r="Q520" s="58"/>
      <c r="R520" s="58"/>
      <c r="S520" s="58"/>
      <c r="T520" s="27">
        <f>TestLeeKesler!AR520</f>
        <v>2.3232255000538185E-8</v>
      </c>
      <c r="U520" s="27">
        <f t="shared" si="124"/>
        <v>0.4875748751887074</v>
      </c>
      <c r="V520" s="27">
        <f t="shared" si="125"/>
        <v>-5.6486338782168506</v>
      </c>
      <c r="W520" s="77">
        <f t="shared" si="123"/>
        <v>-7.2397276294102868</v>
      </c>
      <c r="X520" s="27">
        <f t="shared" si="126"/>
        <v>-10.434093937917842</v>
      </c>
      <c r="Y520" s="27">
        <f t="shared" si="127"/>
        <v>2.9412407821162127E-5</v>
      </c>
      <c r="AA520" s="65" t="e">
        <f t="shared" ref="AA520:AA584" si="129">(T520-K520)/K520</f>
        <v>#NUM!</v>
      </c>
      <c r="AB520" s="65" t="e">
        <f t="shared" ref="AB520:AB584" si="130">(L520-K520)/T520</f>
        <v>#NUM!</v>
      </c>
      <c r="AD520" s="27">
        <f t="shared" ref="AD520:AD584" si="131">$AL$9-$AL$10/U520-$AL$11*LN(U520)+$AL$12*U520^6</f>
        <v>-5.6486338782168506</v>
      </c>
      <c r="AE520" s="77">
        <f t="shared" ref="AE520:AE584" si="132">$AM$9-$AM$10/U520-$AM$11*LN(U520)+$AM$12*U520^6</f>
        <v>-7.2397276294102868</v>
      </c>
      <c r="AF520" s="27">
        <f t="shared" ref="AF520:AF583" si="133">AD520+I520*AE520</f>
        <v>-10.434093937917842</v>
      </c>
      <c r="AG520" s="27">
        <f t="shared" si="120"/>
        <v>2.9412407821162127E-5</v>
      </c>
      <c r="AI520" s="22" t="e">
        <f t="shared" ref="AI520:AI584" si="134">ABS(M520-K520)^2</f>
        <v>#NUM!</v>
      </c>
      <c r="AJ520" s="65">
        <f t="shared" si="121"/>
        <v>0</v>
      </c>
    </row>
    <row r="521" spans="2:36" x14ac:dyDescent="0.2">
      <c r="B521" t="str">
        <f>DataBase!A518</f>
        <v>n-C10-CC6</v>
      </c>
      <c r="D521" s="27">
        <f>DataBase!C518</f>
        <v>224.42999267578125</v>
      </c>
      <c r="E521" s="47">
        <f>DataBase!E518</f>
        <v>297.60000000000002</v>
      </c>
      <c r="F521" s="47">
        <f>DataBase!D518/1000</f>
        <v>0.82182299804687498</v>
      </c>
      <c r="G521" s="47">
        <f>DataBase!R518</f>
        <v>478.1</v>
      </c>
      <c r="H521" s="47">
        <f>DataBase!S518/100</f>
        <v>16.5</v>
      </c>
      <c r="I521" s="68">
        <f>DataBase!U518</f>
        <v>0.66266298294067383</v>
      </c>
      <c r="J521" s="27">
        <f>TestLeeKesler!H521</f>
        <v>12.278006282918916</v>
      </c>
      <c r="K521" s="58">
        <f>DataBase!Y519</f>
        <v>1.8767881613691777E-4</v>
      </c>
      <c r="L521" s="27">
        <f t="shared" si="122"/>
        <v>1.9758296840929855E-4</v>
      </c>
      <c r="M521" s="27">
        <f t="shared" si="128"/>
        <v>1.9758296840929855E-4</v>
      </c>
      <c r="N521" s="58"/>
      <c r="O521" s="58"/>
      <c r="P521" s="58"/>
      <c r="Q521" s="58"/>
      <c r="R521" s="58"/>
      <c r="S521" s="58"/>
      <c r="T521" s="27">
        <f>TestLeeKesler!AR521</f>
        <v>1.1998441166024573E-8</v>
      </c>
      <c r="U521" s="27">
        <f t="shared" si="124"/>
        <v>0.47008319467554072</v>
      </c>
      <c r="V521" s="27">
        <f t="shared" si="125"/>
        <v>-6.0672619199114965</v>
      </c>
      <c r="W521" s="77">
        <f t="shared" si="123"/>
        <v>-7.9458949196990938</v>
      </c>
      <c r="X521" s="27">
        <f t="shared" si="126"/>
        <v>-11.332712349532443</v>
      </c>
      <c r="Y521" s="27">
        <f t="shared" si="127"/>
        <v>1.1974725358139305E-5</v>
      </c>
      <c r="AA521" s="65">
        <f t="shared" si="129"/>
        <v>-0.99993606928361445</v>
      </c>
      <c r="AB521" s="65">
        <f t="shared" si="130"/>
        <v>825.45325141285014</v>
      </c>
      <c r="AD521" s="27">
        <f t="shared" si="131"/>
        <v>-6.0672619199114965</v>
      </c>
      <c r="AE521" s="77">
        <f t="shared" si="132"/>
        <v>-7.9458949196990938</v>
      </c>
      <c r="AF521" s="27">
        <f t="shared" si="133"/>
        <v>-11.332712349532443</v>
      </c>
      <c r="AG521" s="27">
        <f t="shared" ref="AG521:AG584" si="135">EXP(AF521)</f>
        <v>1.1974725358139305E-5</v>
      </c>
      <c r="AI521" s="22">
        <f t="shared" si="134"/>
        <v>9.8092232234505216E-11</v>
      </c>
      <c r="AJ521" s="65">
        <f t="shared" ref="AJ521:AJ584" si="136">IF(ISERROR(AI521),0,AI521)</f>
        <v>9.8092232234505216E-11</v>
      </c>
    </row>
    <row r="522" spans="2:36" x14ac:dyDescent="0.2">
      <c r="B522" t="str">
        <f>DataBase!A519</f>
        <v>1-Hexadecene</v>
      </c>
      <c r="D522" s="27">
        <f>DataBase!C519</f>
        <v>224.4320068359375</v>
      </c>
      <c r="E522" s="47">
        <f>DataBase!E519</f>
        <v>283.85000000000002</v>
      </c>
      <c r="F522" s="47">
        <f>DataBase!D519/1000</f>
        <v>0.78390002441406248</v>
      </c>
      <c r="G522" s="47">
        <f>DataBase!R519</f>
        <v>443.85</v>
      </c>
      <c r="H522" s="47">
        <f>DataBase!S519/100</f>
        <v>13.3</v>
      </c>
      <c r="I522" s="68">
        <f>DataBase!U519</f>
        <v>0.75022000074386597</v>
      </c>
      <c r="J522" s="27">
        <f>TestLeeKesler!H522</f>
        <v>12.76777504104211</v>
      </c>
      <c r="K522" s="58">
        <f>DataBase!Y520</f>
        <v>2.5672247559191175E-4</v>
      </c>
      <c r="L522" s="27">
        <f t="shared" si="122"/>
        <v>2.6440980704329331E-4</v>
      </c>
      <c r="M522" s="27">
        <f t="shared" si="128"/>
        <v>2.6440980704329331E-4</v>
      </c>
      <c r="N522" s="58"/>
      <c r="O522" s="58"/>
      <c r="P522" s="58"/>
      <c r="Q522" s="58"/>
      <c r="R522" s="58"/>
      <c r="S522" s="58"/>
      <c r="T522" s="27">
        <f>TestLeeKesler!AR522</f>
        <v>2.0635316660630821E-8</v>
      </c>
      <c r="U522" s="27">
        <f t="shared" si="124"/>
        <v>0.49253835425383541</v>
      </c>
      <c r="V522" s="27">
        <f t="shared" si="125"/>
        <v>-5.5355391697629042</v>
      </c>
      <c r="W522" s="77">
        <f t="shared" si="123"/>
        <v>-7.0515784959108911</v>
      </c>
      <c r="X522" s="27">
        <f t="shared" si="126"/>
        <v>-10.825774394210601</v>
      </c>
      <c r="Y522" s="27">
        <f t="shared" si="127"/>
        <v>1.988043661979649E-5</v>
      </c>
      <c r="AA522" s="65">
        <f t="shared" si="129"/>
        <v>-0.99991962013994651</v>
      </c>
      <c r="AB522" s="65">
        <f t="shared" si="130"/>
        <v>372.53275914335143</v>
      </c>
      <c r="AD522" s="27">
        <f t="shared" si="131"/>
        <v>-5.5355391697629042</v>
      </c>
      <c r="AE522" s="77">
        <f t="shared" si="132"/>
        <v>-7.0515784959108911</v>
      </c>
      <c r="AF522" s="27">
        <f t="shared" si="133"/>
        <v>-10.825774394210601</v>
      </c>
      <c r="AG522" s="27">
        <f t="shared" si="135"/>
        <v>1.988043661979649E-5</v>
      </c>
      <c r="AI522" s="22">
        <f t="shared" si="134"/>
        <v>5.9095064843400256E-11</v>
      </c>
      <c r="AJ522" s="65">
        <f t="shared" si="136"/>
        <v>5.9095064843400256E-11</v>
      </c>
    </row>
    <row r="523" spans="2:36" x14ac:dyDescent="0.2">
      <c r="B523" t="str">
        <f>DataBase!A520</f>
        <v>n-C16</v>
      </c>
      <c r="D523" s="27">
        <f>DataBase!C520</f>
        <v>226.42900085449219</v>
      </c>
      <c r="E523" s="47">
        <f>DataBase!E520</f>
        <v>286.79000244140627</v>
      </c>
      <c r="F523" s="47">
        <f>DataBase!D520/1000</f>
        <v>0.77548101806640624</v>
      </c>
      <c r="G523" s="47">
        <f>DataBase!R520</f>
        <v>443.85</v>
      </c>
      <c r="H523" s="47">
        <f>DataBase!S520/100</f>
        <v>14.2056005859375</v>
      </c>
      <c r="I523" s="68">
        <f>DataBase!U520</f>
        <v>0.7649800181388855</v>
      </c>
      <c r="J523" s="27">
        <f>TestLeeKesler!H523</f>
        <v>12.929056347505648</v>
      </c>
      <c r="K523" s="58">
        <f>DataBase!Y521</f>
        <v>2.9757071667387384E-3</v>
      </c>
      <c r="L523" s="27">
        <f t="shared" si="122"/>
        <v>2.5449750611849869E-4</v>
      </c>
      <c r="M523" s="27">
        <f t="shared" si="128"/>
        <v>2.5449750611849869E-4</v>
      </c>
      <c r="N523" s="58"/>
      <c r="O523" s="58"/>
      <c r="P523" s="58"/>
      <c r="Q523" s="58"/>
      <c r="R523" s="58"/>
      <c r="S523" s="58"/>
      <c r="T523" s="27">
        <f>TestLeeKesler!AR523</f>
        <v>5.6861032253014046E-9</v>
      </c>
      <c r="U523" s="27">
        <f t="shared" si="124"/>
        <v>0.49253835425383541</v>
      </c>
      <c r="V523" s="27">
        <f t="shared" si="125"/>
        <v>-5.5355391697629042</v>
      </c>
      <c r="W523" s="77">
        <f t="shared" si="123"/>
        <v>-7.0515784959108911</v>
      </c>
      <c r="X523" s="27">
        <f t="shared" si="126"/>
        <v>-10.929855815472592</v>
      </c>
      <c r="Y523" s="27">
        <f t="shared" si="127"/>
        <v>1.79152936603351E-5</v>
      </c>
      <c r="AA523" s="65">
        <f t="shared" si="129"/>
        <v>-0.99999808915901101</v>
      </c>
      <c r="AB523" s="65">
        <f t="shared" si="130"/>
        <v>-478571.9767646314</v>
      </c>
      <c r="AD523" s="27">
        <f t="shared" si="131"/>
        <v>-5.5355391697629042</v>
      </c>
      <c r="AE523" s="77">
        <f t="shared" si="132"/>
        <v>-7.0515784959108911</v>
      </c>
      <c r="AF523" s="27">
        <f t="shared" si="133"/>
        <v>-10.929855815472592</v>
      </c>
      <c r="AG523" s="27">
        <f t="shared" si="135"/>
        <v>1.79152936603351E-5</v>
      </c>
      <c r="AI523" s="22">
        <f t="shared" si="134"/>
        <v>7.4049820170529189E-6</v>
      </c>
      <c r="AJ523" s="65">
        <f t="shared" si="136"/>
        <v>7.4049820170529189E-6</v>
      </c>
    </row>
    <row r="524" spans="2:36" x14ac:dyDescent="0.2">
      <c r="B524" t="str">
        <f>DataBase!A521</f>
        <v>2244688-C10</v>
      </c>
      <c r="D524" s="27">
        <f>DataBase!C521</f>
        <v>226.44599914550781</v>
      </c>
      <c r="E524" s="47">
        <f>DataBase!E521</f>
        <v>246.35</v>
      </c>
      <c r="F524" s="47">
        <f>DataBase!D521/1000</f>
        <v>0.78777801513671875</v>
      </c>
      <c r="G524" s="47">
        <f>DataBase!R521</f>
        <v>418.85</v>
      </c>
      <c r="H524" s="47">
        <f>DataBase!S521/100</f>
        <v>15.7</v>
      </c>
      <c r="I524" s="68">
        <f>DataBase!U521</f>
        <v>0.54817497730255127</v>
      </c>
      <c r="J524" s="27">
        <f>TestLeeKesler!H524</f>
        <v>12.413154544098672</v>
      </c>
      <c r="K524" s="58">
        <f>DataBase!Y522</f>
        <v>2.0066201574987872E-7</v>
      </c>
      <c r="L524" s="27">
        <f t="shared" si="122"/>
        <v>2.7027835992338633E-3</v>
      </c>
      <c r="M524" s="27">
        <f t="shared" si="128"/>
        <v>2.7027835992338633E-3</v>
      </c>
      <c r="N524" s="58"/>
      <c r="O524" s="58"/>
      <c r="P524" s="58"/>
      <c r="Q524" s="58"/>
      <c r="R524" s="58"/>
      <c r="S524" s="58"/>
      <c r="T524" s="27">
        <f>TestLeeKesler!AR524</f>
        <v>5.0225715660462922E-7</v>
      </c>
      <c r="U524" s="27">
        <f t="shared" si="124"/>
        <v>0.51033236994219655</v>
      </c>
      <c r="V524" s="27">
        <f t="shared" si="125"/>
        <v>-5.1491197323541957</v>
      </c>
      <c r="W524" s="77">
        <f t="shared" si="123"/>
        <v>-6.4176844986269304</v>
      </c>
      <c r="X524" s="27">
        <f t="shared" si="126"/>
        <v>-8.667133786723948</v>
      </c>
      <c r="Y524" s="27">
        <f t="shared" si="127"/>
        <v>1.7215182160725245E-4</v>
      </c>
      <c r="AA524" s="65">
        <f t="shared" si="129"/>
        <v>1.5030006537494518</v>
      </c>
      <c r="AB524" s="65">
        <f t="shared" si="130"/>
        <v>5380.8749197088173</v>
      </c>
      <c r="AD524" s="27">
        <f t="shared" si="131"/>
        <v>-5.1491197323541957</v>
      </c>
      <c r="AE524" s="77">
        <f t="shared" si="132"/>
        <v>-6.4176844986269304</v>
      </c>
      <c r="AF524" s="27">
        <f t="shared" si="133"/>
        <v>-8.667133786723948</v>
      </c>
      <c r="AG524" s="27">
        <f t="shared" si="135"/>
        <v>1.7215182160725245E-4</v>
      </c>
      <c r="AI524" s="22">
        <f t="shared" si="134"/>
        <v>7.3039545325424845E-6</v>
      </c>
      <c r="AJ524" s="65">
        <f t="shared" si="136"/>
        <v>7.3039545325424845E-6</v>
      </c>
    </row>
    <row r="525" spans="2:36" x14ac:dyDescent="0.2">
      <c r="B525" t="str">
        <f>DataBase!A522</f>
        <v>Chrysene</v>
      </c>
      <c r="D525" s="27">
        <f>DataBase!C522</f>
        <v>228.29200744628906</v>
      </c>
      <c r="E525" s="47">
        <f>DataBase!E522</f>
        <v>441.00002441406252</v>
      </c>
      <c r="F525" s="47">
        <f>DataBase!D522/1000</f>
        <v>1.2772900390624999</v>
      </c>
      <c r="G525" s="47">
        <f>DataBase!R522</f>
        <v>705.84902343750002</v>
      </c>
      <c r="H525" s="47">
        <f>DataBase!S522/100</f>
        <v>23.8</v>
      </c>
      <c r="I525" s="68">
        <f>DataBase!U522</f>
        <v>0.60399901866912842</v>
      </c>
      <c r="J525" s="27">
        <f>TestLeeKesler!H525</f>
        <v>8.5126438033260463</v>
      </c>
      <c r="K525" s="58">
        <f>DataBase!Y523</f>
        <v>4.6506848806269912E-5</v>
      </c>
      <c r="L525" s="27">
        <f t="shared" si="122"/>
        <v>2.3894070858932404E-7</v>
      </c>
      <c r="M525" s="27">
        <f t="shared" si="128"/>
        <v>2.3894070858932404E-7</v>
      </c>
      <c r="N525" s="58"/>
      <c r="O525" s="58"/>
      <c r="P525" s="58"/>
      <c r="Q525" s="58"/>
      <c r="R525" s="58"/>
      <c r="S525" s="58"/>
      <c r="T525" s="27">
        <f>TestLeeKesler!AR525</f>
        <v>1.6588407851251122E-11</v>
      </c>
      <c r="U525" s="27">
        <f t="shared" si="124"/>
        <v>0.36072558965381374</v>
      </c>
      <c r="V525" s="27">
        <f t="shared" si="125"/>
        <v>-9.6591643396833664</v>
      </c>
      <c r="W525" s="77">
        <f t="shared" si="123"/>
        <v>-14.499314348720532</v>
      </c>
      <c r="X525" s="27">
        <f t="shared" si="126"/>
        <v>-18.416735977685782</v>
      </c>
      <c r="Y525" s="27">
        <f t="shared" si="127"/>
        <v>1.0039525570980001E-8</v>
      </c>
      <c r="AA525" s="65">
        <f t="shared" si="129"/>
        <v>-0.99999964331258129</v>
      </c>
      <c r="AB525" s="65">
        <f t="shared" si="130"/>
        <v>-2789171.1195291714</v>
      </c>
      <c r="AD525" s="27">
        <f t="shared" si="131"/>
        <v>-9.6591643396833664</v>
      </c>
      <c r="AE525" s="77">
        <f t="shared" si="132"/>
        <v>-14.499314348720532</v>
      </c>
      <c r="AF525" s="27">
        <f t="shared" si="133"/>
        <v>-18.416735977685782</v>
      </c>
      <c r="AG525" s="27">
        <f t="shared" si="135"/>
        <v>1.0039525570980001E-8</v>
      </c>
      <c r="AI525" s="22">
        <f t="shared" si="134"/>
        <v>2.1407193197354167E-9</v>
      </c>
      <c r="AJ525" s="65">
        <f t="shared" si="136"/>
        <v>2.1407193197354167E-9</v>
      </c>
    </row>
    <row r="526" spans="2:36" x14ac:dyDescent="0.2">
      <c r="B526" t="str">
        <f>DataBase!A523</f>
        <v>o-Terphenyl</v>
      </c>
      <c r="D526" s="27">
        <f>DataBase!C523</f>
        <v>230.30900573730469</v>
      </c>
      <c r="E526" s="47">
        <f>DataBase!E523</f>
        <v>333.85</v>
      </c>
      <c r="F526" s="47">
        <f>DataBase!D523/1000</f>
        <v>1.0778199462890625</v>
      </c>
      <c r="G526" s="47">
        <f>DataBase!R523</f>
        <v>617.80001220703127</v>
      </c>
      <c r="H526" s="47">
        <f>DataBase!S523/100</f>
        <v>39.01</v>
      </c>
      <c r="I526" s="68">
        <f>DataBase!U523</f>
        <v>0.46709901094436646</v>
      </c>
      <c r="J526" s="27">
        <f>TestLeeKesler!H526</f>
        <v>9.5559568996041016</v>
      </c>
      <c r="K526" s="58">
        <f>DataBase!Y524</f>
        <v>5.7284887476628476E-6</v>
      </c>
      <c r="L526" s="27">
        <f t="shared" si="122"/>
        <v>3.9671807010190512E-5</v>
      </c>
      <c r="M526" s="27">
        <f t="shared" si="128"/>
        <v>3.9671807010190512E-5</v>
      </c>
      <c r="N526" s="58"/>
      <c r="O526" s="58"/>
      <c r="P526" s="58"/>
      <c r="Q526" s="58"/>
      <c r="R526" s="58"/>
      <c r="S526" s="58"/>
      <c r="T526" s="27">
        <f>TestLeeKesler!AR526</f>
        <v>1.4450569720993032E-8</v>
      </c>
      <c r="U526" s="27">
        <f t="shared" si="124"/>
        <v>0.39637465083499884</v>
      </c>
      <c r="V526" s="27">
        <f t="shared" si="125"/>
        <v>-8.2603202901430954</v>
      </c>
      <c r="W526" s="77">
        <f t="shared" si="123"/>
        <v>-11.856945480579563</v>
      </c>
      <c r="X526" s="27">
        <f t="shared" si="126"/>
        <v>-13.798687796943085</v>
      </c>
      <c r="Y526" s="27">
        <f t="shared" si="127"/>
        <v>1.0169650605021921E-6</v>
      </c>
      <c r="AA526" s="65">
        <f t="shared" si="129"/>
        <v>-0.9974774202485972</v>
      </c>
      <c r="AB526" s="65">
        <f t="shared" si="130"/>
        <v>2348.9259536401937</v>
      </c>
      <c r="AD526" s="27">
        <f t="shared" si="131"/>
        <v>-8.2603202901430954</v>
      </c>
      <c r="AE526" s="77">
        <f t="shared" si="132"/>
        <v>-11.856945480579563</v>
      </c>
      <c r="AF526" s="27">
        <f t="shared" si="133"/>
        <v>-13.798687796943085</v>
      </c>
      <c r="AG526" s="27">
        <f t="shared" si="135"/>
        <v>1.0169650605021921E-6</v>
      </c>
      <c r="AI526" s="22">
        <f t="shared" si="134"/>
        <v>1.1521488546712441E-9</v>
      </c>
      <c r="AJ526" s="65">
        <f t="shared" si="136"/>
        <v>1.1521488546712441E-9</v>
      </c>
    </row>
    <row r="527" spans="2:36" x14ac:dyDescent="0.2">
      <c r="B527" t="str">
        <f>DataBase!A524</f>
        <v>m-Terphenyl</v>
      </c>
      <c r="D527" s="27">
        <f>DataBase!C524</f>
        <v>230.30900573730469</v>
      </c>
      <c r="E527" s="47">
        <f>DataBase!E524</f>
        <v>376.85</v>
      </c>
      <c r="F527" s="47">
        <f>DataBase!D524/1000</f>
        <v>1.0889300537109374</v>
      </c>
      <c r="G527" s="47">
        <f>DataBase!R524</f>
        <v>609.85</v>
      </c>
      <c r="H527" s="47">
        <f>DataBase!S524/100</f>
        <v>24.8</v>
      </c>
      <c r="I527" s="68">
        <f>DataBase!U524</f>
        <v>0.55830001831054688</v>
      </c>
      <c r="J527" s="27">
        <f>TestLeeKesler!H527</f>
        <v>9.6767302861984312</v>
      </c>
      <c r="K527" s="58">
        <f>DataBase!Y525</f>
        <v>5.0701365612098888E-6</v>
      </c>
      <c r="L527" s="27">
        <f t="shared" si="122"/>
        <v>1.1043376097692868E-5</v>
      </c>
      <c r="M527" s="27">
        <f t="shared" si="128"/>
        <v>1.1043376097692868E-5</v>
      </c>
      <c r="N527" s="58"/>
      <c r="O527" s="58"/>
      <c r="P527" s="58"/>
      <c r="Q527" s="58"/>
      <c r="R527" s="58"/>
      <c r="S527" s="58"/>
      <c r="T527" s="27">
        <f>TestLeeKesler!AR527</f>
        <v>1.0676839783261352E-10</v>
      </c>
      <c r="U527" s="27">
        <f t="shared" si="124"/>
        <v>0.39994337485843712</v>
      </c>
      <c r="V527" s="27">
        <f t="shared" si="125"/>
        <v>-8.1345918403467916</v>
      </c>
      <c r="W527" s="77">
        <f t="shared" si="123"/>
        <v>-11.624451653032548</v>
      </c>
      <c r="X527" s="27">
        <f t="shared" si="126"/>
        <v>-14.62452341108493</v>
      </c>
      <c r="Y527" s="27">
        <f t="shared" si="127"/>
        <v>4.4529742329406725E-7</v>
      </c>
      <c r="AA527" s="65">
        <f t="shared" si="129"/>
        <v>-0.99997894171161983</v>
      </c>
      <c r="AB527" s="65">
        <f t="shared" si="130"/>
        <v>55945.763519347209</v>
      </c>
      <c r="AD527" s="27">
        <f t="shared" si="131"/>
        <v>-8.1345918403467916</v>
      </c>
      <c r="AE527" s="77">
        <f t="shared" si="132"/>
        <v>-11.624451653032548</v>
      </c>
      <c r="AF527" s="27">
        <f t="shared" si="133"/>
        <v>-14.62452341108493</v>
      </c>
      <c r="AG527" s="27">
        <f t="shared" si="135"/>
        <v>4.4529742329406725E-7</v>
      </c>
      <c r="AI527" s="22">
        <f t="shared" si="134"/>
        <v>3.5679590560203393E-11</v>
      </c>
      <c r="AJ527" s="65">
        <f t="shared" si="136"/>
        <v>3.5679590560203393E-11</v>
      </c>
    </row>
    <row r="528" spans="2:36" x14ac:dyDescent="0.2">
      <c r="B528" t="str">
        <f>DataBase!A525</f>
        <v>p-Terphenyl</v>
      </c>
      <c r="D528" s="27">
        <f>DataBase!C525</f>
        <v>230.30900573730469</v>
      </c>
      <c r="E528" s="47">
        <f>DataBase!E525</f>
        <v>376.00002441406252</v>
      </c>
      <c r="F528" s="47">
        <f>DataBase!D525/1000</f>
        <v>1.0985300292968749</v>
      </c>
      <c r="G528" s="47">
        <f>DataBase!R525</f>
        <v>652.79702148437502</v>
      </c>
      <c r="H528" s="47">
        <f>DataBase!S525/100</f>
        <v>33.234999999999999</v>
      </c>
      <c r="I528" s="68">
        <f>DataBase!U525</f>
        <v>0.52810001373291016</v>
      </c>
      <c r="J528" s="27">
        <f>TestLeeKesler!H528</f>
        <v>9.5879831260312987</v>
      </c>
      <c r="K528" s="58">
        <f>DataBase!Y526</f>
        <v>6.0370612983826187E-5</v>
      </c>
      <c r="L528" s="27">
        <f t="shared" si="122"/>
        <v>5.4489945582370657E-6</v>
      </c>
      <c r="M528" s="27">
        <f t="shared" si="128"/>
        <v>5.4489945582370657E-6</v>
      </c>
      <c r="N528" s="58"/>
      <c r="O528" s="58"/>
      <c r="P528" s="58"/>
      <c r="Q528" s="58"/>
      <c r="R528" s="58"/>
      <c r="S528" s="58"/>
      <c r="T528" s="27">
        <f>TestLeeKesler!AR528</f>
        <v>7.6936395863371774E-10</v>
      </c>
      <c r="U528" s="27">
        <f t="shared" si="124"/>
        <v>0.38139331063873316</v>
      </c>
      <c r="V528" s="27">
        <f t="shared" si="125"/>
        <v>-8.8149654744819053</v>
      </c>
      <c r="W528" s="77">
        <f t="shared" si="123"/>
        <v>-12.892856157907348</v>
      </c>
      <c r="X528" s="27">
        <f t="shared" si="126"/>
        <v>-15.623682988529211</v>
      </c>
      <c r="Y528" s="27">
        <f t="shared" si="127"/>
        <v>1.6395349957084597E-7</v>
      </c>
      <c r="AA528" s="65">
        <f t="shared" si="129"/>
        <v>-0.99998725598564253</v>
      </c>
      <c r="AB528" s="65">
        <f t="shared" si="130"/>
        <v>-71385.743781294615</v>
      </c>
      <c r="AD528" s="27">
        <f t="shared" si="131"/>
        <v>-8.8149654744819053</v>
      </c>
      <c r="AE528" s="77">
        <f t="shared" si="132"/>
        <v>-12.892856157907348</v>
      </c>
      <c r="AF528" s="27">
        <f t="shared" si="133"/>
        <v>-15.623682988529211</v>
      </c>
      <c r="AG528" s="27">
        <f t="shared" si="135"/>
        <v>1.6395349957084597E-7</v>
      </c>
      <c r="AI528" s="22">
        <f t="shared" si="134"/>
        <v>3.0163841704860108E-9</v>
      </c>
      <c r="AJ528" s="65">
        <f t="shared" si="136"/>
        <v>3.0163841704860108E-9</v>
      </c>
    </row>
    <row r="529" spans="2:36" x14ac:dyDescent="0.2">
      <c r="B529" t="str">
        <f>DataBase!A526</f>
        <v>n-Undecyl-BZ</v>
      </c>
      <c r="D529" s="27">
        <f>DataBase!C526</f>
        <v>232.38900756835938</v>
      </c>
      <c r="E529" s="47">
        <f>DataBase!E526</f>
        <v>313.25002441406252</v>
      </c>
      <c r="F529" s="47">
        <f>DataBase!D526/1000</f>
        <v>0.85772302246093746</v>
      </c>
      <c r="G529" s="47">
        <f>DataBase!R526</f>
        <v>490.85</v>
      </c>
      <c r="H529" s="47">
        <f>DataBase!S526/100</f>
        <v>16.600000000000001</v>
      </c>
      <c r="I529" s="68">
        <f>DataBase!U526</f>
        <v>0.72200000286102295</v>
      </c>
      <c r="J529" s="27">
        <f>TestLeeKesler!H529</f>
        <v>11.870666238314554</v>
      </c>
      <c r="K529" s="58">
        <f>DataBase!Y527</f>
        <v>4.6214407397396547E-5</v>
      </c>
      <c r="L529" s="27">
        <f t="shared" si="122"/>
        <v>7.9564492639581173E-5</v>
      </c>
      <c r="M529" s="27">
        <f t="shared" si="128"/>
        <v>7.9564492639581173E-5</v>
      </c>
      <c r="N529" s="58"/>
      <c r="O529" s="58"/>
      <c r="P529" s="58"/>
      <c r="Q529" s="58"/>
      <c r="R529" s="58"/>
      <c r="S529" s="58"/>
      <c r="T529" s="27">
        <f>TestLeeKesler!AR529</f>
        <v>1.9199573399584555E-9</v>
      </c>
      <c r="U529" s="27">
        <f t="shared" si="124"/>
        <v>0.46223821989528791</v>
      </c>
      <c r="V529" s="27">
        <f t="shared" si="125"/>
        <v>-6.2658559639110791</v>
      </c>
      <c r="W529" s="77">
        <f t="shared" si="123"/>
        <v>-8.285996322362708</v>
      </c>
      <c r="X529" s="27">
        <f t="shared" si="126"/>
        <v>-12.24834533236338</v>
      </c>
      <c r="Y529" s="27">
        <f t="shared" si="127"/>
        <v>4.7930417252759737E-6</v>
      </c>
      <c r="AA529" s="65">
        <f t="shared" si="129"/>
        <v>-0.99995845543742568</v>
      </c>
      <c r="AB529" s="65">
        <f t="shared" si="130"/>
        <v>17370.222008633933</v>
      </c>
      <c r="AD529" s="27">
        <f t="shared" si="131"/>
        <v>-6.2658559639110791</v>
      </c>
      <c r="AE529" s="77">
        <f t="shared" si="132"/>
        <v>-8.285996322362708</v>
      </c>
      <c r="AF529" s="27">
        <f t="shared" si="133"/>
        <v>-12.24834533236338</v>
      </c>
      <c r="AG529" s="27">
        <f t="shared" si="135"/>
        <v>4.7930417252759737E-6</v>
      </c>
      <c r="AI529" s="22">
        <f t="shared" si="134"/>
        <v>1.1122281856609809E-9</v>
      </c>
      <c r="AJ529" s="65">
        <f t="shared" si="136"/>
        <v>1.1122281856609809E-9</v>
      </c>
    </row>
    <row r="530" spans="2:36" x14ac:dyDescent="0.2">
      <c r="B530" t="str">
        <f>DataBase!A527</f>
        <v>24DiPH4MC5=1</v>
      </c>
      <c r="D530" s="27">
        <f>DataBase!C527</f>
        <v>236.35600280761719</v>
      </c>
      <c r="E530" s="47">
        <f>DataBase!E527</f>
        <v>340.85</v>
      </c>
      <c r="F530" s="47">
        <f>DataBase!D527/1000</f>
        <v>0.98497601318359373</v>
      </c>
      <c r="G530" s="47">
        <f>DataBase!R527</f>
        <v>561.85</v>
      </c>
      <c r="H530" s="47">
        <f>DataBase!S527/100</f>
        <v>20</v>
      </c>
      <c r="I530" s="68">
        <f>DataBase!U527</f>
        <v>0.54669302701950073</v>
      </c>
      <c r="J530" s="27">
        <f>TestLeeKesler!H530</f>
        <v>10.49674477730087</v>
      </c>
      <c r="K530" s="58" t="e">
        <f>DataBase!Y528</f>
        <v>#NUM!</v>
      </c>
      <c r="L530" s="27">
        <f t="shared" si="122"/>
        <v>4.619784577388145E-5</v>
      </c>
      <c r="M530" s="27">
        <f t="shared" si="128"/>
        <v>4.619784577388145E-5</v>
      </c>
      <c r="N530" s="58"/>
      <c r="O530" s="58"/>
      <c r="P530" s="58"/>
      <c r="Q530" s="58"/>
      <c r="R530" s="58"/>
      <c r="S530" s="58"/>
      <c r="T530" s="27">
        <f>TestLeeKesler!AR530</f>
        <v>5.2246229438830054E-9</v>
      </c>
      <c r="U530" s="27">
        <f t="shared" si="124"/>
        <v>0.42293413173652694</v>
      </c>
      <c r="V530" s="27">
        <f t="shared" si="125"/>
        <v>-7.3777101396273475</v>
      </c>
      <c r="W530" s="77">
        <f t="shared" si="123"/>
        <v>-10.244505136081687</v>
      </c>
      <c r="X530" s="27">
        <f t="shared" si="126"/>
        <v>-12.978309662788668</v>
      </c>
      <c r="Y530" s="27">
        <f t="shared" si="127"/>
        <v>2.3098922886940724E-6</v>
      </c>
      <c r="AA530" s="65" t="e">
        <f t="shared" si="129"/>
        <v>#NUM!</v>
      </c>
      <c r="AB530" s="65" t="e">
        <f t="shared" si="130"/>
        <v>#NUM!</v>
      </c>
      <c r="AD530" s="27">
        <f t="shared" si="131"/>
        <v>-7.3777101396273475</v>
      </c>
      <c r="AE530" s="77">
        <f t="shared" si="132"/>
        <v>-10.244505136081687</v>
      </c>
      <c r="AF530" s="27">
        <f t="shared" si="133"/>
        <v>-12.978309662788668</v>
      </c>
      <c r="AG530" s="27">
        <f t="shared" si="135"/>
        <v>2.3098922886940724E-6</v>
      </c>
      <c r="AI530" s="22" t="e">
        <f t="shared" si="134"/>
        <v>#NUM!</v>
      </c>
      <c r="AJ530" s="65">
        <f t="shared" si="136"/>
        <v>0</v>
      </c>
    </row>
    <row r="531" spans="2:36" x14ac:dyDescent="0.2">
      <c r="B531" t="str">
        <f>DataBase!A528</f>
        <v>23MDiPHC4</v>
      </c>
      <c r="D531" s="27">
        <f>DataBase!C528</f>
        <v>238.37300109863281</v>
      </c>
      <c r="E531" s="47">
        <f>DataBase!E528</f>
        <v>315.85000000000002</v>
      </c>
      <c r="F531" s="47">
        <f>DataBase!D528/1000</f>
        <v>1.0216300048828124</v>
      </c>
      <c r="G531" s="47">
        <f>DataBase!R528</f>
        <v>531.85</v>
      </c>
      <c r="H531" s="47">
        <f>DataBase!S528/100</f>
        <v>19.899999999999999</v>
      </c>
      <c r="I531" s="68">
        <f>DataBase!U528</f>
        <v>0.52078002691268921</v>
      </c>
      <c r="J531" s="27">
        <f>TestLeeKesler!H531</f>
        <v>9.9808829038756404</v>
      </c>
      <c r="K531" s="58">
        <f>DataBase!Y529</f>
        <v>5.628738761457598E-5</v>
      </c>
      <c r="L531" s="27">
        <f t="shared" si="122"/>
        <v>1.4870926790733029E-4</v>
      </c>
      <c r="M531" s="27">
        <f t="shared" si="128"/>
        <v>1.4870926790733029E-4</v>
      </c>
      <c r="N531" s="58"/>
      <c r="O531" s="58"/>
      <c r="P531" s="58"/>
      <c r="Q531" s="58"/>
      <c r="R531" s="58"/>
      <c r="S531" s="58"/>
      <c r="T531" s="27">
        <f>TestLeeKesler!AR531</f>
        <v>2.5907181875888392E-8</v>
      </c>
      <c r="U531" s="27">
        <f t="shared" si="124"/>
        <v>0.43869565217391304</v>
      </c>
      <c r="V531" s="27">
        <f t="shared" si="125"/>
        <v>-6.9067277157856939</v>
      </c>
      <c r="W531" s="77">
        <f t="shared" si="123"/>
        <v>-9.4041805428088185</v>
      </c>
      <c r="X531" s="27">
        <f t="shared" si="126"/>
        <v>-11.804237111961459</v>
      </c>
      <c r="Y531" s="27">
        <f t="shared" si="127"/>
        <v>7.4728275330316728E-6</v>
      </c>
      <c r="AA531" s="65">
        <f t="shared" si="129"/>
        <v>-0.99953973380229899</v>
      </c>
      <c r="AB531" s="65">
        <f t="shared" si="130"/>
        <v>3567.4231468136104</v>
      </c>
      <c r="AD531" s="27">
        <f t="shared" si="131"/>
        <v>-6.9067277157856939</v>
      </c>
      <c r="AE531" s="77">
        <f t="shared" si="132"/>
        <v>-9.4041805428088185</v>
      </c>
      <c r="AF531" s="27">
        <f t="shared" si="133"/>
        <v>-11.804237111961459</v>
      </c>
      <c r="AG531" s="27">
        <f t="shared" si="135"/>
        <v>7.4728275330316728E-6</v>
      </c>
      <c r="AI531" s="22">
        <f t="shared" si="134"/>
        <v>8.541803956848206E-9</v>
      </c>
      <c r="AJ531" s="65">
        <f t="shared" si="136"/>
        <v>8.541803956848206E-9</v>
      </c>
    </row>
    <row r="532" spans="2:36" x14ac:dyDescent="0.2">
      <c r="B532" t="str">
        <f>DataBase!A529</f>
        <v>1-Heptadecen</v>
      </c>
      <c r="D532" s="27">
        <f>DataBase!C529</f>
        <v>238.44000244140625</v>
      </c>
      <c r="E532" s="47">
        <f>DataBase!E529</f>
        <v>300.35000000000002</v>
      </c>
      <c r="F532" s="47">
        <f>DataBase!D529/1000</f>
        <v>0.7867990112304688</v>
      </c>
      <c r="G532" s="47">
        <f>DataBase!R529</f>
        <v>457.35</v>
      </c>
      <c r="H532" s="47">
        <f>DataBase!S529/100</f>
        <v>13.34</v>
      </c>
      <c r="I532" s="68">
        <f>DataBase!U529</f>
        <v>0.82999002933502197</v>
      </c>
      <c r="J532" s="27">
        <f>TestLeeKesler!H532</f>
        <v>12.845120132492298</v>
      </c>
      <c r="K532" s="58">
        <f>DataBase!Y530</f>
        <v>1.0001399317584263E-4</v>
      </c>
      <c r="L532" s="27">
        <f t="shared" si="122"/>
        <v>9.1745535356311836E-5</v>
      </c>
      <c r="M532" s="27">
        <f t="shared" si="128"/>
        <v>9.1745535356311836E-5</v>
      </c>
      <c r="N532" s="58"/>
      <c r="O532" s="58"/>
      <c r="P532" s="58"/>
      <c r="Q532" s="58"/>
      <c r="R532" s="58"/>
      <c r="S532" s="58"/>
      <c r="T532" s="27">
        <f>TestLeeKesler!AR532</f>
        <v>2.9971517381655074E-9</v>
      </c>
      <c r="U532" s="27">
        <f t="shared" si="124"/>
        <v>0.48343600273785076</v>
      </c>
      <c r="V532" s="27">
        <f t="shared" si="125"/>
        <v>-5.7448105143062014</v>
      </c>
      <c r="W532" s="77">
        <f t="shared" si="123"/>
        <v>-7.4006289741609761</v>
      </c>
      <c r="X532" s="27">
        <f t="shared" si="126"/>
        <v>-11.887258773667684</v>
      </c>
      <c r="Y532" s="27">
        <f t="shared" si="127"/>
        <v>6.8774764135166296E-6</v>
      </c>
      <c r="AA532" s="65">
        <f t="shared" si="129"/>
        <v>-0.99997003267599871</v>
      </c>
      <c r="AB532" s="65">
        <f t="shared" si="130"/>
        <v>-2758.7718413588682</v>
      </c>
      <c r="AD532" s="27">
        <f t="shared" si="131"/>
        <v>-5.7448105143062014</v>
      </c>
      <c r="AE532" s="77">
        <f t="shared" si="132"/>
        <v>-7.4006289741609761</v>
      </c>
      <c r="AF532" s="27">
        <f t="shared" si="133"/>
        <v>-11.887258773667684</v>
      </c>
      <c r="AG532" s="27">
        <f t="shared" si="135"/>
        <v>6.8774764135166296E-6</v>
      </c>
      <c r="AI532" s="22">
        <f t="shared" si="134"/>
        <v>6.8367394713359863E-11</v>
      </c>
      <c r="AJ532" s="65">
        <f t="shared" si="136"/>
        <v>6.8367394713359863E-11</v>
      </c>
    </row>
    <row r="533" spans="2:36" x14ac:dyDescent="0.2">
      <c r="B533" t="str">
        <f>DataBase!A530</f>
        <v>n-C17</v>
      </c>
      <c r="D533" s="27">
        <f>DataBase!C530</f>
        <v>240.45700073242188</v>
      </c>
      <c r="E533" s="47">
        <f>DataBase!E530</f>
        <v>302.14901123046877</v>
      </c>
      <c r="F533" s="47">
        <f>DataBase!D530/1000</f>
        <v>0.78019201660156245</v>
      </c>
      <c r="G533" s="47">
        <f>DataBase!R530</f>
        <v>460.21999511718752</v>
      </c>
      <c r="H533" s="47">
        <f>DataBase!S530/100</f>
        <v>13.169000244140625</v>
      </c>
      <c r="I533" s="68">
        <f>DataBase!U530</f>
        <v>0.76999002695083618</v>
      </c>
      <c r="J533" s="27">
        <f>TestLeeKesler!H533</f>
        <v>12.967428902549621</v>
      </c>
      <c r="K533" s="58">
        <f>DataBase!Y531</f>
        <v>1.4653976375347555E-5</v>
      </c>
      <c r="L533" s="27">
        <f t="shared" si="122"/>
        <v>1.2748799705419595E-4</v>
      </c>
      <c r="M533" s="27">
        <f t="shared" si="128"/>
        <v>1.2748799705419595E-4</v>
      </c>
      <c r="N533" s="58"/>
      <c r="O533" s="58"/>
      <c r="P533" s="58"/>
      <c r="Q533" s="58"/>
      <c r="R533" s="58"/>
      <c r="S533" s="58"/>
      <c r="T533" s="27">
        <f>TestLeeKesler!AR533</f>
        <v>3.3917229704898416E-9</v>
      </c>
      <c r="U533" s="27">
        <f t="shared" si="124"/>
        <v>0.48154410781909479</v>
      </c>
      <c r="V533" s="27">
        <f t="shared" si="125"/>
        <v>-5.7893531020149522</v>
      </c>
      <c r="W533" s="77">
        <f t="shared" si="123"/>
        <v>-7.4754225851400635</v>
      </c>
      <c r="X533" s="27">
        <f t="shared" si="126"/>
        <v>-11.54535393981584</v>
      </c>
      <c r="Y533" s="27">
        <f t="shared" si="127"/>
        <v>9.6809169026266871E-6</v>
      </c>
      <c r="AA533" s="65">
        <f t="shared" si="129"/>
        <v>-0.99976854589610253</v>
      </c>
      <c r="AB533" s="65">
        <f t="shared" si="130"/>
        <v>33267.463663918461</v>
      </c>
      <c r="AD533" s="27">
        <f t="shared" si="131"/>
        <v>-5.7893531020149522</v>
      </c>
      <c r="AE533" s="77">
        <f t="shared" si="132"/>
        <v>-7.4754225851400635</v>
      </c>
      <c r="AF533" s="27">
        <f t="shared" si="133"/>
        <v>-11.54535393981584</v>
      </c>
      <c r="AG533" s="27">
        <f t="shared" si="135"/>
        <v>9.6809169026266871E-6</v>
      </c>
      <c r="AI533" s="22">
        <f t="shared" si="134"/>
        <v>1.2731516222554789E-8</v>
      </c>
      <c r="AJ533" s="65">
        <f t="shared" si="136"/>
        <v>1.2731516222554789E-8</v>
      </c>
    </row>
    <row r="534" spans="2:36" x14ac:dyDescent="0.2">
      <c r="B534" t="str">
        <f>DataBase!A531</f>
        <v>TriPhenylC1</v>
      </c>
      <c r="D534" s="27">
        <f>DataBase!C531</f>
        <v>244.33599853515625</v>
      </c>
      <c r="E534" s="47">
        <f>DataBase!E531</f>
        <v>359.00002441406252</v>
      </c>
      <c r="F534" s="47">
        <f>DataBase!D531/1000</f>
        <v>1.0677239990234375</v>
      </c>
      <c r="G534" s="47">
        <f>DataBase!R531</f>
        <v>591.85</v>
      </c>
      <c r="H534" s="47">
        <f>DataBase!S531/100</f>
        <v>22</v>
      </c>
      <c r="I534" s="68">
        <f>DataBase!U531</f>
        <v>0.57348299026489258</v>
      </c>
      <c r="J534" s="27">
        <f>TestLeeKesler!H534</f>
        <v>9.7777414764680621</v>
      </c>
      <c r="K534" s="58">
        <f>DataBase!Y532</f>
        <v>2.434688873183896E-5</v>
      </c>
      <c r="L534" s="27">
        <f t="shared" si="122"/>
        <v>1.4722638578201523E-5</v>
      </c>
      <c r="M534" s="27">
        <f t="shared" si="128"/>
        <v>1.4722638578201523E-5</v>
      </c>
      <c r="N534" s="58"/>
      <c r="O534" s="58"/>
      <c r="P534" s="58"/>
      <c r="Q534" s="58"/>
      <c r="R534" s="58"/>
      <c r="S534" s="58"/>
      <c r="T534" s="27">
        <f>TestLeeKesler!AR534</f>
        <v>1.6421259141725653E-9</v>
      </c>
      <c r="U534" s="27">
        <f t="shared" si="124"/>
        <v>0.40826589595375717</v>
      </c>
      <c r="V534" s="27">
        <f t="shared" si="125"/>
        <v>-7.8503040752132751</v>
      </c>
      <c r="W534" s="77">
        <f t="shared" si="123"/>
        <v>-11.102094910774579</v>
      </c>
      <c r="X534" s="27">
        <f t="shared" si="126"/>
        <v>-14.217166662848927</v>
      </c>
      <c r="Y534" s="27">
        <f t="shared" si="127"/>
        <v>6.6921084446370558E-7</v>
      </c>
      <c r="AA534" s="65">
        <f t="shared" si="129"/>
        <v>-0.99993255294619943</v>
      </c>
      <c r="AB534" s="65">
        <f t="shared" si="130"/>
        <v>-5860.8478622584216</v>
      </c>
      <c r="AD534" s="27">
        <f t="shared" si="131"/>
        <v>-7.8503040752132751</v>
      </c>
      <c r="AE534" s="77">
        <f t="shared" si="132"/>
        <v>-11.102094910774579</v>
      </c>
      <c r="AF534" s="27">
        <f t="shared" si="133"/>
        <v>-14.217166662848927</v>
      </c>
      <c r="AG534" s="27">
        <f t="shared" si="135"/>
        <v>6.6921084446370558E-7</v>
      </c>
      <c r="AI534" s="22">
        <f t="shared" si="134"/>
        <v>9.2626191019790218E-11</v>
      </c>
      <c r="AJ534" s="65">
        <f t="shared" si="136"/>
        <v>9.2626191019790218E-11</v>
      </c>
    </row>
    <row r="535" spans="2:36" x14ac:dyDescent="0.2">
      <c r="B535" t="str">
        <f>DataBase!A532</f>
        <v>n-Dodecyl-BZ</v>
      </c>
      <c r="D535" s="27">
        <f>DataBase!C532</f>
        <v>246.41900634765625</v>
      </c>
      <c r="E535" s="47">
        <f>DataBase!E532</f>
        <v>327.64901123046877</v>
      </c>
      <c r="F535" s="47">
        <f>DataBase!D532/1000</f>
        <v>0.8575960083007812</v>
      </c>
      <c r="G535" s="47">
        <f>DataBase!R532</f>
        <v>500.85</v>
      </c>
      <c r="H535" s="47">
        <f>DataBase!S532/100</f>
        <v>15.8</v>
      </c>
      <c r="I535" s="68">
        <f>DataBase!U532</f>
        <v>0.77300000190734863</v>
      </c>
      <c r="J535" s="27">
        <f>TestLeeKesler!H535</f>
        <v>11.96881499041878</v>
      </c>
      <c r="K535" s="58">
        <f>DataBase!Y533</f>
        <v>8.3843434792356636E-5</v>
      </c>
      <c r="L535" s="27">
        <f t="shared" si="122"/>
        <v>3.4480331343346947E-5</v>
      </c>
      <c r="M535" s="27">
        <f t="shared" si="128"/>
        <v>3.4480331343346947E-5</v>
      </c>
      <c r="N535" s="58"/>
      <c r="O535" s="58"/>
      <c r="P535" s="58"/>
      <c r="Q535" s="58"/>
      <c r="R535" s="58"/>
      <c r="S535" s="58"/>
      <c r="T535" s="27">
        <f>TestLeeKesler!AR535</f>
        <v>4.3649236255047176E-10</v>
      </c>
      <c r="U535" s="27">
        <f t="shared" si="124"/>
        <v>0.456266149870801</v>
      </c>
      <c r="V535" s="27">
        <f t="shared" si="125"/>
        <v>-6.421854085890832</v>
      </c>
      <c r="W535" s="77">
        <f t="shared" si="123"/>
        <v>-8.5553393794478527</v>
      </c>
      <c r="X535" s="27">
        <f t="shared" si="126"/>
        <v>-13.035131442522037</v>
      </c>
      <c r="Y535" s="27">
        <f t="shared" si="127"/>
        <v>2.1822994521105661E-6</v>
      </c>
      <c r="AA535" s="65">
        <f t="shared" si="129"/>
        <v>-0.99999479395895907</v>
      </c>
      <c r="AB535" s="65">
        <f t="shared" si="130"/>
        <v>-113090.41734562267</v>
      </c>
      <c r="AD535" s="27">
        <f t="shared" si="131"/>
        <v>-6.421854085890832</v>
      </c>
      <c r="AE535" s="77">
        <f t="shared" si="132"/>
        <v>-8.5553393794478527</v>
      </c>
      <c r="AF535" s="27">
        <f t="shared" si="133"/>
        <v>-13.035131442522037</v>
      </c>
      <c r="AG535" s="27">
        <f t="shared" si="135"/>
        <v>2.1822994521105661E-6</v>
      </c>
      <c r="AI535" s="22">
        <f t="shared" si="134"/>
        <v>2.4367159821176321E-9</v>
      </c>
      <c r="AJ535" s="65">
        <f t="shared" si="136"/>
        <v>2.4367159821176321E-9</v>
      </c>
    </row>
    <row r="536" spans="2:36" x14ac:dyDescent="0.2">
      <c r="B536" t="str">
        <f>DataBase!A533</f>
        <v>1-Octadecyne</v>
      </c>
      <c r="D536" s="27">
        <f>DataBase!C533</f>
        <v>250.47000122070313</v>
      </c>
      <c r="E536" s="47">
        <f>DataBase!E533</f>
        <v>313.05001220703127</v>
      </c>
      <c r="F536" s="47">
        <f>DataBase!D533/1000</f>
        <v>0.80510601806640625</v>
      </c>
      <c r="G536" s="47">
        <f>DataBase!R533</f>
        <v>474.14901123046877</v>
      </c>
      <c r="H536" s="47">
        <f>DataBase!S533/100</f>
        <v>12.8</v>
      </c>
      <c r="I536" s="68">
        <f>DataBase!U533</f>
        <v>0.71499902009963989</v>
      </c>
      <c r="J536" s="27">
        <f>TestLeeKesler!H536</f>
        <v>12.645025315140696</v>
      </c>
      <c r="K536" s="58">
        <f>DataBase!Y534</f>
        <v>2.4957457365661676E-5</v>
      </c>
      <c r="L536" s="27">
        <f t="shared" si="122"/>
        <v>1.1589223257679733E-4</v>
      </c>
      <c r="M536" s="27">
        <f t="shared" si="128"/>
        <v>1.1589223257679733E-4</v>
      </c>
      <c r="N536" s="58"/>
      <c r="O536" s="58"/>
      <c r="P536" s="58"/>
      <c r="Q536" s="58"/>
      <c r="R536" s="58"/>
      <c r="S536" s="58"/>
      <c r="T536" s="27">
        <f>TestLeeKesler!AR536</f>
        <v>2.6226815768960874E-9</v>
      </c>
      <c r="U536" s="27">
        <f t="shared" si="124"/>
        <v>0.47256853641291341</v>
      </c>
      <c r="V536" s="27">
        <f t="shared" si="125"/>
        <v>-6.0057917039984767</v>
      </c>
      <c r="W536" s="77">
        <f t="shared" si="123"/>
        <v>-7.8412740961930982</v>
      </c>
      <c r="X536" s="27">
        <f t="shared" si="126"/>
        <v>-11.612294999109231</v>
      </c>
      <c r="Y536" s="27">
        <f t="shared" si="127"/>
        <v>9.0540806700622915E-6</v>
      </c>
      <c r="AA536" s="65">
        <f t="shared" si="129"/>
        <v>-0.99989491391136254</v>
      </c>
      <c r="AB536" s="65">
        <f t="shared" si="130"/>
        <v>34672.442134113699</v>
      </c>
      <c r="AD536" s="27">
        <f t="shared" si="131"/>
        <v>-6.0057917039984767</v>
      </c>
      <c r="AE536" s="77">
        <f t="shared" si="132"/>
        <v>-7.8412740961930982</v>
      </c>
      <c r="AF536" s="27">
        <f t="shared" si="133"/>
        <v>-11.612294999109231</v>
      </c>
      <c r="AG536" s="27">
        <f t="shared" si="135"/>
        <v>9.0540806700622915E-6</v>
      </c>
      <c r="AI536" s="22">
        <f t="shared" si="134"/>
        <v>8.2691333426997735E-9</v>
      </c>
      <c r="AJ536" s="65">
        <f t="shared" si="136"/>
        <v>8.2691333426997735E-9</v>
      </c>
    </row>
    <row r="537" spans="2:36" x14ac:dyDescent="0.2">
      <c r="B537" t="str">
        <f>DataBase!A534</f>
        <v>1-Octadecene</v>
      </c>
      <c r="D537" s="27">
        <f>DataBase!C534</f>
        <v>252.48500061035156</v>
      </c>
      <c r="E537" s="47">
        <f>DataBase!E534</f>
        <v>313.85000000000002</v>
      </c>
      <c r="F537" s="47">
        <f>DataBase!D534/1000</f>
        <v>0.78979901123046869</v>
      </c>
      <c r="G537" s="47">
        <f>DataBase!R534</f>
        <v>469.75002441406252</v>
      </c>
      <c r="H537" s="47">
        <f>DataBase!S534/100</f>
        <v>12.45</v>
      </c>
      <c r="I537" s="68">
        <f>DataBase!U534</f>
        <v>0.85518002510070801</v>
      </c>
      <c r="J537" s="27">
        <f>TestLeeKesler!H537</f>
        <v>12.895958189517799</v>
      </c>
      <c r="K537" s="58">
        <f>DataBase!Y535</f>
        <v>1.3447116367180645E-5</v>
      </c>
      <c r="L537" s="27">
        <f t="shared" si="122"/>
        <v>4.4406247058338117E-5</v>
      </c>
      <c r="M537" s="27">
        <f t="shared" si="128"/>
        <v>4.4406247058338117E-5</v>
      </c>
      <c r="N537" s="58"/>
      <c r="O537" s="58"/>
      <c r="P537" s="58"/>
      <c r="Q537" s="58"/>
      <c r="R537" s="58"/>
      <c r="S537" s="58"/>
      <c r="T537" s="27">
        <f>TestLeeKesler!AR537</f>
        <v>1.4938602156911364E-9</v>
      </c>
      <c r="U537" s="27">
        <f t="shared" si="124"/>
        <v>0.4753667901391378</v>
      </c>
      <c r="V537" s="27">
        <f t="shared" si="125"/>
        <v>-5.9373912375225544</v>
      </c>
      <c r="W537" s="77">
        <f t="shared" si="123"/>
        <v>-7.7252269585241944</v>
      </c>
      <c r="X537" s="27">
        <f t="shared" si="126"/>
        <v>-12.54385102182194</v>
      </c>
      <c r="Y537" s="27">
        <f t="shared" si="127"/>
        <v>3.5667668319950295E-6</v>
      </c>
      <c r="AA537" s="65">
        <f t="shared" si="129"/>
        <v>-0.99988890850834478</v>
      </c>
      <c r="AB537" s="65">
        <f t="shared" si="130"/>
        <v>20724.24873891845</v>
      </c>
      <c r="AD537" s="27">
        <f t="shared" si="131"/>
        <v>-5.9373912375225544</v>
      </c>
      <c r="AE537" s="77">
        <f t="shared" si="132"/>
        <v>-7.7252269585241944</v>
      </c>
      <c r="AF537" s="27">
        <f t="shared" si="133"/>
        <v>-12.54385102182194</v>
      </c>
      <c r="AG537" s="27">
        <f t="shared" si="135"/>
        <v>3.5667668319950295E-6</v>
      </c>
      <c r="AI537" s="22">
        <f t="shared" si="134"/>
        <v>9.5846777315216869E-10</v>
      </c>
      <c r="AJ537" s="65">
        <f t="shared" si="136"/>
        <v>9.5846777315216869E-10</v>
      </c>
    </row>
    <row r="538" spans="2:36" x14ac:dyDescent="0.2">
      <c r="B538" t="str">
        <f>DataBase!A535</f>
        <v>1nC9Naphthal</v>
      </c>
      <c r="D538" s="27">
        <f>DataBase!C535</f>
        <v>254.41400146484375</v>
      </c>
      <c r="E538" s="47">
        <f>DataBase!E535</f>
        <v>365.85</v>
      </c>
      <c r="F538" s="47">
        <f>DataBase!D535/1000</f>
        <v>0.939906005859375</v>
      </c>
      <c r="G538" s="47">
        <f>DataBase!R535</f>
        <v>575.85</v>
      </c>
      <c r="H538" s="47">
        <f>DataBase!S535/100</f>
        <v>16.8</v>
      </c>
      <c r="I538" s="68">
        <f>DataBase!U535</f>
        <v>0.61677801609039307</v>
      </c>
      <c r="J538" s="27">
        <f>TestLeeKesler!H538</f>
        <v>11.147394300554268</v>
      </c>
      <c r="K538" s="58">
        <f>DataBase!Y536</f>
        <v>4.3800039418784799E-5</v>
      </c>
      <c r="L538" s="27">
        <f t="shared" si="122"/>
        <v>1.1877959855548313E-5</v>
      </c>
      <c r="M538" s="27">
        <f t="shared" si="128"/>
        <v>1.1877959855548313E-5</v>
      </c>
      <c r="N538" s="58"/>
      <c r="O538" s="58"/>
      <c r="P538" s="58"/>
      <c r="Q538" s="58"/>
      <c r="R538" s="58"/>
      <c r="S538" s="58"/>
      <c r="T538" s="27">
        <f>TestLeeKesler!AR538</f>
        <v>9.3180769186547939E-10</v>
      </c>
      <c r="U538" s="27">
        <f t="shared" si="124"/>
        <v>0.41595995288574789</v>
      </c>
      <c r="V538" s="27">
        <f t="shared" si="125"/>
        <v>-7.598059729216093</v>
      </c>
      <c r="W538" s="77">
        <f t="shared" si="123"/>
        <v>-10.642637989773934</v>
      </c>
      <c r="X538" s="27">
        <f t="shared" si="126"/>
        <v>-14.162204874517109</v>
      </c>
      <c r="Y538" s="27">
        <f t="shared" si="127"/>
        <v>7.0702141997311385E-7</v>
      </c>
      <c r="AA538" s="65">
        <f t="shared" si="129"/>
        <v>-0.99997872587093006</v>
      </c>
      <c r="AB538" s="65">
        <f t="shared" si="130"/>
        <v>-34258.227144839802</v>
      </c>
      <c r="AD538" s="27">
        <f t="shared" si="131"/>
        <v>-7.598059729216093</v>
      </c>
      <c r="AE538" s="77">
        <f t="shared" si="132"/>
        <v>-10.642637989773934</v>
      </c>
      <c r="AF538" s="27">
        <f t="shared" si="133"/>
        <v>-14.162204874517109</v>
      </c>
      <c r="AG538" s="27">
        <f t="shared" si="135"/>
        <v>7.0702141997311385E-7</v>
      </c>
      <c r="AI538" s="22">
        <f t="shared" si="134"/>
        <v>1.0190191636416007E-9</v>
      </c>
      <c r="AJ538" s="65">
        <f t="shared" si="136"/>
        <v>1.0190191636416007E-9</v>
      </c>
    </row>
    <row r="539" spans="2:36" x14ac:dyDescent="0.2">
      <c r="B539" t="str">
        <f>DataBase!A536</f>
        <v>n-C18</v>
      </c>
      <c r="D539" s="27">
        <f>DataBase!C536</f>
        <v>254.47900390625</v>
      </c>
      <c r="E539" s="47">
        <f>DataBase!E536</f>
        <v>316.70900878906252</v>
      </c>
      <c r="F539" s="47">
        <f>DataBase!D536/1000</f>
        <v>0.784093017578125</v>
      </c>
      <c r="G539" s="47">
        <f>DataBase!R536</f>
        <v>472.11000976562502</v>
      </c>
      <c r="H539" s="47">
        <f>DataBase!S536/100</f>
        <v>12.134699707031251</v>
      </c>
      <c r="I539" s="68">
        <f>DataBase!U536</f>
        <v>0.80000001192092896</v>
      </c>
      <c r="J539" s="27">
        <f>TestLeeKesler!H539</f>
        <v>13.010859511990246</v>
      </c>
      <c r="K539" s="58">
        <f>DataBase!Y537</f>
        <v>2.9156374570188019E-6</v>
      </c>
      <c r="L539" s="27">
        <f t="shared" si="122"/>
        <v>6.0797963565037968E-5</v>
      </c>
      <c r="M539" s="27">
        <f t="shared" si="128"/>
        <v>6.0797963565037968E-5</v>
      </c>
      <c r="N539" s="58"/>
      <c r="O539" s="58"/>
      <c r="P539" s="58"/>
      <c r="Q539" s="58"/>
      <c r="R539" s="58"/>
      <c r="S539" s="58"/>
      <c r="T539" s="27">
        <f>TestLeeKesler!AR539</f>
        <v>1.4012158455426522E-9</v>
      </c>
      <c r="U539" s="27">
        <f t="shared" si="124"/>
        <v>0.47386146495511178</v>
      </c>
      <c r="V539" s="27">
        <f t="shared" si="125"/>
        <v>-5.9740817480396826</v>
      </c>
      <c r="W539" s="77">
        <f t="shared" si="123"/>
        <v>-7.7874268944089806</v>
      </c>
      <c r="X539" s="27">
        <f t="shared" si="126"/>
        <v>-12.20402335640023</v>
      </c>
      <c r="Y539" s="27">
        <f t="shared" si="127"/>
        <v>5.0102569517900466E-6</v>
      </c>
      <c r="AA539" s="65">
        <f t="shared" si="129"/>
        <v>-0.99951941355322849</v>
      </c>
      <c r="AB539" s="65">
        <f t="shared" si="130"/>
        <v>41308.643698361077</v>
      </c>
      <c r="AD539" s="27">
        <f t="shared" si="131"/>
        <v>-5.9740817480396826</v>
      </c>
      <c r="AE539" s="77">
        <f t="shared" si="132"/>
        <v>-7.7874268944089806</v>
      </c>
      <c r="AF539" s="27">
        <f t="shared" si="133"/>
        <v>-12.20402335640023</v>
      </c>
      <c r="AG539" s="27">
        <f t="shared" si="135"/>
        <v>5.0102569517900466E-6</v>
      </c>
      <c r="AI539" s="22">
        <f t="shared" si="134"/>
        <v>3.3503636756750773E-9</v>
      </c>
      <c r="AJ539" s="65">
        <f t="shared" si="136"/>
        <v>3.3503636756750773E-9</v>
      </c>
    </row>
    <row r="540" spans="2:36" x14ac:dyDescent="0.2">
      <c r="B540" t="str">
        <f>DataBase!A537</f>
        <v>TriPHC2=</v>
      </c>
      <c r="D540" s="27">
        <f>DataBase!C537</f>
        <v>256.34600830078125</v>
      </c>
      <c r="E540" s="47">
        <f>DataBase!E537</f>
        <v>395.85</v>
      </c>
      <c r="F540" s="47">
        <f>DataBase!D537/1000</f>
        <v>1.04175</v>
      </c>
      <c r="G540" s="47">
        <f>DataBase!R537</f>
        <v>634.85</v>
      </c>
      <c r="H540" s="47">
        <f>DataBase!S537/100</f>
        <v>21</v>
      </c>
      <c r="I540" s="68">
        <f>DataBase!U537</f>
        <v>0.5998380184173584</v>
      </c>
      <c r="J540" s="27">
        <f>TestLeeKesler!H540</f>
        <v>10.212593174205233</v>
      </c>
      <c r="K540" s="58">
        <f>DataBase!Y538</f>
        <v>2.0624554796962136E-5</v>
      </c>
      <c r="L540" s="27">
        <f t="shared" si="122"/>
        <v>2.4999037016145459E-6</v>
      </c>
      <c r="M540" s="27">
        <f t="shared" si="128"/>
        <v>2.4999037016145459E-6</v>
      </c>
      <c r="N540" s="58"/>
      <c r="O540" s="58"/>
      <c r="P540" s="58"/>
      <c r="Q540" s="58"/>
      <c r="R540" s="58"/>
      <c r="S540" s="58"/>
      <c r="T540" s="27">
        <f>TestLeeKesler!AR540</f>
        <v>1.9868066828914853E-10</v>
      </c>
      <c r="U540" s="27">
        <f t="shared" si="124"/>
        <v>0.38893171806167398</v>
      </c>
      <c r="V540" s="27">
        <f t="shared" si="125"/>
        <v>-8.5303001728227041</v>
      </c>
      <c r="W540" s="77">
        <f t="shared" si="123"/>
        <v>-12.359137606260761</v>
      </c>
      <c r="X540" s="27">
        <f t="shared" si="126"/>
        <v>-15.943780783909613</v>
      </c>
      <c r="Y540" s="27">
        <f t="shared" si="127"/>
        <v>1.1904303341021647E-7</v>
      </c>
      <c r="AA540" s="65">
        <f t="shared" si="129"/>
        <v>-0.99999036678996256</v>
      </c>
      <c r="AB540" s="65">
        <f t="shared" si="130"/>
        <v>-91225.035890104846</v>
      </c>
      <c r="AD540" s="27">
        <f t="shared" si="131"/>
        <v>-8.5303001728227041</v>
      </c>
      <c r="AE540" s="77">
        <f t="shared" si="132"/>
        <v>-12.359137606260761</v>
      </c>
      <c r="AF540" s="27">
        <f t="shared" si="133"/>
        <v>-15.943780783909613</v>
      </c>
      <c r="AG540" s="27">
        <f t="shared" si="135"/>
        <v>1.1904303341021647E-7</v>
      </c>
      <c r="AI540" s="22">
        <f t="shared" si="134"/>
        <v>3.285029773280846E-10</v>
      </c>
      <c r="AJ540" s="65">
        <f t="shared" si="136"/>
        <v>3.285029773280846E-10</v>
      </c>
    </row>
    <row r="541" spans="2:36" x14ac:dyDescent="0.2">
      <c r="B541" t="str">
        <f>DataBase!A538</f>
        <v>112TriPHC2</v>
      </c>
      <c r="D541" s="27">
        <f>DataBase!C538</f>
        <v>258.36300659179688</v>
      </c>
      <c r="E541" s="47">
        <f>DataBase!E538</f>
        <v>348.85</v>
      </c>
      <c r="F541" s="47">
        <f>DataBase!D538/1000</f>
        <v>1.1201700439453126</v>
      </c>
      <c r="G541" s="47">
        <f>DataBase!R538</f>
        <v>566.85</v>
      </c>
      <c r="H541" s="47">
        <f>DataBase!S538/100</f>
        <v>20.399999999999999</v>
      </c>
      <c r="I541" s="68">
        <f>DataBase!U538</f>
        <v>0.61161202192306519</v>
      </c>
      <c r="J541" s="27">
        <f>TestLeeKesler!H541</f>
        <v>9.2697995313298254</v>
      </c>
      <c r="K541" s="58">
        <f>DataBase!Y539</f>
        <v>9.2515225104575612E-6</v>
      </c>
      <c r="L541" s="27">
        <f t="shared" si="122"/>
        <v>2.0538700558129552E-5</v>
      </c>
      <c r="M541" s="27">
        <f t="shared" si="128"/>
        <v>2.0538700558129552E-5</v>
      </c>
      <c r="N541" s="58"/>
      <c r="O541" s="58"/>
      <c r="P541" s="58"/>
      <c r="Q541" s="58"/>
      <c r="R541" s="58"/>
      <c r="S541" s="58"/>
      <c r="T541" s="27">
        <f>TestLeeKesler!AR541</f>
        <v>1.5766713013669473E-9</v>
      </c>
      <c r="U541" s="27">
        <f t="shared" si="124"/>
        <v>0.42041666666666666</v>
      </c>
      <c r="V541" s="27">
        <f t="shared" si="125"/>
        <v>-7.4563666962072999</v>
      </c>
      <c r="W541" s="77">
        <f t="shared" si="123"/>
        <v>-10.386270374641976</v>
      </c>
      <c r="X541" s="27">
        <f t="shared" si="126"/>
        <v>-13.80873452028171</v>
      </c>
      <c r="Y541" s="27">
        <f t="shared" si="127"/>
        <v>1.006799046967135E-6</v>
      </c>
      <c r="AA541" s="65">
        <f t="shared" si="129"/>
        <v>-0.99982957709938169</v>
      </c>
      <c r="AB541" s="65">
        <f t="shared" si="130"/>
        <v>7158.8656671090539</v>
      </c>
      <c r="AD541" s="27">
        <f t="shared" si="131"/>
        <v>-7.4563666962072999</v>
      </c>
      <c r="AE541" s="77">
        <f t="shared" si="132"/>
        <v>-10.386270374641976</v>
      </c>
      <c r="AF541" s="27">
        <f t="shared" si="133"/>
        <v>-13.80873452028171</v>
      </c>
      <c r="AG541" s="27">
        <f t="shared" si="135"/>
        <v>1.006799046967135E-6</v>
      </c>
      <c r="AI541" s="22">
        <f t="shared" si="134"/>
        <v>1.274003882798485E-10</v>
      </c>
      <c r="AJ541" s="65">
        <f t="shared" si="136"/>
        <v>1.274003882798485E-10</v>
      </c>
    </row>
    <row r="542" spans="2:36" x14ac:dyDescent="0.2">
      <c r="B542" t="str">
        <f>DataBase!A539</f>
        <v>n-TridecylBZ</v>
      </c>
      <c r="D542" s="27">
        <f>DataBase!C539</f>
        <v>260.45001220703125</v>
      </c>
      <c r="E542" s="47">
        <f>DataBase!E539</f>
        <v>341.25002441406252</v>
      </c>
      <c r="F542" s="47">
        <f>DataBase!D539/1000</f>
        <v>0.85647601318359379</v>
      </c>
      <c r="G542" s="47">
        <f>DataBase!R539</f>
        <v>510.85</v>
      </c>
      <c r="H542" s="47">
        <f>DataBase!S539/100</f>
        <v>15</v>
      </c>
      <c r="I542" s="68">
        <f>DataBase!U539</f>
        <v>0.81599801778793335</v>
      </c>
      <c r="J542" s="27">
        <f>TestLeeKesler!H542</f>
        <v>12.074227987645411</v>
      </c>
      <c r="K542" s="58">
        <f>DataBase!Y540</f>
        <v>4.2873308008590063E-5</v>
      </c>
      <c r="L542" s="27">
        <f t="shared" si="122"/>
        <v>1.5529914202753579E-5</v>
      </c>
      <c r="M542" s="27">
        <f t="shared" si="128"/>
        <v>1.5529914202753579E-5</v>
      </c>
      <c r="N542" s="58"/>
      <c r="O542" s="58"/>
      <c r="P542" s="58"/>
      <c r="Q542" s="58"/>
      <c r="R542" s="58"/>
      <c r="S542" s="58"/>
      <c r="T542" s="27">
        <f>TestLeeKesler!AR542</f>
        <v>1.1715593861784667E-10</v>
      </c>
      <c r="U542" s="27">
        <f t="shared" si="124"/>
        <v>0.45044642857142853</v>
      </c>
      <c r="V542" s="27">
        <f t="shared" si="125"/>
        <v>-6.5780566047458535</v>
      </c>
      <c r="W542" s="77">
        <f t="shared" si="123"/>
        <v>-8.82690384630396</v>
      </c>
      <c r="X542" s="27">
        <f t="shared" si="126"/>
        <v>-13.78079264653457</v>
      </c>
      <c r="Y542" s="27">
        <f t="shared" si="127"/>
        <v>1.0353276135169052E-6</v>
      </c>
      <c r="AA542" s="65">
        <f t="shared" si="129"/>
        <v>-0.99999726739213612</v>
      </c>
      <c r="AB542" s="65">
        <f t="shared" si="130"/>
        <v>-233393.15213911995</v>
      </c>
      <c r="AD542" s="27">
        <f t="shared" si="131"/>
        <v>-6.5780566047458535</v>
      </c>
      <c r="AE542" s="77">
        <f t="shared" si="132"/>
        <v>-8.82690384630396</v>
      </c>
      <c r="AF542" s="27">
        <f t="shared" si="133"/>
        <v>-13.78079264653457</v>
      </c>
      <c r="AG542" s="27">
        <f t="shared" si="135"/>
        <v>1.0353276135169052E-6</v>
      </c>
      <c r="AI542" s="22">
        <f t="shared" si="134"/>
        <v>7.4766118482105704E-10</v>
      </c>
      <c r="AJ542" s="65">
        <f t="shared" si="136"/>
        <v>7.4766118482105704E-10</v>
      </c>
    </row>
    <row r="543" spans="2:36" x14ac:dyDescent="0.2">
      <c r="B543" t="str">
        <f>DataBase!A540</f>
        <v>1-Nonadecyn</v>
      </c>
      <c r="D543" s="27">
        <f>DataBase!C540</f>
        <v>264.489013671875</v>
      </c>
      <c r="E543" s="47">
        <f>DataBase!E540</f>
        <v>327.05001220703127</v>
      </c>
      <c r="F543" s="47">
        <f>DataBase!D540/1000</f>
        <v>0.80795001220703122</v>
      </c>
      <c r="G543" s="47">
        <f>DataBase!R540</f>
        <v>485.75002441406252</v>
      </c>
      <c r="H543" s="47">
        <f>DataBase!S540/100</f>
        <v>11.9</v>
      </c>
      <c r="I543" s="68">
        <f>DataBase!U540</f>
        <v>0.73500001430511475</v>
      </c>
      <c r="J543" s="27">
        <f>TestLeeKesler!H543</f>
        <v>12.700037690348514</v>
      </c>
      <c r="K543" s="58">
        <f>DataBase!Y541</f>
        <v>1.1588672383845184E-5</v>
      </c>
      <c r="L543" s="27">
        <f t="shared" si="122"/>
        <v>6.1300311018376282E-5</v>
      </c>
      <c r="M543" s="27">
        <f t="shared" si="128"/>
        <v>6.1300311018376282E-5</v>
      </c>
      <c r="N543" s="58"/>
      <c r="O543" s="58"/>
      <c r="P543" s="58"/>
      <c r="Q543" s="58"/>
      <c r="R543" s="58"/>
      <c r="S543" s="58"/>
      <c r="T543" s="27">
        <f>TestLeeKesler!AR543</f>
        <v>1.1175434827407331E-9</v>
      </c>
      <c r="U543" s="27">
        <f t="shared" si="124"/>
        <v>0.4653445627079309</v>
      </c>
      <c r="V543" s="27">
        <f t="shared" si="125"/>
        <v>-6.1863774492254189</v>
      </c>
      <c r="W543" s="77">
        <f t="shared" si="123"/>
        <v>-8.1495054090315584</v>
      </c>
      <c r="X543" s="27">
        <f t="shared" si="126"/>
        <v>-12.176264041443225</v>
      </c>
      <c r="Y543" s="27">
        <f t="shared" si="127"/>
        <v>5.1512866401996871E-6</v>
      </c>
      <c r="AA543" s="65">
        <f t="shared" si="129"/>
        <v>-0.99990356587487106</v>
      </c>
      <c r="AB543" s="65">
        <f t="shared" si="130"/>
        <v>44482.956951809319</v>
      </c>
      <c r="AD543" s="27">
        <f t="shared" si="131"/>
        <v>-6.1863774492254189</v>
      </c>
      <c r="AE543" s="77">
        <f t="shared" si="132"/>
        <v>-8.1495054090315584</v>
      </c>
      <c r="AF543" s="27">
        <f t="shared" si="133"/>
        <v>-12.176264041443225</v>
      </c>
      <c r="AG543" s="27">
        <f t="shared" si="135"/>
        <v>5.1512866401996871E-6</v>
      </c>
      <c r="AI543" s="22">
        <f t="shared" si="134"/>
        <v>2.4712470157302046E-9</v>
      </c>
      <c r="AJ543" s="65">
        <f t="shared" si="136"/>
        <v>2.4712470157302046E-9</v>
      </c>
    </row>
    <row r="544" spans="2:36" x14ac:dyDescent="0.2">
      <c r="B544" t="str">
        <f>DataBase!A541</f>
        <v>1-Nonadecene</v>
      </c>
      <c r="D544" s="27">
        <f>DataBase!C541</f>
        <v>266.489013671875</v>
      </c>
      <c r="E544" s="47">
        <f>DataBase!E541</f>
        <v>328.55001220703127</v>
      </c>
      <c r="F544" s="47">
        <f>DataBase!D541/1000</f>
        <v>0.78879901123046881</v>
      </c>
      <c r="G544" s="47">
        <f>DataBase!R541</f>
        <v>481.64901123046877</v>
      </c>
      <c r="H544" s="47">
        <f>DataBase!S541/100</f>
        <v>11.65</v>
      </c>
      <c r="I544" s="68">
        <f>DataBase!U541</f>
        <v>0.87373000383377075</v>
      </c>
      <c r="J544" s="27">
        <f>TestLeeKesler!H544</f>
        <v>13.019205564198641</v>
      </c>
      <c r="K544" s="58">
        <f>DataBase!Y542</f>
        <v>6.9913938040738973E-6</v>
      </c>
      <c r="L544" s="27">
        <f t="shared" si="122"/>
        <v>2.2722587717947961E-5</v>
      </c>
      <c r="M544" s="27">
        <f t="shared" si="128"/>
        <v>2.2722587717947961E-5</v>
      </c>
      <c r="N544" s="58"/>
      <c r="O544" s="58"/>
      <c r="P544" s="58"/>
      <c r="Q544" s="58"/>
      <c r="R544" s="58"/>
      <c r="S544" s="58"/>
      <c r="T544" s="27">
        <f>TestLeeKesler!AR544</f>
        <v>5.0366070579721551E-10</v>
      </c>
      <c r="U544" s="27">
        <f t="shared" si="124"/>
        <v>0.46787289695080153</v>
      </c>
      <c r="V544" s="27">
        <f t="shared" si="125"/>
        <v>-6.1225066807089625</v>
      </c>
      <c r="W544" s="77">
        <f t="shared" si="123"/>
        <v>-8.0401846600655418</v>
      </c>
      <c r="X544" s="27">
        <f t="shared" si="126"/>
        <v>-13.147457254572252</v>
      </c>
      <c r="Y544" s="27">
        <f t="shared" si="127"/>
        <v>1.9504367139869493E-6</v>
      </c>
      <c r="AA544" s="65">
        <f t="shared" si="129"/>
        <v>-0.99992795990042727</v>
      </c>
      <c r="AB544" s="65">
        <f t="shared" si="130"/>
        <v>31233.712959548953</v>
      </c>
      <c r="AD544" s="27">
        <f t="shared" si="131"/>
        <v>-6.1225066807089625</v>
      </c>
      <c r="AE544" s="77">
        <f t="shared" si="132"/>
        <v>-8.0401846600655418</v>
      </c>
      <c r="AF544" s="27">
        <f t="shared" si="133"/>
        <v>-13.147457254572252</v>
      </c>
      <c r="AG544" s="27">
        <f t="shared" si="135"/>
        <v>1.9504367139869493E-6</v>
      </c>
      <c r="AI544" s="22">
        <f t="shared" si="134"/>
        <v>2.4747046195590832E-10</v>
      </c>
      <c r="AJ544" s="65">
        <f t="shared" si="136"/>
        <v>2.4747046195590832E-10</v>
      </c>
    </row>
    <row r="545" spans="2:36" x14ac:dyDescent="0.2">
      <c r="B545" t="str">
        <f>DataBase!A542</f>
        <v>1C10Naphthal</v>
      </c>
      <c r="D545" s="27">
        <f>DataBase!C542</f>
        <v>268.44100952148438</v>
      </c>
      <c r="E545" s="47">
        <f>DataBase!E542</f>
        <v>378.85</v>
      </c>
      <c r="F545" s="47">
        <f>DataBase!D542/1000</f>
        <v>0.9344550170898438</v>
      </c>
      <c r="G545" s="47">
        <f>DataBase!R542</f>
        <v>585.85</v>
      </c>
      <c r="H545" s="47">
        <f>DataBase!S542/100</f>
        <v>15.8</v>
      </c>
      <c r="I545" s="68">
        <f>DataBase!U542</f>
        <v>0.64149302244186401</v>
      </c>
      <c r="J545" s="27">
        <f>TestLeeKesler!H545</f>
        <v>11.28794713589398</v>
      </c>
      <c r="K545" s="58">
        <f>DataBase!Y543</f>
        <v>1.818860083091363E-5</v>
      </c>
      <c r="L545" s="27">
        <f t="shared" si="122"/>
        <v>6.1032402613431192E-6</v>
      </c>
      <c r="M545" s="27">
        <f t="shared" si="128"/>
        <v>6.1032402613431192E-6</v>
      </c>
      <c r="N545" s="58"/>
      <c r="O545" s="58"/>
      <c r="P545" s="58"/>
      <c r="Q545" s="58"/>
      <c r="R545" s="58"/>
      <c r="S545" s="58"/>
      <c r="T545" s="27">
        <f>TestLeeKesler!AR545</f>
        <v>3.9029787740948244E-10</v>
      </c>
      <c r="U545" s="27">
        <f t="shared" si="124"/>
        <v>0.41111757857974385</v>
      </c>
      <c r="V545" s="27">
        <f t="shared" si="125"/>
        <v>-7.755661303179024</v>
      </c>
      <c r="W545" s="77">
        <f t="shared" si="123"/>
        <v>-10.929252741672403</v>
      </c>
      <c r="X545" s="27">
        <f t="shared" si="126"/>
        <v>-14.766700677465483</v>
      </c>
      <c r="Y545" s="27">
        <f t="shared" si="127"/>
        <v>3.8628102919893158E-7</v>
      </c>
      <c r="AA545" s="65">
        <f t="shared" si="129"/>
        <v>-0.9999785416216983</v>
      </c>
      <c r="AB545" s="65">
        <f t="shared" si="130"/>
        <v>-30964.453739242632</v>
      </c>
      <c r="AD545" s="27">
        <f t="shared" si="131"/>
        <v>-7.755661303179024</v>
      </c>
      <c r="AE545" s="77">
        <f t="shared" si="132"/>
        <v>-10.929252741672403</v>
      </c>
      <c r="AF545" s="27">
        <f t="shared" si="133"/>
        <v>-14.766700677465483</v>
      </c>
      <c r="AG545" s="27">
        <f t="shared" si="135"/>
        <v>3.8628102919893158E-7</v>
      </c>
      <c r="AI545" s="22">
        <f t="shared" si="134"/>
        <v>1.4605594009652964E-10</v>
      </c>
      <c r="AJ545" s="65">
        <f t="shared" si="136"/>
        <v>1.4605594009652964E-10</v>
      </c>
    </row>
    <row r="546" spans="2:36" x14ac:dyDescent="0.2">
      <c r="B546" t="str">
        <f>DataBase!A543</f>
        <v>n-C19</v>
      </c>
      <c r="D546" s="27">
        <f>DataBase!C543</f>
        <v>268.510009765625</v>
      </c>
      <c r="E546" s="47">
        <f>DataBase!E543</f>
        <v>330.64901123046877</v>
      </c>
      <c r="F546" s="47">
        <f>DataBase!D543/1000</f>
        <v>0.78759100341796873</v>
      </c>
      <c r="G546" s="47">
        <f>DataBase!R543</f>
        <v>482.77901611328127</v>
      </c>
      <c r="H546" s="47">
        <f>DataBase!S543/100</f>
        <v>11.169499511718749</v>
      </c>
      <c r="I546" s="68">
        <f>DataBase!U543</f>
        <v>0.82700002193450928</v>
      </c>
      <c r="J546" s="27">
        <f>TestLeeKesler!H546</f>
        <v>13.054318996426797</v>
      </c>
      <c r="K546" s="58">
        <f>DataBase!Y544</f>
        <v>4.0690520701780059E-5</v>
      </c>
      <c r="L546" s="27">
        <f t="shared" si="122"/>
        <v>3.0401230615976672E-5</v>
      </c>
      <c r="M546" s="27">
        <f t="shared" si="128"/>
        <v>3.0401230615976672E-5</v>
      </c>
      <c r="N546" s="58"/>
      <c r="O546" s="58"/>
      <c r="P546" s="58"/>
      <c r="Q546" s="58"/>
      <c r="R546" s="58"/>
      <c r="S546" s="58"/>
      <c r="T546" s="27">
        <f>TestLeeKesler!AR546</f>
        <v>5.7702631576694113E-10</v>
      </c>
      <c r="U546" s="27">
        <f t="shared" si="124"/>
        <v>0.46717349443175493</v>
      </c>
      <c r="V546" s="27">
        <f t="shared" si="125"/>
        <v>-6.1401022511420793</v>
      </c>
      <c r="W546" s="77">
        <f t="shared" si="123"/>
        <v>-8.0702682551747476</v>
      </c>
      <c r="X546" s="27">
        <f t="shared" si="126"/>
        <v>-12.81421427518897</v>
      </c>
      <c r="Y546" s="27">
        <f t="shared" si="127"/>
        <v>2.7218077751899707E-6</v>
      </c>
      <c r="AA546" s="65">
        <f t="shared" si="129"/>
        <v>-0.99998581914642981</v>
      </c>
      <c r="AB546" s="65">
        <f t="shared" si="130"/>
        <v>-17831.578568695979</v>
      </c>
      <c r="AD546" s="27">
        <f t="shared" si="131"/>
        <v>-6.1401022511420793</v>
      </c>
      <c r="AE546" s="77">
        <f t="shared" si="132"/>
        <v>-8.0702682551747476</v>
      </c>
      <c r="AF546" s="27">
        <f t="shared" si="133"/>
        <v>-12.81421427518897</v>
      </c>
      <c r="AG546" s="27">
        <f t="shared" si="135"/>
        <v>2.7218077751899707E-6</v>
      </c>
      <c r="AI546" s="22">
        <f t="shared" si="134"/>
        <v>1.0586949046981185E-10</v>
      </c>
      <c r="AJ546" s="65">
        <f t="shared" si="136"/>
        <v>1.0586949046981185E-10</v>
      </c>
    </row>
    <row r="547" spans="2:36" x14ac:dyDescent="0.2">
      <c r="B547" t="str">
        <f>DataBase!A544</f>
        <v>iC3Myristate</v>
      </c>
      <c r="D547" s="27">
        <f>DataBase!C544</f>
        <v>270.45599365234375</v>
      </c>
      <c r="E547" s="47">
        <f>DataBase!E544</f>
        <v>314.85000000000002</v>
      </c>
      <c r="F547" s="47">
        <f>DataBase!D544/1000</f>
        <v>0.85576599121093755</v>
      </c>
      <c r="G547" s="47">
        <f>DataBase!R544</f>
        <v>464.85</v>
      </c>
      <c r="H547" s="47">
        <f>DataBase!S544/100</f>
        <v>14</v>
      </c>
      <c r="I547" s="68">
        <f>DataBase!U544</f>
        <v>0.93639099597930908</v>
      </c>
      <c r="J547" s="27">
        <f>TestLeeKesler!H547</f>
        <v>11.908624107660863</v>
      </c>
      <c r="K547" s="58">
        <f>DataBase!Y545</f>
        <v>4.0751008651787013E-6</v>
      </c>
      <c r="L547" s="27">
        <f t="shared" si="122"/>
        <v>3.2460193673088022E-5</v>
      </c>
      <c r="M547" s="27">
        <f t="shared" si="128"/>
        <v>3.2460193673088022E-5</v>
      </c>
      <c r="N547" s="58"/>
      <c r="O547" s="58"/>
      <c r="P547" s="58"/>
      <c r="Q547" s="58"/>
      <c r="R547" s="58"/>
      <c r="S547" s="58"/>
      <c r="T547" s="27">
        <f>TestLeeKesler!AR547</f>
        <v>1.4020908845053203E-10</v>
      </c>
      <c r="U547" s="27">
        <f t="shared" si="124"/>
        <v>0.47852303523035228</v>
      </c>
      <c r="V547" s="27">
        <f t="shared" si="125"/>
        <v>-5.8612498916312363</v>
      </c>
      <c r="W547" s="77">
        <f t="shared" si="123"/>
        <v>-7.5965098958741875</v>
      </c>
      <c r="X547" s="27">
        <f t="shared" si="126"/>
        <v>-12.974553358995545</v>
      </c>
      <c r="Y547" s="27">
        <f t="shared" si="127"/>
        <v>2.3185852623634299E-6</v>
      </c>
      <c r="AA547" s="65">
        <f t="shared" si="129"/>
        <v>-0.99996559371336091</v>
      </c>
      <c r="AB547" s="65">
        <f t="shared" si="130"/>
        <v>202448.30860535856</v>
      </c>
      <c r="AD547" s="27">
        <f t="shared" si="131"/>
        <v>-5.8612498916312363</v>
      </c>
      <c r="AE547" s="77">
        <f t="shared" si="132"/>
        <v>-7.5965098958741875</v>
      </c>
      <c r="AF547" s="27">
        <f t="shared" si="133"/>
        <v>-12.974553358995545</v>
      </c>
      <c r="AG547" s="27">
        <f t="shared" si="135"/>
        <v>2.3185852623634299E-6</v>
      </c>
      <c r="AI547" s="22">
        <f t="shared" si="134"/>
        <v>8.0571349371362543E-10</v>
      </c>
      <c r="AJ547" s="65">
        <f t="shared" si="136"/>
        <v>8.0571349371362543E-10</v>
      </c>
    </row>
    <row r="548" spans="2:36" x14ac:dyDescent="0.2">
      <c r="B548" t="str">
        <f>DataBase!A545</f>
        <v>n-TtrdecylBZ</v>
      </c>
      <c r="D548" s="27">
        <f>DataBase!C545</f>
        <v>274.47000122070313</v>
      </c>
      <c r="E548" s="47">
        <f>DataBase!E545</f>
        <v>354.05001220703127</v>
      </c>
      <c r="F548" s="47">
        <f>DataBase!D545/1000</f>
        <v>0.85638702392578125</v>
      </c>
      <c r="G548" s="47">
        <f>DataBase!R545</f>
        <v>518.88802490234377</v>
      </c>
      <c r="H548" s="47">
        <f>DataBase!S545/100</f>
        <v>14.1</v>
      </c>
      <c r="I548" s="68">
        <f>DataBase!U545</f>
        <v>0.86900001764297485</v>
      </c>
      <c r="J548" s="27">
        <f>TestLeeKesler!H548</f>
        <v>12.158764390275731</v>
      </c>
      <c r="K548" s="58">
        <f>DataBase!Y546</f>
        <v>2.2800559124143898E-5</v>
      </c>
      <c r="L548" s="27">
        <f t="shared" si="122"/>
        <v>6.6611464388181311E-6</v>
      </c>
      <c r="M548" s="27">
        <f t="shared" si="128"/>
        <v>6.6611464388181311E-6</v>
      </c>
      <c r="N548" s="58"/>
      <c r="O548" s="58"/>
      <c r="P548" s="58"/>
      <c r="Q548" s="58"/>
      <c r="R548" s="58"/>
      <c r="S548" s="58"/>
      <c r="T548" s="27">
        <f>TestLeeKesler!AR548</f>
        <v>3.0268770584516074E-11</v>
      </c>
      <c r="U548" s="27">
        <f t="shared" si="124"/>
        <v>0.44587505763191415</v>
      </c>
      <c r="V548" s="27">
        <f t="shared" si="125"/>
        <v>-6.7037577674583497</v>
      </c>
      <c r="W548" s="77">
        <f t="shared" si="123"/>
        <v>-9.0467615886988728</v>
      </c>
      <c r="X548" s="27">
        <f t="shared" si="126"/>
        <v>-14.565393747649457</v>
      </c>
      <c r="Y548" s="27">
        <f t="shared" si="127"/>
        <v>4.7242173324951286E-7</v>
      </c>
      <c r="AA548" s="65">
        <f t="shared" si="129"/>
        <v>-0.99999867245489826</v>
      </c>
      <c r="AB548" s="65">
        <f t="shared" si="130"/>
        <v>-533203.44281118084</v>
      </c>
      <c r="AD548" s="27">
        <f t="shared" si="131"/>
        <v>-6.7037577674583497</v>
      </c>
      <c r="AE548" s="77">
        <f t="shared" si="132"/>
        <v>-9.0467615886988728</v>
      </c>
      <c r="AF548" s="27">
        <f t="shared" si="133"/>
        <v>-14.565393747649457</v>
      </c>
      <c r="AG548" s="27">
        <f t="shared" si="135"/>
        <v>4.7242173324951286E-7</v>
      </c>
      <c r="AI548" s="22">
        <f t="shared" si="134"/>
        <v>2.604806418272543E-10</v>
      </c>
      <c r="AJ548" s="65">
        <f t="shared" si="136"/>
        <v>2.604806418272543E-10</v>
      </c>
    </row>
    <row r="549" spans="2:36" x14ac:dyDescent="0.2">
      <c r="B549" t="str">
        <f>DataBase!A546</f>
        <v>1-Eicosyne</v>
      </c>
      <c r="D549" s="27">
        <f>DataBase!C546</f>
        <v>278.51998901367188</v>
      </c>
      <c r="E549" s="47">
        <f>DataBase!E546</f>
        <v>340.05001220703127</v>
      </c>
      <c r="F549" s="47">
        <f>DataBase!D546/1000</f>
        <v>0.79624700927734371</v>
      </c>
      <c r="G549" s="47">
        <f>DataBase!R546</f>
        <v>496.64901123046877</v>
      </c>
      <c r="H549" s="47">
        <f>DataBase!S546/100</f>
        <v>11.2</v>
      </c>
      <c r="I549" s="68">
        <f>DataBase!U546</f>
        <v>0.75</v>
      </c>
      <c r="J549" s="27">
        <f>TestLeeKesler!H549</f>
        <v>12.979074915122343</v>
      </c>
      <c r="K549" s="58">
        <f>DataBase!Y547</f>
        <v>5.3998301844309235E-6</v>
      </c>
      <c r="L549" s="27">
        <f t="shared" si="122"/>
        <v>3.4594471302948106E-5</v>
      </c>
      <c r="M549" s="27">
        <f t="shared" si="128"/>
        <v>3.4594471302948106E-5</v>
      </c>
      <c r="N549" s="58"/>
      <c r="O549" s="58"/>
      <c r="P549" s="58"/>
      <c r="Q549" s="58"/>
      <c r="R549" s="58"/>
      <c r="S549" s="58"/>
      <c r="T549" s="27">
        <f>TestLeeKesler!AR549</f>
        <v>4.831833559428724E-10</v>
      </c>
      <c r="U549" s="27">
        <f t="shared" si="124"/>
        <v>0.458756110163762</v>
      </c>
      <c r="V549" s="27">
        <f t="shared" si="125"/>
        <v>-6.3562942957338926</v>
      </c>
      <c r="W549" s="77">
        <f t="shared" si="123"/>
        <v>-8.441914880223333</v>
      </c>
      <c r="X549" s="27">
        <f t="shared" si="126"/>
        <v>-12.687730455901391</v>
      </c>
      <c r="Y549" s="27">
        <f t="shared" si="127"/>
        <v>3.088792080620367E-6</v>
      </c>
      <c r="AA549" s="65">
        <f t="shared" si="129"/>
        <v>-0.99991051878680637</v>
      </c>
      <c r="AB549" s="65">
        <f t="shared" si="130"/>
        <v>60421.454421888062</v>
      </c>
      <c r="AD549" s="27">
        <f t="shared" si="131"/>
        <v>-6.3562942957338926</v>
      </c>
      <c r="AE549" s="77">
        <f t="shared" si="132"/>
        <v>-8.441914880223333</v>
      </c>
      <c r="AF549" s="27">
        <f t="shared" si="133"/>
        <v>-12.687730455901391</v>
      </c>
      <c r="AG549" s="27">
        <f t="shared" si="135"/>
        <v>3.088792080620367E-6</v>
      </c>
      <c r="AI549" s="22">
        <f t="shared" si="134"/>
        <v>8.5232707003901415E-10</v>
      </c>
      <c r="AJ549" s="65">
        <f t="shared" si="136"/>
        <v>8.5232707003901415E-10</v>
      </c>
    </row>
    <row r="550" spans="2:36" x14ac:dyDescent="0.2">
      <c r="B550" t="str">
        <f>DataBase!A547</f>
        <v>1-Eicosene</v>
      </c>
      <c r="D550" s="27">
        <f>DataBase!C547</f>
        <v>280.51901245117188</v>
      </c>
      <c r="E550" s="47">
        <f>DataBase!E547</f>
        <v>342.35</v>
      </c>
      <c r="F550" s="47">
        <f>DataBase!D547/1000</f>
        <v>0.79878900146484377</v>
      </c>
      <c r="G550" s="47">
        <f>DataBase!R547</f>
        <v>494.58901367187502</v>
      </c>
      <c r="H550" s="47">
        <f>DataBase!S547/100</f>
        <v>10.431800537109375</v>
      </c>
      <c r="I550" s="68">
        <f>DataBase!U547</f>
        <v>0.88059902191162109</v>
      </c>
      <c r="J550" s="27">
        <f>TestLeeKesler!H550</f>
        <v>12.953926971239751</v>
      </c>
      <c r="K550" s="58">
        <f>DataBase!Y548</f>
        <v>9.5820610039837087E-6</v>
      </c>
      <c r="L550" s="27">
        <f t="shared" si="122"/>
        <v>1.1601315036532844E-5</v>
      </c>
      <c r="M550" s="27">
        <f t="shared" si="128"/>
        <v>1.1601315036532844E-5</v>
      </c>
      <c r="N550" s="58"/>
      <c r="O550" s="58"/>
      <c r="P550" s="58"/>
      <c r="Q550" s="58"/>
      <c r="R550" s="58"/>
      <c r="S550" s="58"/>
      <c r="T550" s="27">
        <f>TestLeeKesler!AR550</f>
        <v>4.4894198838334847E-10</v>
      </c>
      <c r="U550" s="27">
        <f t="shared" si="124"/>
        <v>0.45998704470023616</v>
      </c>
      <c r="V550" s="27">
        <f t="shared" si="125"/>
        <v>-6.3241596672019842</v>
      </c>
      <c r="W550" s="77">
        <f t="shared" si="123"/>
        <v>-8.386440519243763</v>
      </c>
      <c r="X550" s="27">
        <f t="shared" si="126"/>
        <v>-13.70925098576803</v>
      </c>
      <c r="Y550" s="27">
        <f t="shared" si="127"/>
        <v>1.1121105120121036E-6</v>
      </c>
      <c r="AA550" s="65">
        <f t="shared" si="129"/>
        <v>-0.99995314765913124</v>
      </c>
      <c r="AB550" s="65">
        <f t="shared" si="130"/>
        <v>4497.8061415474203</v>
      </c>
      <c r="AD550" s="27">
        <f t="shared" si="131"/>
        <v>-6.3241596672019842</v>
      </c>
      <c r="AE550" s="77">
        <f t="shared" si="132"/>
        <v>-8.386440519243763</v>
      </c>
      <c r="AF550" s="27">
        <f t="shared" si="133"/>
        <v>-13.70925098576803</v>
      </c>
      <c r="AG550" s="27">
        <f t="shared" si="135"/>
        <v>1.1121105120121036E-6</v>
      </c>
      <c r="AI550" s="22">
        <f t="shared" si="134"/>
        <v>4.0773868479659444E-12</v>
      </c>
      <c r="AJ550" s="65">
        <f t="shared" si="136"/>
        <v>4.0773868479659444E-12</v>
      </c>
    </row>
    <row r="551" spans="2:36" x14ac:dyDescent="0.2">
      <c r="B551" t="str">
        <f>DataBase!A548</f>
        <v>n-C20</v>
      </c>
      <c r="D551" s="27">
        <f>DataBase!C548</f>
        <v>282.54000854492188</v>
      </c>
      <c r="E551" s="47">
        <f>DataBase!E548</f>
        <v>343.77901611328127</v>
      </c>
      <c r="F551" s="47">
        <f>DataBase!D548/1000</f>
        <v>0.79066900634765624</v>
      </c>
      <c r="G551" s="47">
        <f>DataBase!R548</f>
        <v>494.85</v>
      </c>
      <c r="H551" s="47">
        <f>DataBase!S548/100</f>
        <v>11.6</v>
      </c>
      <c r="I551" s="68">
        <f>DataBase!U548</f>
        <v>0.90687799453735352</v>
      </c>
      <c r="J551" s="27">
        <f>TestLeeKesler!H551</f>
        <v>13.097081164836959</v>
      </c>
      <c r="K551" s="58">
        <f>DataBase!Y549</f>
        <v>1.7510478531291434E-6</v>
      </c>
      <c r="L551" s="27">
        <f t="shared" si="122"/>
        <v>1.024139645172154E-5</v>
      </c>
      <c r="M551" s="27">
        <f t="shared" si="128"/>
        <v>1.024139645172154E-5</v>
      </c>
      <c r="N551" s="58"/>
      <c r="O551" s="58"/>
      <c r="P551" s="58"/>
      <c r="Q551" s="58"/>
      <c r="R551" s="58"/>
      <c r="S551" s="58"/>
      <c r="T551" s="27">
        <f>TestLeeKesler!AR551</f>
        <v>8.4462423528922103E-11</v>
      </c>
      <c r="U551" s="27">
        <f t="shared" si="124"/>
        <v>0.45983072916666662</v>
      </c>
      <c r="V551" s="27">
        <f t="shared" si="125"/>
        <v>-6.3282303994044469</v>
      </c>
      <c r="W551" s="77">
        <f t="shared" si="123"/>
        <v>-8.3934634206262864</v>
      </c>
      <c r="X551" s="27">
        <f t="shared" si="126"/>
        <v>-13.940077673524648</v>
      </c>
      <c r="Y551" s="27">
        <f t="shared" si="127"/>
        <v>8.8287900445875348E-7</v>
      </c>
      <c r="AA551" s="65">
        <f t="shared" si="129"/>
        <v>-0.99995176464002511</v>
      </c>
      <c r="AB551" s="65">
        <f t="shared" si="130"/>
        <v>100522.19962271251</v>
      </c>
      <c r="AD551" s="27">
        <f t="shared" si="131"/>
        <v>-6.3282303994044469</v>
      </c>
      <c r="AE551" s="77">
        <f t="shared" si="132"/>
        <v>-8.3934634206262864</v>
      </c>
      <c r="AF551" s="27">
        <f t="shared" si="133"/>
        <v>-13.940077673524648</v>
      </c>
      <c r="AG551" s="27">
        <f t="shared" si="135"/>
        <v>8.8287900445875348E-7</v>
      </c>
      <c r="AI551" s="22">
        <f t="shared" si="134"/>
        <v>7.2086019325619883E-11</v>
      </c>
      <c r="AJ551" s="65">
        <f t="shared" si="136"/>
        <v>7.2086019325619883E-11</v>
      </c>
    </row>
    <row r="552" spans="2:36" x14ac:dyDescent="0.2">
      <c r="B552" t="str">
        <f>DataBase!A549</f>
        <v>n-Pentdec-BZ</v>
      </c>
      <c r="D552" s="27">
        <f>DataBase!C549</f>
        <v>288.5</v>
      </c>
      <c r="E552" s="47">
        <f>DataBase!E549</f>
        <v>366.11000976562502</v>
      </c>
      <c r="F552" s="47">
        <f>DataBase!D549/1000</f>
        <v>0.85859802246093753</v>
      </c>
      <c r="G552" s="47">
        <f>DataBase!R549</f>
        <v>527.22200927734377</v>
      </c>
      <c r="H552" s="47">
        <f>DataBase!S549/100</f>
        <v>13.4443994140625</v>
      </c>
      <c r="I552" s="68">
        <f>DataBase!U549</f>
        <v>0.97196102142333984</v>
      </c>
      <c r="J552" s="27">
        <f>TestLeeKesler!H552</f>
        <v>12.204691238756551</v>
      </c>
      <c r="K552" s="58">
        <f>DataBase!Y550</f>
        <v>2.8001031862811167E-6</v>
      </c>
      <c r="L552" s="27">
        <f t="shared" si="122"/>
        <v>1.7573067819980151E-6</v>
      </c>
      <c r="M552" s="27">
        <f t="shared" si="128"/>
        <v>1.7573067819980151E-6</v>
      </c>
      <c r="N552" s="58"/>
      <c r="O552" s="58"/>
      <c r="P552" s="58"/>
      <c r="Q552" s="58"/>
      <c r="R552" s="58"/>
      <c r="S552" s="58"/>
      <c r="T552" s="27">
        <f>TestLeeKesler!AR552</f>
        <v>8.0890566694557302E-12</v>
      </c>
      <c r="U552" s="27">
        <f t="shared" si="124"/>
        <v>0.44123232185350819</v>
      </c>
      <c r="V552" s="27">
        <f t="shared" si="125"/>
        <v>-6.8342212730850029</v>
      </c>
      <c r="W552" s="77">
        <f t="shared" si="123"/>
        <v>-9.2761636583163156</v>
      </c>
      <c r="X552" s="27">
        <f t="shared" si="126"/>
        <v>-15.850290777312194</v>
      </c>
      <c r="Y552" s="27">
        <f t="shared" si="127"/>
        <v>1.3070920670207974E-7</v>
      </c>
      <c r="AA552" s="65">
        <f t="shared" si="129"/>
        <v>-0.99999711115764978</v>
      </c>
      <c r="AB552" s="65">
        <f t="shared" si="130"/>
        <v>-128914.46393504694</v>
      </c>
      <c r="AD552" s="27">
        <f t="shared" si="131"/>
        <v>-6.8342212730850029</v>
      </c>
      <c r="AE552" s="77">
        <f t="shared" si="132"/>
        <v>-9.2761636583163156</v>
      </c>
      <c r="AF552" s="27">
        <f t="shared" si="133"/>
        <v>-15.850290777312194</v>
      </c>
      <c r="AG552" s="27">
        <f t="shared" si="135"/>
        <v>1.3070920670207974E-7</v>
      </c>
      <c r="AI552" s="22">
        <f t="shared" si="134"/>
        <v>1.0874243407857659E-12</v>
      </c>
      <c r="AJ552" s="65">
        <f t="shared" si="136"/>
        <v>1.0874243407857659E-12</v>
      </c>
    </row>
    <row r="553" spans="2:36" x14ac:dyDescent="0.2">
      <c r="B553" t="str">
        <f>DataBase!A550</f>
        <v>1-C21=</v>
      </c>
      <c r="D553" s="27">
        <f>DataBase!C550</f>
        <v>294.54901123046875</v>
      </c>
      <c r="E553" s="47">
        <f>DataBase!E550</f>
        <v>355.05001220703127</v>
      </c>
      <c r="F553" s="47">
        <f>DataBase!D550/1000</f>
        <v>0.7930120239257813</v>
      </c>
      <c r="G553" s="47">
        <f>DataBase!R550</f>
        <v>503.54702148437502</v>
      </c>
      <c r="H553" s="47">
        <f>DataBase!S550/100</f>
        <v>10.776300048828125</v>
      </c>
      <c r="I553" s="68">
        <f>DataBase!U550</f>
        <v>0.9047970175743103</v>
      </c>
      <c r="J553" s="27">
        <f>TestLeeKesler!H553</f>
        <v>13.137428827683786</v>
      </c>
      <c r="K553" s="58">
        <f>DataBase!Y551</f>
        <v>4.3897897534499993E-6</v>
      </c>
      <c r="L553" s="27">
        <f t="shared" si="122"/>
        <v>6.8344714774643317E-6</v>
      </c>
      <c r="M553" s="27">
        <f t="shared" si="128"/>
        <v>6.8344714774643317E-6</v>
      </c>
      <c r="N553" s="58"/>
      <c r="O553" s="58"/>
      <c r="P553" s="58"/>
      <c r="Q553" s="58"/>
      <c r="R553" s="58"/>
      <c r="S553" s="58"/>
      <c r="T553" s="27">
        <f>TestLeeKesler!AR553</f>
        <v>4.403813171796301E-11</v>
      </c>
      <c r="U553" s="27">
        <f t="shared" si="124"/>
        <v>0.45468180027918953</v>
      </c>
      <c r="V553" s="27">
        <f t="shared" si="125"/>
        <v>-6.4639622967830332</v>
      </c>
      <c r="W553" s="77">
        <f t="shared" si="123"/>
        <v>-8.6283644299817333</v>
      </c>
      <c r="X553" s="27">
        <f t="shared" si="126"/>
        <v>-14.27088069957477</v>
      </c>
      <c r="Y553" s="27">
        <f t="shared" si="127"/>
        <v>6.3421317581144659E-7</v>
      </c>
      <c r="AA553" s="65">
        <f t="shared" si="129"/>
        <v>-0.99998996805446472</v>
      </c>
      <c r="AB553" s="65">
        <f t="shared" si="130"/>
        <v>55512.83918380113</v>
      </c>
      <c r="AD553" s="27">
        <f t="shared" si="131"/>
        <v>-6.4639622967830332</v>
      </c>
      <c r="AE553" s="77">
        <f t="shared" si="132"/>
        <v>-8.6283644299817333</v>
      </c>
      <c r="AF553" s="27">
        <f t="shared" si="133"/>
        <v>-14.27088069957477</v>
      </c>
      <c r="AG553" s="27">
        <f t="shared" si="135"/>
        <v>6.3421317581144659E-7</v>
      </c>
      <c r="AI553" s="22">
        <f t="shared" si="134"/>
        <v>5.976468731729689E-12</v>
      </c>
      <c r="AJ553" s="65">
        <f t="shared" si="136"/>
        <v>5.976468731729689E-12</v>
      </c>
    </row>
    <row r="554" spans="2:36" x14ac:dyDescent="0.2">
      <c r="B554" t="str">
        <f>DataBase!A551</f>
        <v>n-C21</v>
      </c>
      <c r="D554" s="27">
        <f>DataBase!C551</f>
        <v>296.5830078125</v>
      </c>
      <c r="E554" s="47">
        <f>DataBase!E551</f>
        <v>356.50002441406252</v>
      </c>
      <c r="F554" s="47">
        <f>DataBase!D551/1000</f>
        <v>0.79430200195312495</v>
      </c>
      <c r="G554" s="47">
        <f>DataBase!R551</f>
        <v>504.85</v>
      </c>
      <c r="H554" s="47">
        <f>DataBase!S551/100</f>
        <v>11.1</v>
      </c>
      <c r="I554" s="68">
        <f>DataBase!U551</f>
        <v>0.94200402498245239</v>
      </c>
      <c r="J554" s="27">
        <f>TestLeeKesler!H554</f>
        <v>13.126176895106267</v>
      </c>
      <c r="K554" s="58">
        <f>DataBase!Y552</f>
        <v>6.950436577991581E-7</v>
      </c>
      <c r="L554" s="27">
        <f t="shared" si="122"/>
        <v>4.8399432570956602E-6</v>
      </c>
      <c r="M554" s="27">
        <f t="shared" si="128"/>
        <v>4.8399432570956602E-6</v>
      </c>
      <c r="N554" s="58"/>
      <c r="O554" s="58"/>
      <c r="P554" s="58"/>
      <c r="Q554" s="58"/>
      <c r="R554" s="58"/>
      <c r="S554" s="58"/>
      <c r="T554" s="27">
        <f>TestLeeKesler!AR554</f>
        <v>2.4850665083188029E-11</v>
      </c>
      <c r="U554" s="27">
        <f t="shared" si="124"/>
        <v>0.45392030848329046</v>
      </c>
      <c r="V554" s="27">
        <f t="shared" si="125"/>
        <v>-6.4843108145624511</v>
      </c>
      <c r="W554" s="77">
        <f t="shared" si="123"/>
        <v>-8.6637016810547998</v>
      </c>
      <c r="X554" s="27">
        <f t="shared" si="126"/>
        <v>-14.645552669363312</v>
      </c>
      <c r="Y554" s="27">
        <f t="shared" si="127"/>
        <v>4.3603092406267211E-7</v>
      </c>
      <c r="AA554" s="65">
        <f t="shared" si="129"/>
        <v>-0.99996424589332722</v>
      </c>
      <c r="AB554" s="65">
        <f t="shared" si="130"/>
        <v>166792.30054493027</v>
      </c>
      <c r="AD554" s="27">
        <f t="shared" si="131"/>
        <v>-6.4843108145624511</v>
      </c>
      <c r="AE554" s="77">
        <f t="shared" si="132"/>
        <v>-8.6637016810547998</v>
      </c>
      <c r="AF554" s="27">
        <f t="shared" si="133"/>
        <v>-14.645552669363312</v>
      </c>
      <c r="AG554" s="27">
        <f t="shared" si="135"/>
        <v>4.3603092406267211E-7</v>
      </c>
      <c r="AI554" s="22">
        <f t="shared" si="134"/>
        <v>1.7180192688248304E-11</v>
      </c>
      <c r="AJ554" s="65">
        <f t="shared" si="136"/>
        <v>1.7180192688248304E-11</v>
      </c>
    </row>
    <row r="555" spans="2:36" x14ac:dyDescent="0.2">
      <c r="B555" t="str">
        <f>DataBase!A552</f>
        <v>n-HexdecylBZ</v>
      </c>
      <c r="D555" s="27">
        <f>DataBase!C552</f>
        <v>302.51901245117188</v>
      </c>
      <c r="E555" s="47">
        <f>DataBase!E552</f>
        <v>377.77700195312502</v>
      </c>
      <c r="F555" s="47">
        <f>DataBase!D552/1000</f>
        <v>0.85859802246093753</v>
      </c>
      <c r="G555" s="47">
        <f>DataBase!R552</f>
        <v>535.00002441406252</v>
      </c>
      <c r="H555" s="47">
        <f>DataBase!S552/100</f>
        <v>12.8931005859375</v>
      </c>
      <c r="I555" s="68">
        <f>DataBase!U552</f>
        <v>1.0298700332641602</v>
      </c>
      <c r="J555" s="27">
        <f>TestLeeKesler!H555</f>
        <v>12.27849243483937</v>
      </c>
      <c r="K555" s="58">
        <f>DataBase!Y553</f>
        <v>1.5745388678707164E-6</v>
      </c>
      <c r="L555" s="27">
        <f t="shared" si="122"/>
        <v>6.9838818576021205E-7</v>
      </c>
      <c r="M555" s="27">
        <f t="shared" si="128"/>
        <v>6.9838818576021205E-7</v>
      </c>
      <c r="N555" s="58"/>
      <c r="O555" s="58"/>
      <c r="P555" s="58"/>
      <c r="Q555" s="58"/>
      <c r="R555" s="58"/>
      <c r="S555" s="58"/>
      <c r="T555" s="27">
        <f>TestLeeKesler!AR555</f>
        <v>1.9284238110426824E-12</v>
      </c>
      <c r="U555" s="27">
        <f t="shared" si="124"/>
        <v>0.43698569489748673</v>
      </c>
      <c r="V555" s="27">
        <f t="shared" si="125"/>
        <v>-6.9561023796108685</v>
      </c>
      <c r="W555" s="77">
        <f t="shared" si="123"/>
        <v>-9.4915672690400754</v>
      </c>
      <c r="X555" s="27">
        <f t="shared" si="126"/>
        <v>-16.731183078706184</v>
      </c>
      <c r="Y555" s="27">
        <f t="shared" si="127"/>
        <v>5.4167589952873232E-8</v>
      </c>
      <c r="AA555" s="65">
        <f t="shared" si="129"/>
        <v>-0.99999877524534297</v>
      </c>
      <c r="AB555" s="65">
        <f t="shared" si="130"/>
        <v>-454335.12959828944</v>
      </c>
      <c r="AD555" s="27">
        <f t="shared" si="131"/>
        <v>-6.9561023796108685</v>
      </c>
      <c r="AE555" s="77">
        <f t="shared" si="132"/>
        <v>-9.4915672690400754</v>
      </c>
      <c r="AF555" s="27">
        <f t="shared" si="133"/>
        <v>-16.731183078706184</v>
      </c>
      <c r="AG555" s="27">
        <f t="shared" si="135"/>
        <v>5.4167589952873232E-8</v>
      </c>
      <c r="AI555" s="22">
        <f t="shared" si="134"/>
        <v>7.6764001776270204E-13</v>
      </c>
      <c r="AJ555" s="65">
        <f t="shared" si="136"/>
        <v>7.6764001776270204E-13</v>
      </c>
    </row>
    <row r="556" spans="2:36" x14ac:dyDescent="0.2">
      <c r="B556" t="str">
        <f>DataBase!A553</f>
        <v>1-C22=</v>
      </c>
      <c r="D556" s="27">
        <f>DataBase!C553</f>
        <v>308.58999633789063</v>
      </c>
      <c r="E556" s="47">
        <f>DataBase!E553</f>
        <v>367.25002441406252</v>
      </c>
      <c r="F556" s="47">
        <f>DataBase!D553/1000</f>
        <v>0.79507202148437495</v>
      </c>
      <c r="G556" s="47">
        <f>DataBase!R553</f>
        <v>512.90401611328127</v>
      </c>
      <c r="H556" s="47">
        <f>DataBase!S553/100</f>
        <v>10.251800537109375</v>
      </c>
      <c r="I556" s="68">
        <f>DataBase!U553</f>
        <v>0.92439901828765869</v>
      </c>
      <c r="J556" s="27">
        <f>TestLeeKesler!H556</f>
        <v>13.187672214691135</v>
      </c>
      <c r="K556" s="58">
        <f>DataBase!Y554</f>
        <v>1.9779115351995315E-6</v>
      </c>
      <c r="L556" s="27">
        <f t="shared" si="122"/>
        <v>3.7486827919108668E-6</v>
      </c>
      <c r="M556" s="27">
        <f t="shared" si="128"/>
        <v>3.7486827919108668E-6</v>
      </c>
      <c r="N556" s="58"/>
      <c r="O556" s="58"/>
      <c r="P556" s="58"/>
      <c r="Q556" s="58"/>
      <c r="R556" s="58"/>
      <c r="S556" s="58"/>
      <c r="T556" s="27">
        <f>TestLeeKesler!AR556</f>
        <v>1.4537237021863198E-11</v>
      </c>
      <c r="U556" s="27">
        <f t="shared" si="124"/>
        <v>0.44926937940751666</v>
      </c>
      <c r="V556" s="27">
        <f t="shared" si="125"/>
        <v>-6.6101657546329848</v>
      </c>
      <c r="W556" s="77">
        <f t="shared" si="123"/>
        <v>-8.8829536492470016</v>
      </c>
      <c r="X556" s="27">
        <f t="shared" si="126"/>
        <v>-14.821559387491689</v>
      </c>
      <c r="Y556" s="27">
        <f t="shared" si="127"/>
        <v>3.6566091764479991E-7</v>
      </c>
      <c r="AA556" s="65">
        <f t="shared" si="129"/>
        <v>-0.99999265020868566</v>
      </c>
      <c r="AB556" s="65">
        <f t="shared" si="130"/>
        <v>121809.34066412988</v>
      </c>
      <c r="AD556" s="27">
        <f t="shared" si="131"/>
        <v>-6.6101657546329848</v>
      </c>
      <c r="AE556" s="77">
        <f t="shared" si="132"/>
        <v>-8.8829536492470016</v>
      </c>
      <c r="AF556" s="27">
        <f t="shared" si="133"/>
        <v>-14.821559387491689</v>
      </c>
      <c r="AG556" s="27">
        <f t="shared" si="135"/>
        <v>3.6566091764479991E-7</v>
      </c>
      <c r="AI556" s="22">
        <f t="shared" si="134"/>
        <v>3.1356308435950417E-12</v>
      </c>
      <c r="AJ556" s="65">
        <f t="shared" si="136"/>
        <v>3.1356308435950417E-12</v>
      </c>
    </row>
    <row r="557" spans="2:36" x14ac:dyDescent="0.2">
      <c r="B557" t="str">
        <f>DataBase!A554</f>
        <v>n-C22</v>
      </c>
      <c r="D557" s="27">
        <f>DataBase!C554</f>
        <v>310.5880126953125</v>
      </c>
      <c r="E557" s="47">
        <f>DataBase!E554</f>
        <v>368.61000976562502</v>
      </c>
      <c r="F557" s="47">
        <f>DataBase!D554/1000</f>
        <v>0.79675201416015629</v>
      </c>
      <c r="G557" s="47">
        <f>DataBase!R554</f>
        <v>513.85</v>
      </c>
      <c r="H557" s="47">
        <f>DataBase!S554/100</f>
        <v>10.6</v>
      </c>
      <c r="I557" s="68">
        <f>DataBase!U554</f>
        <v>0.97219002246856689</v>
      </c>
      <c r="J557" s="27">
        <f>TestLeeKesler!H557</f>
        <v>13.169174389925164</v>
      </c>
      <c r="K557" s="58">
        <f>DataBase!Y555</f>
        <v>3.0975246184451126E-6</v>
      </c>
      <c r="L557" s="27">
        <f t="shared" si="122"/>
        <v>2.4360144658125679E-6</v>
      </c>
      <c r="M557" s="27">
        <f t="shared" si="128"/>
        <v>2.4360144658125679E-6</v>
      </c>
      <c r="N557" s="58"/>
      <c r="O557" s="58"/>
      <c r="P557" s="58"/>
      <c r="Q557" s="58"/>
      <c r="R557" s="58"/>
      <c r="S557" s="58"/>
      <c r="T557" s="27">
        <f>TestLeeKesler!AR557</f>
        <v>7.1933099311580827E-12</v>
      </c>
      <c r="U557" s="27">
        <f t="shared" si="124"/>
        <v>0.44872935196950442</v>
      </c>
      <c r="V557" s="27">
        <f t="shared" si="125"/>
        <v>-6.6249565566801127</v>
      </c>
      <c r="W557" s="77">
        <f t="shared" si="123"/>
        <v>-8.9087981917706767</v>
      </c>
      <c r="X557" s="27">
        <f t="shared" si="126"/>
        <v>-15.286001270905574</v>
      </c>
      <c r="Y557" s="27">
        <f t="shared" si="127"/>
        <v>2.2981268545401584E-7</v>
      </c>
      <c r="AA557" s="65">
        <f t="shared" si="129"/>
        <v>-0.99999767772307979</v>
      </c>
      <c r="AB557" s="65">
        <f t="shared" si="130"/>
        <v>-91961.858860993801</v>
      </c>
      <c r="AD557" s="27">
        <f t="shared" si="131"/>
        <v>-6.6249565566801127</v>
      </c>
      <c r="AE557" s="77">
        <f t="shared" si="132"/>
        <v>-8.9087981917706767</v>
      </c>
      <c r="AF557" s="27">
        <f t="shared" si="133"/>
        <v>-15.286001270905574</v>
      </c>
      <c r="AG557" s="27">
        <f t="shared" si="135"/>
        <v>2.2981268545401584E-7</v>
      </c>
      <c r="AI557" s="22">
        <f t="shared" si="134"/>
        <v>4.3759568203593251E-13</v>
      </c>
      <c r="AJ557" s="65">
        <f t="shared" si="136"/>
        <v>4.3759568203593251E-13</v>
      </c>
    </row>
    <row r="558" spans="2:36" x14ac:dyDescent="0.2">
      <c r="B558" t="str">
        <f>DataBase!A555</f>
        <v>DiC4Sebacate</v>
      </c>
      <c r="D558" s="27">
        <f>DataBase!C555</f>
        <v>314.46600341796875</v>
      </c>
      <c r="E558" s="47">
        <f>DataBase!E555</f>
        <v>349.00002441406252</v>
      </c>
      <c r="F558" s="47">
        <f>DataBase!D555/1000</f>
        <v>0.94361102294921873</v>
      </c>
      <c r="G558" s="47">
        <f>DataBase!R555</f>
        <v>494.85</v>
      </c>
      <c r="H558" s="47">
        <f>DataBase!S555/100</f>
        <v>13.2</v>
      </c>
      <c r="I558" s="68">
        <f>DataBase!U555</f>
        <v>1.124459981918335</v>
      </c>
      <c r="J558" s="27">
        <f>TestLeeKesler!H558</f>
        <v>11.005156013751616</v>
      </c>
      <c r="K558" s="58">
        <f>DataBase!Y556</f>
        <v>1.0849962322547865E-6</v>
      </c>
      <c r="L558" s="27">
        <f t="shared" si="122"/>
        <v>1.8764529424165553E-6</v>
      </c>
      <c r="M558" s="27">
        <f t="shared" si="128"/>
        <v>1.8764529424165553E-6</v>
      </c>
      <c r="N558" s="58"/>
      <c r="O558" s="58"/>
      <c r="P558" s="58"/>
      <c r="Q558" s="58"/>
      <c r="R558" s="58"/>
      <c r="S558" s="58"/>
      <c r="T558" s="27">
        <f>TestLeeKesler!AR558</f>
        <v>3.3313778300775887E-12</v>
      </c>
      <c r="U558" s="27">
        <f t="shared" si="124"/>
        <v>0.45983072916666662</v>
      </c>
      <c r="V558" s="27">
        <f t="shared" si="125"/>
        <v>-6.3282303994044469</v>
      </c>
      <c r="W558" s="77">
        <f t="shared" si="123"/>
        <v>-8.3934634206262864</v>
      </c>
      <c r="X558" s="27">
        <f t="shared" si="126"/>
        <v>-15.766344125594086</v>
      </c>
      <c r="Y558" s="27">
        <f t="shared" si="127"/>
        <v>1.4215552594064813E-7</v>
      </c>
      <c r="AA558" s="65">
        <f t="shared" si="129"/>
        <v>-0.99999692959502429</v>
      </c>
      <c r="AB558" s="65">
        <f t="shared" si="130"/>
        <v>237576.38746828531</v>
      </c>
      <c r="AD558" s="27">
        <f t="shared" si="131"/>
        <v>-6.3282303994044469</v>
      </c>
      <c r="AE558" s="77">
        <f t="shared" si="132"/>
        <v>-8.3934634206262864</v>
      </c>
      <c r="AF558" s="27">
        <f t="shared" si="133"/>
        <v>-15.766344125594086</v>
      </c>
      <c r="AG558" s="27">
        <f t="shared" si="135"/>
        <v>1.4215552594064813E-7</v>
      </c>
      <c r="AI558" s="22">
        <f t="shared" si="134"/>
        <v>6.2640372406009004E-13</v>
      </c>
      <c r="AJ558" s="65">
        <f t="shared" si="136"/>
        <v>6.2640372406009004E-13</v>
      </c>
    </row>
    <row r="559" spans="2:36" x14ac:dyDescent="0.2">
      <c r="B559" t="str">
        <f>DataBase!A556</f>
        <v>n-C7C10==BZ</v>
      </c>
      <c r="D559" s="27">
        <f>DataBase!C556</f>
        <v>316.57101440429688</v>
      </c>
      <c r="E559" s="47">
        <f>DataBase!E556</f>
        <v>389.00002441406252</v>
      </c>
      <c r="F559" s="47">
        <f>DataBase!D556/1000</f>
        <v>0.85785601806640621</v>
      </c>
      <c r="G559" s="47">
        <f>DataBase!R556</f>
        <v>552.85</v>
      </c>
      <c r="H559" s="47">
        <f>DataBase!S556/100</f>
        <v>12.1</v>
      </c>
      <c r="I559" s="68">
        <f>DataBase!U556</f>
        <v>0.91946101188659668</v>
      </c>
      <c r="J559" s="27">
        <f>TestLeeKesler!H559</f>
        <v>12.359338659306815</v>
      </c>
      <c r="K559" s="58">
        <f>DataBase!Y557</f>
        <v>5.3778174254118126E-8</v>
      </c>
      <c r="L559" s="27">
        <f t="shared" si="122"/>
        <v>8.9276056825567092E-7</v>
      </c>
      <c r="M559" s="27">
        <f t="shared" si="128"/>
        <v>8.9276056825567092E-7</v>
      </c>
      <c r="N559" s="58"/>
      <c r="O559" s="58"/>
      <c r="P559" s="58"/>
      <c r="Q559" s="58"/>
      <c r="R559" s="58"/>
      <c r="S559" s="58"/>
      <c r="T559" s="27">
        <f>TestLeeKesler!AR559</f>
        <v>5.0831522434819815E-12</v>
      </c>
      <c r="U559" s="27">
        <f t="shared" si="124"/>
        <v>0.42754237288135588</v>
      </c>
      <c r="V559" s="27">
        <f t="shared" si="125"/>
        <v>-7.2362414250464644</v>
      </c>
      <c r="W559" s="77">
        <f t="shared" si="123"/>
        <v>-9.9905393719556823</v>
      </c>
      <c r="X559" s="27">
        <f t="shared" si="126"/>
        <v>-16.42215286527772</v>
      </c>
      <c r="Y559" s="27">
        <f t="shared" si="127"/>
        <v>7.3781865145096775E-8</v>
      </c>
      <c r="AA559" s="65">
        <f t="shared" si="129"/>
        <v>-0.99990547927083839</v>
      </c>
      <c r="AB559" s="65">
        <f t="shared" si="130"/>
        <v>165051.59668931068</v>
      </c>
      <c r="AD559" s="27">
        <f t="shared" si="131"/>
        <v>-7.2362414250464644</v>
      </c>
      <c r="AE559" s="77">
        <f t="shared" si="132"/>
        <v>-9.9905393719556823</v>
      </c>
      <c r="AF559" s="27">
        <f t="shared" si="133"/>
        <v>-16.42215286527772</v>
      </c>
      <c r="AG559" s="27">
        <f t="shared" si="135"/>
        <v>7.3781865145096775E-8</v>
      </c>
      <c r="AI559" s="22">
        <f t="shared" si="134"/>
        <v>7.0389145744457681E-13</v>
      </c>
      <c r="AJ559" s="65">
        <f t="shared" si="136"/>
        <v>7.0389145744457681E-13</v>
      </c>
    </row>
    <row r="560" spans="2:36" x14ac:dyDescent="0.2">
      <c r="B560" t="str">
        <f>DataBase!A557</f>
        <v>TetraPhnylC1</v>
      </c>
      <c r="D560" s="27">
        <f>DataBase!C557</f>
        <v>320.43399047851563</v>
      </c>
      <c r="E560" s="47">
        <f>DataBase!E557</f>
        <v>469.85</v>
      </c>
      <c r="F560" s="47">
        <f>DataBase!D557/1000</f>
        <v>1.3488449707031249</v>
      </c>
      <c r="G560" s="47">
        <f>DataBase!R557</f>
        <v>709.85</v>
      </c>
      <c r="H560" s="47">
        <f>DataBase!S557/100</f>
        <v>17.899999999999999</v>
      </c>
      <c r="I560" s="68">
        <f>DataBase!U557</f>
        <v>0.67938798666000366</v>
      </c>
      <c r="J560" s="27">
        <f>TestLeeKesler!H560</f>
        <v>8.1681756686090736</v>
      </c>
      <c r="K560" s="58">
        <f>DataBase!Y558</f>
        <v>9.8248327131477724E-7</v>
      </c>
      <c r="L560" s="27">
        <f t="shared" si="122"/>
        <v>5.1986570664920436E-8</v>
      </c>
      <c r="M560" s="27">
        <f t="shared" si="128"/>
        <v>5.1986570664920436E-8</v>
      </c>
      <c r="N560" s="58"/>
      <c r="O560" s="58"/>
      <c r="P560" s="58"/>
      <c r="Q560" s="58"/>
      <c r="R560" s="58"/>
      <c r="S560" s="58"/>
      <c r="T560" s="27">
        <f>TestLeeKesler!AR560</f>
        <v>1.4986931702737985E-12</v>
      </c>
      <c r="U560" s="27">
        <f t="shared" si="124"/>
        <v>0.35925737538148522</v>
      </c>
      <c r="V560" s="27">
        <f t="shared" si="125"/>
        <v>-9.7229871970534738</v>
      </c>
      <c r="W560" s="77">
        <f t="shared" si="123"/>
        <v>-14.622121849392467</v>
      </c>
      <c r="X560" s="27">
        <f t="shared" si="126"/>
        <v>-19.657081121009469</v>
      </c>
      <c r="Y560" s="27">
        <f t="shared" si="127"/>
        <v>2.9042776907776781E-9</v>
      </c>
      <c r="AA560" s="65">
        <f t="shared" si="129"/>
        <v>-0.99999847458657676</v>
      </c>
      <c r="AB560" s="65">
        <f t="shared" si="130"/>
        <v>-620872.04980046919</v>
      </c>
      <c r="AD560" s="27">
        <f t="shared" si="131"/>
        <v>-9.7229871970534738</v>
      </c>
      <c r="AE560" s="77">
        <f t="shared" si="132"/>
        <v>-14.622121849392467</v>
      </c>
      <c r="AF560" s="27">
        <f t="shared" si="133"/>
        <v>-19.657081121009469</v>
      </c>
      <c r="AG560" s="27">
        <f t="shared" si="135"/>
        <v>2.9042776907776781E-9</v>
      </c>
      <c r="AI560" s="22">
        <f t="shared" si="134"/>
        <v>8.6582410992026923E-13</v>
      </c>
      <c r="AJ560" s="65">
        <f t="shared" si="136"/>
        <v>8.6582410992026923E-13</v>
      </c>
    </row>
    <row r="561" spans="2:36" x14ac:dyDescent="0.2">
      <c r="B561" t="str">
        <f>DataBase!A558</f>
        <v>1-C23=</v>
      </c>
      <c r="D561" s="27">
        <f>DataBase!C558</f>
        <v>322.60000610351563</v>
      </c>
      <c r="E561" s="47">
        <f>DataBase!E558</f>
        <v>378.85</v>
      </c>
      <c r="F561" s="47">
        <f>DataBase!D558/1000</f>
        <v>0.79703601074218755</v>
      </c>
      <c r="G561" s="47">
        <f>DataBase!R558</f>
        <v>521.74001464843752</v>
      </c>
      <c r="H561" s="47">
        <f>DataBase!S558/100</f>
        <v>9.7758300781250007</v>
      </c>
      <c r="I561" s="68">
        <f>DataBase!U558</f>
        <v>0.93970000743865967</v>
      </c>
      <c r="J561" s="27">
        <f>TestLeeKesler!H561</f>
        <v>13.234130819207095</v>
      </c>
      <c r="K561" s="58">
        <f>DataBase!Y559</f>
        <v>8.2922256573915562E-7</v>
      </c>
      <c r="L561" s="27">
        <f t="shared" si="122"/>
        <v>2.1644737223517232E-6</v>
      </c>
      <c r="M561" s="27">
        <f t="shared" si="128"/>
        <v>2.1644737223517232E-6</v>
      </c>
      <c r="N561" s="58"/>
      <c r="O561" s="58"/>
      <c r="P561" s="58"/>
      <c r="Q561" s="58"/>
      <c r="R561" s="58"/>
      <c r="S561" s="58"/>
      <c r="T561" s="27">
        <f>TestLeeKesler!AR561</f>
        <v>4.9281947464769588E-12</v>
      </c>
      <c r="U561" s="27">
        <f t="shared" si="124"/>
        <v>0.44427530034603657</v>
      </c>
      <c r="V561" s="27">
        <f t="shared" si="125"/>
        <v>-6.7483887119429156</v>
      </c>
      <c r="W561" s="77">
        <f t="shared" si="123"/>
        <v>-9.1251011507359756</v>
      </c>
      <c r="X561" s="27">
        <f t="shared" si="126"/>
        <v>-15.323246331168034</v>
      </c>
      <c r="Y561" s="27">
        <f t="shared" si="127"/>
        <v>2.2141073495079285E-7</v>
      </c>
      <c r="AA561" s="65">
        <f t="shared" si="129"/>
        <v>-0.99999405684921017</v>
      </c>
      <c r="AB561" s="65">
        <f t="shared" si="130"/>
        <v>270941.232094593</v>
      </c>
      <c r="AD561" s="27">
        <f t="shared" si="131"/>
        <v>-6.7483887119429156</v>
      </c>
      <c r="AE561" s="77">
        <f t="shared" si="132"/>
        <v>-9.1251011507359756</v>
      </c>
      <c r="AF561" s="27">
        <f t="shared" si="133"/>
        <v>-15.323246331168034</v>
      </c>
      <c r="AG561" s="27">
        <f t="shared" si="135"/>
        <v>2.2141073495079285E-7</v>
      </c>
      <c r="AI561" s="22">
        <f t="shared" si="134"/>
        <v>1.7828956512351991E-12</v>
      </c>
      <c r="AJ561" s="65">
        <f t="shared" si="136"/>
        <v>1.7828956512351991E-12</v>
      </c>
    </row>
    <row r="562" spans="2:36" x14ac:dyDescent="0.2">
      <c r="B562" t="str">
        <f>DataBase!A559</f>
        <v>n-C23</v>
      </c>
      <c r="D562" s="27">
        <f>DataBase!C559</f>
        <v>324.6090087890625</v>
      </c>
      <c r="E562" s="47">
        <f>DataBase!E559</f>
        <v>380.21901855468752</v>
      </c>
      <c r="F562" s="47">
        <f>DataBase!D559/1000</f>
        <v>0.79990600585937499</v>
      </c>
      <c r="G562" s="47">
        <f>DataBase!R559</f>
        <v>522.85</v>
      </c>
      <c r="H562" s="47">
        <f>DataBase!S559/100</f>
        <v>10.199999999999999</v>
      </c>
      <c r="I562" s="68">
        <f>DataBase!U559</f>
        <v>1.026170015335083</v>
      </c>
      <c r="J562" s="27">
        <f>TestLeeKesler!H562</f>
        <v>13.195870854824509</v>
      </c>
      <c r="K562" s="58">
        <f>DataBase!Y560</f>
        <v>5.196957733156771E-7</v>
      </c>
      <c r="L562" s="27">
        <f t="shared" si="122"/>
        <v>9.7715964406459672E-7</v>
      </c>
      <c r="M562" s="27">
        <f t="shared" si="128"/>
        <v>9.7715964406459672E-7</v>
      </c>
      <c r="N562" s="58"/>
      <c r="O562" s="58"/>
      <c r="P562" s="58"/>
      <c r="Q562" s="58"/>
      <c r="R562" s="58"/>
      <c r="S562" s="58"/>
      <c r="T562" s="27">
        <f>TestLeeKesler!AR562</f>
        <v>2.1131755740521604E-12</v>
      </c>
      <c r="U562" s="27">
        <f t="shared" si="124"/>
        <v>0.44365577889447233</v>
      </c>
      <c r="V562" s="27">
        <f t="shared" si="125"/>
        <v>-6.7657632333618549</v>
      </c>
      <c r="W562" s="77">
        <f t="shared" si="123"/>
        <v>-9.1556371190546777</v>
      </c>
      <c r="X562" s="27">
        <f t="shared" si="126"/>
        <v>-16.16100351622465</v>
      </c>
      <c r="Y562" s="27">
        <f t="shared" si="127"/>
        <v>9.5799965104372237E-8</v>
      </c>
      <c r="AA562" s="65">
        <f t="shared" si="129"/>
        <v>-0.99999593382189622</v>
      </c>
      <c r="AB562" s="65">
        <f t="shared" si="130"/>
        <v>216481.71423432697</v>
      </c>
      <c r="AD562" s="27">
        <f t="shared" si="131"/>
        <v>-6.7657632333618549</v>
      </c>
      <c r="AE562" s="77">
        <f t="shared" si="132"/>
        <v>-9.1556371190546777</v>
      </c>
      <c r="AF562" s="27">
        <f t="shared" si="133"/>
        <v>-16.16100351622465</v>
      </c>
      <c r="AG562" s="27">
        <f t="shared" si="135"/>
        <v>9.5799965104372237E-8</v>
      </c>
      <c r="AI562" s="22">
        <f t="shared" si="134"/>
        <v>2.0927319304058423E-13</v>
      </c>
      <c r="AJ562" s="65">
        <f t="shared" si="136"/>
        <v>2.0927319304058423E-13</v>
      </c>
    </row>
    <row r="563" spans="2:36" x14ac:dyDescent="0.2">
      <c r="B563" t="str">
        <f>DataBase!A560</f>
        <v>n-C8C10==BZ</v>
      </c>
      <c r="D563" s="27">
        <f>DataBase!C560</f>
        <v>330.59698486328125</v>
      </c>
      <c r="E563" s="47">
        <f>DataBase!E560</f>
        <v>400.00002441406252</v>
      </c>
      <c r="F563" s="47">
        <f>DataBase!D560/1000</f>
        <v>0.85956896972656249</v>
      </c>
      <c r="G563" s="47">
        <f>DataBase!R560</f>
        <v>560.85</v>
      </c>
      <c r="H563" s="47">
        <f>DataBase!S560/100</f>
        <v>11.6</v>
      </c>
      <c r="I563" s="68">
        <f>DataBase!U560</f>
        <v>0.95046901702880859</v>
      </c>
      <c r="J563" s="27">
        <f>TestLeeKesler!H563</f>
        <v>12.402637805449483</v>
      </c>
      <c r="K563" s="58">
        <f>DataBase!Y561</f>
        <v>1.8925545163636463E-8</v>
      </c>
      <c r="L563" s="27">
        <f t="shared" si="122"/>
        <v>4.4679336692722778E-7</v>
      </c>
      <c r="M563" s="27">
        <f t="shared" si="128"/>
        <v>4.4679336692722778E-7</v>
      </c>
      <c r="N563" s="58"/>
      <c r="O563" s="58"/>
      <c r="P563" s="58"/>
      <c r="Q563" s="58"/>
      <c r="R563" s="58"/>
      <c r="S563" s="58"/>
      <c r="T563" s="27">
        <f>TestLeeKesler!AR563</f>
        <v>1.6532130741424525E-12</v>
      </c>
      <c r="U563" s="27">
        <f t="shared" si="124"/>
        <v>0.42344124700239805</v>
      </c>
      <c r="V563" s="27">
        <f t="shared" si="125"/>
        <v>-7.3619841823803274</v>
      </c>
      <c r="W563" s="77">
        <f t="shared" si="123"/>
        <v>-10.216209426456878</v>
      </c>
      <c r="X563" s="27">
        <f t="shared" si="126"/>
        <v>-17.072174713705245</v>
      </c>
      <c r="Y563" s="27">
        <f t="shared" si="127"/>
        <v>3.8516669562692051E-8</v>
      </c>
      <c r="AA563" s="65">
        <f t="shared" si="129"/>
        <v>-0.99991264647544631</v>
      </c>
      <c r="AB563" s="65">
        <f t="shared" si="130"/>
        <v>258809.84638688093</v>
      </c>
      <c r="AD563" s="27">
        <f t="shared" si="131"/>
        <v>-7.3619841823803274</v>
      </c>
      <c r="AE563" s="77">
        <f t="shared" si="132"/>
        <v>-10.216209426456878</v>
      </c>
      <c r="AF563" s="27">
        <f t="shared" si="133"/>
        <v>-17.072174713705245</v>
      </c>
      <c r="AG563" s="27">
        <f t="shared" si="135"/>
        <v>3.8516669562692051E-8</v>
      </c>
      <c r="AI563" s="22">
        <f t="shared" si="134"/>
        <v>1.8307087290072036E-13</v>
      </c>
      <c r="AJ563" s="65">
        <f t="shared" si="136"/>
        <v>1.8307087290072036E-13</v>
      </c>
    </row>
    <row r="564" spans="2:36" x14ac:dyDescent="0.2">
      <c r="B564" t="str">
        <f>DataBase!A561</f>
        <v>TetPhenylC2=</v>
      </c>
      <c r="D564" s="27">
        <f>DataBase!C561</f>
        <v>332.44500732421875</v>
      </c>
      <c r="E564" s="47">
        <f>DataBase!E561</f>
        <v>486.85</v>
      </c>
      <c r="F564" s="47">
        <f>DataBase!D561/1000</f>
        <v>1.3463879394531251</v>
      </c>
      <c r="G564" s="47">
        <f>DataBase!R561</f>
        <v>722.85</v>
      </c>
      <c r="H564" s="47">
        <f>DataBase!S561/100</f>
        <v>17.100000000000001</v>
      </c>
      <c r="I564" s="68">
        <f>DataBase!U561</f>
        <v>0.72846299409866333</v>
      </c>
      <c r="J564" s="27">
        <f>TestLeeKesler!H564</f>
        <v>8.2450220181949128</v>
      </c>
      <c r="K564" s="58">
        <f>DataBase!Y562</f>
        <v>7.8435366398328189E-6</v>
      </c>
      <c r="L564" s="27">
        <f t="shared" si="122"/>
        <v>1.4707760445520943E-8</v>
      </c>
      <c r="M564" s="27">
        <f t="shared" si="128"/>
        <v>1.4707760445520943E-8</v>
      </c>
      <c r="N564" s="58"/>
      <c r="O564" s="58"/>
      <c r="P564" s="58"/>
      <c r="Q564" s="58"/>
      <c r="R564" s="58"/>
      <c r="S564" s="58"/>
      <c r="T564" s="27">
        <f>TestLeeKesler!AR564</f>
        <v>2.9897149857601291E-13</v>
      </c>
      <c r="U564" s="27">
        <f t="shared" si="124"/>
        <v>0.35456827309236943</v>
      </c>
      <c r="V564" s="27">
        <f t="shared" si="125"/>
        <v>-9.9305056269193539</v>
      </c>
      <c r="W564" s="77">
        <f t="shared" si="123"/>
        <v>-15.022675806790945</v>
      </c>
      <c r="X564" s="27">
        <f t="shared" si="126"/>
        <v>-20.873969024507836</v>
      </c>
      <c r="Y564" s="27">
        <f t="shared" si="127"/>
        <v>8.6010295003046441E-10</v>
      </c>
      <c r="AA564" s="65">
        <f t="shared" si="129"/>
        <v>-0.99999996188307494</v>
      </c>
      <c r="AB564" s="65">
        <f t="shared" si="130"/>
        <v>-26185870.280865025</v>
      </c>
      <c r="AD564" s="27">
        <f t="shared" si="131"/>
        <v>-9.9305056269193539</v>
      </c>
      <c r="AE564" s="77">
        <f t="shared" si="132"/>
        <v>-15.022675806790945</v>
      </c>
      <c r="AF564" s="27">
        <f t="shared" si="133"/>
        <v>-20.873969024507836</v>
      </c>
      <c r="AG564" s="27">
        <f t="shared" si="135"/>
        <v>8.6010295003046441E-10</v>
      </c>
      <c r="AI564" s="22">
        <f t="shared" si="134"/>
        <v>6.1290561622728561E-11</v>
      </c>
      <c r="AJ564" s="65">
        <f t="shared" si="136"/>
        <v>6.1290561622728561E-11</v>
      </c>
    </row>
    <row r="565" spans="2:36" x14ac:dyDescent="0.2">
      <c r="B565" t="str">
        <f>DataBase!A562</f>
        <v>1122-TetPhC2</v>
      </c>
      <c r="D565" s="27">
        <f>DataBase!C562</f>
        <v>334.46099853515625</v>
      </c>
      <c r="E565" s="47">
        <f>DataBase!E562</f>
        <v>360.00002441406252</v>
      </c>
      <c r="F565" s="47">
        <f>DataBase!D562/1000</f>
        <v>1.124759033203125</v>
      </c>
      <c r="G565" s="47">
        <f>DataBase!R562</f>
        <v>553.85</v>
      </c>
      <c r="H565" s="47">
        <f>DataBase!S562/100</f>
        <v>16.7</v>
      </c>
      <c r="I565" s="68">
        <f>DataBase!U562</f>
        <v>0.73215198516845703</v>
      </c>
      <c r="J565" s="27">
        <f>TestLeeKesler!H565</f>
        <v>9.2868170044405733</v>
      </c>
      <c r="K565" s="58">
        <f>DataBase!Y563</f>
        <v>6.9252846473006284E-7</v>
      </c>
      <c r="L565" s="27">
        <f t="shared" si="122"/>
        <v>7.7196563524318437E-6</v>
      </c>
      <c r="M565" s="27">
        <f t="shared" si="128"/>
        <v>7.7196563524318437E-6</v>
      </c>
      <c r="N565" s="58"/>
      <c r="O565" s="58"/>
      <c r="P565" s="58"/>
      <c r="Q565" s="58"/>
      <c r="R565" s="58"/>
      <c r="S565" s="58"/>
      <c r="T565" s="27">
        <f>TestLeeKesler!AR565</f>
        <v>2.0999683628036724E-10</v>
      </c>
      <c r="U565" s="27">
        <f t="shared" si="124"/>
        <v>0.42702539298669889</v>
      </c>
      <c r="V565" s="27">
        <f t="shared" si="125"/>
        <v>-7.251952923416809</v>
      </c>
      <c r="W565" s="77">
        <f t="shared" si="123"/>
        <v>-10.018680073878713</v>
      </c>
      <c r="X565" s="27">
        <f t="shared" si="126"/>
        <v>-14.587149428274772</v>
      </c>
      <c r="Y565" s="27">
        <f t="shared" si="127"/>
        <v>4.6225487140310445E-7</v>
      </c>
      <c r="AA565" s="65">
        <f t="shared" si="129"/>
        <v>-0.99969676793521811</v>
      </c>
      <c r="AB565" s="65">
        <f t="shared" si="130"/>
        <v>33463.017882421082</v>
      </c>
      <c r="AD565" s="27">
        <f t="shared" si="131"/>
        <v>-7.251952923416809</v>
      </c>
      <c r="AE565" s="77">
        <f t="shared" si="132"/>
        <v>-10.018680073878713</v>
      </c>
      <c r="AF565" s="27">
        <f t="shared" si="133"/>
        <v>-14.587149428274772</v>
      </c>
      <c r="AG565" s="27">
        <f t="shared" si="135"/>
        <v>4.6225487140310445E-7</v>
      </c>
      <c r="AI565" s="22">
        <f t="shared" si="134"/>
        <v>4.9380526350116087E-11</v>
      </c>
      <c r="AJ565" s="65">
        <f t="shared" si="136"/>
        <v>4.9380526350116087E-11</v>
      </c>
    </row>
    <row r="566" spans="2:36" x14ac:dyDescent="0.2">
      <c r="B566" t="str">
        <f>DataBase!A563</f>
        <v>1-C24=</v>
      </c>
      <c r="D566" s="27">
        <f>DataBase!C563</f>
        <v>336.61801147460938</v>
      </c>
      <c r="E566" s="47">
        <f>DataBase!E563</f>
        <v>390.05001220703127</v>
      </c>
      <c r="F566" s="47">
        <f>DataBase!D563/1000</f>
        <v>0.79880200195312501</v>
      </c>
      <c r="G566" s="47">
        <f>DataBase!R563</f>
        <v>530.17000732421877</v>
      </c>
      <c r="H566" s="47">
        <f>DataBase!S563/100</f>
        <v>9.3327502441406249</v>
      </c>
      <c r="I566" s="68">
        <f>DataBase!U563</f>
        <v>0.95080000162124634</v>
      </c>
      <c r="J566" s="27">
        <f>TestLeeKesler!H566</f>
        <v>13.280054752283876</v>
      </c>
      <c r="K566" s="58">
        <f>DataBase!Y564</f>
        <v>4.3748866847418008E-7</v>
      </c>
      <c r="L566" s="27">
        <f t="shared" si="122"/>
        <v>1.3117684231139651E-6</v>
      </c>
      <c r="M566" s="27">
        <f t="shared" si="128"/>
        <v>1.3117684231139651E-6</v>
      </c>
      <c r="N566" s="58"/>
      <c r="O566" s="58"/>
      <c r="P566" s="58"/>
      <c r="Q566" s="58"/>
      <c r="R566" s="58"/>
      <c r="S566" s="58"/>
      <c r="T566" s="27">
        <f>TestLeeKesler!AR566</f>
        <v>1.6812136376723473E-12</v>
      </c>
      <c r="U566" s="27">
        <f t="shared" si="124"/>
        <v>0.43961310160356704</v>
      </c>
      <c r="V566" s="27">
        <f t="shared" si="125"/>
        <v>-6.8804026228400152</v>
      </c>
      <c r="W566" s="77">
        <f t="shared" si="123"/>
        <v>-9.3576582851249306</v>
      </c>
      <c r="X566" s="27">
        <f t="shared" si="126"/>
        <v>-15.77766413550787</v>
      </c>
      <c r="Y566" s="27">
        <f t="shared" si="127"/>
        <v>1.4055539779793549E-7</v>
      </c>
      <c r="AA566" s="65">
        <f t="shared" si="129"/>
        <v>-0.99999615712643819</v>
      </c>
      <c r="AB566" s="65">
        <f t="shared" si="130"/>
        <v>520028.94519118452</v>
      </c>
      <c r="AD566" s="27">
        <f t="shared" si="131"/>
        <v>-6.8804026228400152</v>
      </c>
      <c r="AE566" s="77">
        <f t="shared" si="132"/>
        <v>-9.3576582851249306</v>
      </c>
      <c r="AF566" s="27">
        <f t="shared" si="133"/>
        <v>-15.77766413550787</v>
      </c>
      <c r="AG566" s="27">
        <f t="shared" si="135"/>
        <v>1.4055539779793549E-7</v>
      </c>
      <c r="AI566" s="22">
        <f t="shared" si="134"/>
        <v>7.6436508937300267E-13</v>
      </c>
      <c r="AJ566" s="65">
        <f t="shared" si="136"/>
        <v>7.6436508937300267E-13</v>
      </c>
    </row>
    <row r="567" spans="2:36" x14ac:dyDescent="0.2">
      <c r="B567" t="str">
        <f>DataBase!A564</f>
        <v>n-C24</v>
      </c>
      <c r="D567" s="27">
        <f>DataBase!C564</f>
        <v>338.63900756835938</v>
      </c>
      <c r="E567" s="47">
        <f>DataBase!E564</f>
        <v>391.27901611328127</v>
      </c>
      <c r="F567" s="47">
        <f>DataBase!D564/1000</f>
        <v>0.80135900878906252</v>
      </c>
      <c r="G567" s="47">
        <f>DataBase!R564</f>
        <v>530.85</v>
      </c>
      <c r="H567" s="47">
        <f>DataBase!S564/100</f>
        <v>9.8000000000000007</v>
      </c>
      <c r="I567" s="68">
        <f>DataBase!U564</f>
        <v>1.0710200071334839</v>
      </c>
      <c r="J567" s="27">
        <f>TestLeeKesler!H567</f>
        <v>13.245852303186565</v>
      </c>
      <c r="K567" s="58">
        <f>DataBase!Y565</f>
        <v>4.8062797543751383E-6</v>
      </c>
      <c r="L567" s="27">
        <f t="shared" si="122"/>
        <v>4.3362996181610472E-7</v>
      </c>
      <c r="M567" s="27">
        <f t="shared" si="128"/>
        <v>4.3362996181610472E-7</v>
      </c>
      <c r="N567" s="58"/>
      <c r="O567" s="58"/>
      <c r="P567" s="58"/>
      <c r="Q567" s="58"/>
      <c r="R567" s="58"/>
      <c r="S567" s="58"/>
      <c r="T567" s="27">
        <f>TestLeeKesler!AR567</f>
        <v>5.8998533141418578E-13</v>
      </c>
      <c r="U567" s="27">
        <f t="shared" si="124"/>
        <v>0.43924129353233826</v>
      </c>
      <c r="V567" s="27">
        <f t="shared" si="125"/>
        <v>-6.891057298529117</v>
      </c>
      <c r="W567" s="77">
        <f t="shared" si="123"/>
        <v>-9.3764815870285485</v>
      </c>
      <c r="X567" s="27">
        <f t="shared" si="126"/>
        <v>-16.933456674755412</v>
      </c>
      <c r="Y567" s="27">
        <f t="shared" si="127"/>
        <v>4.4247955287357624E-8</v>
      </c>
      <c r="AA567" s="65">
        <f t="shared" si="129"/>
        <v>-0.9999998772469848</v>
      </c>
      <c r="AB567" s="65">
        <f t="shared" si="130"/>
        <v>-7411455.0985155161</v>
      </c>
      <c r="AD567" s="27">
        <f t="shared" si="131"/>
        <v>-6.891057298529117</v>
      </c>
      <c r="AE567" s="77">
        <f t="shared" si="132"/>
        <v>-9.3764815870285485</v>
      </c>
      <c r="AF567" s="27">
        <f t="shared" si="133"/>
        <v>-16.933456674755412</v>
      </c>
      <c r="AG567" s="27">
        <f t="shared" si="135"/>
        <v>4.4247955287357624E-8</v>
      </c>
      <c r="AI567" s="22">
        <f t="shared" si="134"/>
        <v>1.9120066208366561E-11</v>
      </c>
      <c r="AJ567" s="65">
        <f t="shared" si="136"/>
        <v>1.9120066208366561E-11</v>
      </c>
    </row>
    <row r="568" spans="2:36" x14ac:dyDescent="0.2">
      <c r="B568" t="str">
        <f>DataBase!A565</f>
        <v>n-C4Stearate</v>
      </c>
      <c r="D568" s="27">
        <f>DataBase!C565</f>
        <v>340.58999633789063</v>
      </c>
      <c r="E568" s="47">
        <f>DataBase!E565</f>
        <v>350.00002441406252</v>
      </c>
      <c r="F568" s="47">
        <f>DataBase!D565/1000</f>
        <v>0.861739013671875</v>
      </c>
      <c r="G568" s="47">
        <f>DataBase!R565</f>
        <v>490.85</v>
      </c>
      <c r="H568" s="47">
        <f>DataBase!S565/100</f>
        <v>11.1</v>
      </c>
      <c r="I568" s="68">
        <f>DataBase!U565</f>
        <v>1.0245699882507324</v>
      </c>
      <c r="J568" s="27">
        <f>TestLeeKesler!H568</f>
        <v>12.057185757681196</v>
      </c>
      <c r="K568" s="58">
        <f>DataBase!Y566</f>
        <v>5.0967154513171699E-7</v>
      </c>
      <c r="L568" s="27">
        <f t="shared" si="122"/>
        <v>4.3362787425853401E-6</v>
      </c>
      <c r="M568" s="27">
        <f t="shared" si="128"/>
        <v>4.3362787425853401E-6</v>
      </c>
      <c r="N568" s="58"/>
      <c r="O568" s="58"/>
      <c r="P568" s="58"/>
      <c r="Q568" s="58"/>
      <c r="R568" s="58"/>
      <c r="S568" s="58"/>
      <c r="T568" s="27">
        <f>TestLeeKesler!AR568</f>
        <v>1.0940791104959273E-11</v>
      </c>
      <c r="U568" s="27">
        <f t="shared" si="124"/>
        <v>0.46223821989528791</v>
      </c>
      <c r="V568" s="27">
        <f t="shared" si="125"/>
        <v>-6.2658559639110791</v>
      </c>
      <c r="W568" s="77">
        <f t="shared" si="123"/>
        <v>-8.285996322362708</v>
      </c>
      <c r="X568" s="27">
        <f t="shared" si="126"/>
        <v>-14.755439118559851</v>
      </c>
      <c r="Y568" s="27">
        <f t="shared" si="127"/>
        <v>3.9065574257525591E-7</v>
      </c>
      <c r="AA568" s="65">
        <f t="shared" si="129"/>
        <v>-0.99997853364346223</v>
      </c>
      <c r="AB568" s="65">
        <f t="shared" si="130"/>
        <v>349755.98754637473</v>
      </c>
      <c r="AD568" s="27">
        <f t="shared" si="131"/>
        <v>-6.2658559639110791</v>
      </c>
      <c r="AE568" s="77">
        <f t="shared" si="132"/>
        <v>-8.285996322362708</v>
      </c>
      <c r="AF568" s="27">
        <f t="shared" si="133"/>
        <v>-14.755439118559851</v>
      </c>
      <c r="AG568" s="27">
        <f t="shared" si="135"/>
        <v>3.9065574257525591E-7</v>
      </c>
      <c r="AI568" s="22">
        <f t="shared" si="134"/>
        <v>1.4642922643603871E-11</v>
      </c>
      <c r="AJ568" s="65">
        <f t="shared" si="136"/>
        <v>1.4642922643603871E-11</v>
      </c>
    </row>
    <row r="569" spans="2:36" x14ac:dyDescent="0.2">
      <c r="B569" t="str">
        <f>DataBase!A566</f>
        <v>1-C25=</v>
      </c>
      <c r="D569" s="27">
        <f>DataBase!C566</f>
        <v>350.64801025390625</v>
      </c>
      <c r="E569" s="47">
        <f>DataBase!E566</f>
        <v>401.14901123046877</v>
      </c>
      <c r="F569" s="47">
        <f>DataBase!D566/1000</f>
        <v>0.80037200927734375</v>
      </c>
      <c r="G569" s="47">
        <f>DataBase!R566</f>
        <v>538.40902099609377</v>
      </c>
      <c r="H569" s="47">
        <f>DataBase!S566/100</f>
        <v>8.9083001708984373</v>
      </c>
      <c r="I569" s="68">
        <f>DataBase!U566</f>
        <v>0.95670002698898315</v>
      </c>
      <c r="J569" s="27">
        <f>TestLeeKesler!H569</f>
        <v>13.327533534424783</v>
      </c>
      <c r="K569" s="58">
        <f>DataBase!Y567</f>
        <v>1.8947457475590034E-7</v>
      </c>
      <c r="L569" s="27">
        <f t="shared" si="122"/>
        <v>8.3665729185393621E-7</v>
      </c>
      <c r="M569" s="27">
        <f t="shared" si="128"/>
        <v>8.3665729185393621E-7</v>
      </c>
      <c r="N569" s="58"/>
      <c r="O569" s="58"/>
      <c r="P569" s="58"/>
      <c r="Q569" s="58"/>
      <c r="R569" s="58"/>
      <c r="S569" s="58"/>
      <c r="T569" s="27">
        <f>TestLeeKesler!AR569</f>
        <v>5.596675058823839E-13</v>
      </c>
      <c r="U569" s="27">
        <f t="shared" si="124"/>
        <v>0.43515011337875298</v>
      </c>
      <c r="V569" s="27">
        <f t="shared" si="125"/>
        <v>-7.0095574771617395</v>
      </c>
      <c r="W569" s="77">
        <f t="shared" si="123"/>
        <v>-9.5863666857157863</v>
      </c>
      <c r="X569" s="27">
        <f t="shared" si="126"/>
        <v>-16.180834744112321</v>
      </c>
      <c r="Y569" s="27">
        <f t="shared" si="127"/>
        <v>9.3918848243026365E-8</v>
      </c>
      <c r="AA569" s="65">
        <f t="shared" si="129"/>
        <v>-0.99999704621315755</v>
      </c>
      <c r="AB569" s="65">
        <f t="shared" si="130"/>
        <v>1156370.0059335651</v>
      </c>
      <c r="AD569" s="27">
        <f t="shared" si="131"/>
        <v>-7.0095574771617395</v>
      </c>
      <c r="AE569" s="77">
        <f t="shared" si="132"/>
        <v>-9.5863666857157863</v>
      </c>
      <c r="AF569" s="27">
        <f t="shared" si="133"/>
        <v>-16.180834744112321</v>
      </c>
      <c r="AG569" s="27">
        <f t="shared" si="135"/>
        <v>9.3918848243026365E-8</v>
      </c>
      <c r="AI569" s="22">
        <f t="shared" si="134"/>
        <v>4.1884546931039627E-13</v>
      </c>
      <c r="AJ569" s="65">
        <f t="shared" si="136"/>
        <v>4.1884546931039627E-13</v>
      </c>
    </row>
    <row r="570" spans="2:36" x14ac:dyDescent="0.2">
      <c r="B570" t="str">
        <f>DataBase!A567</f>
        <v>n-C25</v>
      </c>
      <c r="D570" s="27">
        <f>DataBase!C567</f>
        <v>352.67001342773438</v>
      </c>
      <c r="E570" s="47">
        <f>DataBase!E567</f>
        <v>401.88900146484377</v>
      </c>
      <c r="F570" s="47">
        <f>DataBase!D567/1000</f>
        <v>0.80341400146484376</v>
      </c>
      <c r="G570" s="47">
        <f>DataBase!R567</f>
        <v>538.85</v>
      </c>
      <c r="H570" s="47">
        <f>DataBase!S567/100</f>
        <v>9.5</v>
      </c>
      <c r="I570" s="68">
        <f>DataBase!U567</f>
        <v>1.1052600145339966</v>
      </c>
      <c r="J570" s="27">
        <f>TestLeeKesler!H570</f>
        <v>13.281926139158625</v>
      </c>
      <c r="K570" s="58">
        <f>DataBase!Y568</f>
        <v>4.5379126363279297E-7</v>
      </c>
      <c r="L570" s="27">
        <f t="shared" si="122"/>
        <v>2.1041527720159116E-7</v>
      </c>
      <c r="M570" s="27">
        <f t="shared" si="128"/>
        <v>2.1041527720159116E-7</v>
      </c>
      <c r="N570" s="58"/>
      <c r="O570" s="58"/>
      <c r="P570" s="58"/>
      <c r="Q570" s="58"/>
      <c r="R570" s="58"/>
      <c r="S570" s="58"/>
      <c r="T570" s="27">
        <f>TestLeeKesler!AR570</f>
        <v>1.6010272834053993E-13</v>
      </c>
      <c r="U570" s="27">
        <f t="shared" si="124"/>
        <v>0.43491379310344824</v>
      </c>
      <c r="V570" s="27">
        <f t="shared" si="125"/>
        <v>-7.0164738927469852</v>
      </c>
      <c r="W570" s="77">
        <f t="shared" si="123"/>
        <v>-9.5986469380941504</v>
      </c>
      <c r="X570" s="27">
        <f t="shared" si="126"/>
        <v>-17.625474547051628</v>
      </c>
      <c r="Y570" s="27">
        <f t="shared" si="127"/>
        <v>2.2148976547535912E-8</v>
      </c>
      <c r="AA570" s="65">
        <f t="shared" si="129"/>
        <v>-0.9999996471886059</v>
      </c>
      <c r="AB570" s="65">
        <f t="shared" si="130"/>
        <v>-1520123.9163990943</v>
      </c>
      <c r="AD570" s="27">
        <f t="shared" si="131"/>
        <v>-7.0164738927469852</v>
      </c>
      <c r="AE570" s="77">
        <f t="shared" si="132"/>
        <v>-9.5986469380941504</v>
      </c>
      <c r="AF570" s="27">
        <f t="shared" si="133"/>
        <v>-17.625474547051628</v>
      </c>
      <c r="AG570" s="27">
        <f t="shared" si="135"/>
        <v>2.2148976547535912E-8</v>
      </c>
      <c r="AI570" s="22">
        <f t="shared" si="134"/>
        <v>5.9231870771360532E-14</v>
      </c>
      <c r="AJ570" s="65">
        <f t="shared" si="136"/>
        <v>5.9231870771360532E-14</v>
      </c>
    </row>
    <row r="571" spans="2:36" x14ac:dyDescent="0.2">
      <c r="B571" t="str">
        <f>DataBase!A568</f>
        <v>1-C26=</v>
      </c>
      <c r="D571" s="27">
        <f>DataBase!C568</f>
        <v>364.67800903320313</v>
      </c>
      <c r="E571" s="47">
        <f>DataBase!E568</f>
        <v>411.14901123046877</v>
      </c>
      <c r="F571" s="47">
        <f>DataBase!D568/1000</f>
        <v>0.80184301757812504</v>
      </c>
      <c r="G571" s="47">
        <f>DataBase!R568</f>
        <v>545.81002197265627</v>
      </c>
      <c r="H571" s="47">
        <f>DataBase!S568/100</f>
        <v>8.5421801757812492</v>
      </c>
      <c r="I571" s="68">
        <f>DataBase!U568</f>
        <v>0.95889902114868164</v>
      </c>
      <c r="J571" s="27">
        <f>TestLeeKesler!H571</f>
        <v>13.368523817122965</v>
      </c>
      <c r="K571" s="58">
        <f>DataBase!Y569</f>
        <v>9.3249562106792369E-8</v>
      </c>
      <c r="L571" s="27">
        <f t="shared" si="122"/>
        <v>5.737033466781841E-7</v>
      </c>
      <c r="M571" s="27">
        <f t="shared" si="128"/>
        <v>5.737033466781841E-7</v>
      </c>
      <c r="N571" s="58"/>
      <c r="O571" s="58"/>
      <c r="P571" s="58"/>
      <c r="Q571" s="58"/>
      <c r="R571" s="58"/>
      <c r="S571" s="58"/>
      <c r="T571" s="27">
        <f>TestLeeKesler!AR571</f>
        <v>2.0352968600519473E-13</v>
      </c>
      <c r="U571" s="27">
        <f t="shared" si="124"/>
        <v>0.43121763031772398</v>
      </c>
      <c r="V571" s="27">
        <f t="shared" si="125"/>
        <v>-7.1256846978900024</v>
      </c>
      <c r="W571" s="77">
        <f t="shared" si="123"/>
        <v>-9.7929862811222748</v>
      </c>
      <c r="X571" s="27">
        <f t="shared" si="126"/>
        <v>-16.516169656980619</v>
      </c>
      <c r="Y571" s="27">
        <f t="shared" si="127"/>
        <v>6.7161232246627774E-8</v>
      </c>
      <c r="AA571" s="65">
        <f t="shared" si="129"/>
        <v>-0.99999781736577198</v>
      </c>
      <c r="AB571" s="65">
        <f t="shared" si="130"/>
        <v>2360607.8995234584</v>
      </c>
      <c r="AD571" s="27">
        <f t="shared" si="131"/>
        <v>-7.1256846978900024</v>
      </c>
      <c r="AE571" s="77">
        <f t="shared" si="132"/>
        <v>-9.7929862811222748</v>
      </c>
      <c r="AF571" s="27">
        <f t="shared" si="133"/>
        <v>-16.516169656980619</v>
      </c>
      <c r="AG571" s="27">
        <f t="shared" si="135"/>
        <v>6.7161232246627774E-8</v>
      </c>
      <c r="AI571" s="22">
        <f t="shared" si="134"/>
        <v>2.308358391089733E-13</v>
      </c>
      <c r="AJ571" s="65">
        <f t="shared" si="136"/>
        <v>2.308358391089733E-13</v>
      </c>
    </row>
    <row r="572" spans="2:36" x14ac:dyDescent="0.2">
      <c r="B572" t="str">
        <f>DataBase!A569</f>
        <v>n-C26</v>
      </c>
      <c r="D572" s="27">
        <f>DataBase!C569</f>
        <v>366.69000244140625</v>
      </c>
      <c r="E572" s="47">
        <f>DataBase!E569</f>
        <v>412.21901855468752</v>
      </c>
      <c r="F572" s="47">
        <f>DataBase!D569/1000</f>
        <v>0.80536901855468745</v>
      </c>
      <c r="G572" s="47">
        <f>DataBase!R569</f>
        <v>545.85</v>
      </c>
      <c r="H572" s="47">
        <f>DataBase!S569/100</f>
        <v>9.1</v>
      </c>
      <c r="I572" s="68">
        <f>DataBase!U569</f>
        <v>1.1544400453567505</v>
      </c>
      <c r="J572" s="27">
        <f>TestLeeKesler!H572</f>
        <v>13.316928635023107</v>
      </c>
      <c r="K572" s="58">
        <f>DataBase!Y570</f>
        <v>1.2092436385552287E-5</v>
      </c>
      <c r="L572" s="27">
        <f t="shared" si="122"/>
        <v>8.9884054495963529E-8</v>
      </c>
      <c r="M572" s="27">
        <f t="shared" si="128"/>
        <v>8.9884054495963529E-8</v>
      </c>
      <c r="N572" s="58"/>
      <c r="O572" s="58"/>
      <c r="P572" s="58"/>
      <c r="Q572" s="58"/>
      <c r="R572" s="58"/>
      <c r="S572" s="58"/>
      <c r="T572" s="27">
        <f>TestLeeKesler!AR572</f>
        <v>4.4165329011254727E-14</v>
      </c>
      <c r="U572" s="27">
        <f t="shared" si="124"/>
        <v>0.43119658119658116</v>
      </c>
      <c r="V572" s="27">
        <f t="shared" si="125"/>
        <v>-7.1263122600389233</v>
      </c>
      <c r="W572" s="77">
        <f t="shared" si="123"/>
        <v>-9.7941053582688138</v>
      </c>
      <c r="X572" s="27">
        <f t="shared" si="126"/>
        <v>-18.433019694067564</v>
      </c>
      <c r="Y572" s="27">
        <f t="shared" si="127"/>
        <v>9.8773686259300589E-9</v>
      </c>
      <c r="AA572" s="65">
        <f t="shared" si="129"/>
        <v>-0.99999999634768977</v>
      </c>
      <c r="AB572" s="65">
        <f t="shared" si="130"/>
        <v>-271764132.6298666</v>
      </c>
      <c r="AD572" s="27">
        <f t="shared" si="131"/>
        <v>-7.1263122600389233</v>
      </c>
      <c r="AE572" s="77">
        <f t="shared" si="132"/>
        <v>-9.7941053582688138</v>
      </c>
      <c r="AF572" s="27">
        <f t="shared" si="133"/>
        <v>-18.433019694067564</v>
      </c>
      <c r="AG572" s="27">
        <f t="shared" si="135"/>
        <v>9.8773686259300589E-9</v>
      </c>
      <c r="AI572" s="22">
        <f t="shared" si="134"/>
        <v>1.440612624597456E-10</v>
      </c>
      <c r="AJ572" s="65">
        <f t="shared" si="136"/>
        <v>1.440612624597456E-10</v>
      </c>
    </row>
    <row r="573" spans="2:36" x14ac:dyDescent="0.2">
      <c r="B573" t="str">
        <f>DataBase!A570</f>
        <v>Di2C2C6Adipa</v>
      </c>
      <c r="D573" s="27">
        <f>DataBase!C570</f>
        <v>370.572998046875</v>
      </c>
      <c r="E573" s="47">
        <f>DataBase!E570</f>
        <v>417.00002441406252</v>
      </c>
      <c r="F573" s="47">
        <f>DataBase!D570/1000</f>
        <v>0.92815698242187505</v>
      </c>
      <c r="G573" s="47">
        <f>DataBase!R570</f>
        <v>571.85</v>
      </c>
      <c r="H573" s="47">
        <f>DataBase!S570/100</f>
        <v>11.2</v>
      </c>
      <c r="I573" s="68">
        <f>DataBase!U570</f>
        <v>0.89934200048446655</v>
      </c>
      <c r="J573" s="27">
        <f>TestLeeKesler!H573</f>
        <v>11.582009089422026</v>
      </c>
      <c r="K573" s="58">
        <f>DataBase!Y571</f>
        <v>4.4838476563477186E-7</v>
      </c>
      <c r="L573" s="27">
        <f t="shared" si="122"/>
        <v>4.6191524387325799E-7</v>
      </c>
      <c r="M573" s="27">
        <f t="shared" si="128"/>
        <v>4.6191524387325799E-7</v>
      </c>
      <c r="N573" s="58"/>
      <c r="O573" s="58"/>
      <c r="P573" s="58"/>
      <c r="Q573" s="58"/>
      <c r="R573" s="58"/>
      <c r="S573" s="58"/>
      <c r="T573" s="27">
        <f>TestLeeKesler!AR573</f>
        <v>1.2644313702161873E-13</v>
      </c>
      <c r="U573" s="27">
        <f t="shared" si="124"/>
        <v>0.41792899408284023</v>
      </c>
      <c r="V573" s="27">
        <f t="shared" si="125"/>
        <v>-7.53506751867336</v>
      </c>
      <c r="W573" s="77">
        <f t="shared" si="123"/>
        <v>-10.528509368006089</v>
      </c>
      <c r="X573" s="27">
        <f t="shared" si="126"/>
        <v>-17.003798195815403</v>
      </c>
      <c r="Y573" s="27">
        <f t="shared" si="127"/>
        <v>4.1242432488683753E-8</v>
      </c>
      <c r="AA573" s="65">
        <f t="shared" si="129"/>
        <v>-0.99999971800304843</v>
      </c>
      <c r="AB573" s="65">
        <f t="shared" si="130"/>
        <v>107008.40359704728</v>
      </c>
      <c r="AD573" s="27">
        <f t="shared" si="131"/>
        <v>-7.53506751867336</v>
      </c>
      <c r="AE573" s="77">
        <f t="shared" si="132"/>
        <v>-10.528509368006089</v>
      </c>
      <c r="AF573" s="27">
        <f t="shared" si="133"/>
        <v>-17.003798195815403</v>
      </c>
      <c r="AG573" s="27">
        <f t="shared" si="135"/>
        <v>4.1242432488683753E-8</v>
      </c>
      <c r="AI573" s="22">
        <f t="shared" si="134"/>
        <v>1.8307384136214662E-16</v>
      </c>
      <c r="AJ573" s="65">
        <f t="shared" si="136"/>
        <v>1.8307384136214662E-16</v>
      </c>
    </row>
    <row r="574" spans="2:36" x14ac:dyDescent="0.2">
      <c r="B574" t="str">
        <f>DataBase!A571</f>
        <v>1-C27=</v>
      </c>
      <c r="D574" s="27">
        <f>DataBase!C571</f>
        <v>378.70001220703125</v>
      </c>
      <c r="E574" s="47">
        <f>DataBase!E571</f>
        <v>421.14901123046877</v>
      </c>
      <c r="F574" s="47">
        <f>DataBase!D571/1000</f>
        <v>0.80321600341796873</v>
      </c>
      <c r="G574" s="47">
        <f>DataBase!R571</f>
        <v>553.14101562500002</v>
      </c>
      <c r="H574" s="47">
        <f>DataBase!S571/100</f>
        <v>8.1880102539062491</v>
      </c>
      <c r="I574" s="68">
        <f>DataBase!U571</f>
        <v>0.95579701662063599</v>
      </c>
      <c r="J574" s="27">
        <f>TestLeeKesler!H574</f>
        <v>13.410367035212989</v>
      </c>
      <c r="K574" s="58">
        <f>DataBase!Y572</f>
        <v>3.8464115565060046E-8</v>
      </c>
      <c r="L574" s="27">
        <f t="shared" si="122"/>
        <v>4.150379835065071E-7</v>
      </c>
      <c r="M574" s="27">
        <f t="shared" si="128"/>
        <v>4.150379835065071E-7</v>
      </c>
      <c r="N574" s="58"/>
      <c r="O574" s="58"/>
      <c r="P574" s="58"/>
      <c r="Q574" s="58"/>
      <c r="R574" s="58"/>
      <c r="S574" s="58"/>
      <c r="T574" s="27">
        <f>TestLeeKesler!AR574</f>
        <v>7.2084227998748112E-14</v>
      </c>
      <c r="U574" s="27">
        <f t="shared" si="124"/>
        <v>0.42739179456390447</v>
      </c>
      <c r="V574" s="27">
        <f t="shared" si="125"/>
        <v>-7.2408135284640842</v>
      </c>
      <c r="W574" s="77">
        <f t="shared" si="123"/>
        <v>-9.9987267378327243</v>
      </c>
      <c r="X574" s="27">
        <f t="shared" si="126"/>
        <v>-16.797566714489584</v>
      </c>
      <c r="Y574" s="27">
        <f t="shared" si="127"/>
        <v>5.0688503145010739E-8</v>
      </c>
      <c r="AA574" s="65">
        <f t="shared" si="129"/>
        <v>-0.99999812593564308</v>
      </c>
      <c r="AB574" s="65">
        <f t="shared" si="130"/>
        <v>5224081.3059409754</v>
      </c>
      <c r="AD574" s="27">
        <f t="shared" si="131"/>
        <v>-7.2408135284640842</v>
      </c>
      <c r="AE574" s="77">
        <f t="shared" si="132"/>
        <v>-9.9987267378327243</v>
      </c>
      <c r="AF574" s="27">
        <f t="shared" si="133"/>
        <v>-16.797566714489584</v>
      </c>
      <c r="AG574" s="27">
        <f t="shared" si="135"/>
        <v>5.0688503145010739E-8</v>
      </c>
      <c r="AI574" s="22">
        <f t="shared" si="134"/>
        <v>1.418078780163824E-13</v>
      </c>
      <c r="AJ574" s="65">
        <f t="shared" si="136"/>
        <v>1.418078780163824E-13</v>
      </c>
    </row>
    <row r="575" spans="2:36" x14ac:dyDescent="0.2">
      <c r="B575" t="str">
        <f>DataBase!A572</f>
        <v>n-C27</v>
      </c>
      <c r="D575" s="27">
        <f>DataBase!C572</f>
        <v>380.72000122070313</v>
      </c>
      <c r="E575" s="47">
        <f>DataBase!E572</f>
        <v>422.11000976562502</v>
      </c>
      <c r="F575" s="47">
        <f>DataBase!D572/1000</f>
        <v>0.8071270141601562</v>
      </c>
      <c r="G575" s="47">
        <f>DataBase!R572</f>
        <v>552.85</v>
      </c>
      <c r="H575" s="47">
        <f>DataBase!S572/100</f>
        <v>8.83</v>
      </c>
      <c r="I575" s="68">
        <f>DataBase!U572</f>
        <v>1.2135699987411499</v>
      </c>
      <c r="J575" s="27">
        <f>TestLeeKesler!H575</f>
        <v>13.351540226841584</v>
      </c>
      <c r="K575" s="58">
        <f>DataBase!Y573</f>
        <v>5.0773203538289995E-7</v>
      </c>
      <c r="L575" s="27">
        <f t="shared" si="122"/>
        <v>3.4500043105390739E-8</v>
      </c>
      <c r="M575" s="27">
        <f t="shared" si="128"/>
        <v>3.4500043105390739E-8</v>
      </c>
      <c r="N575" s="58"/>
      <c r="O575" s="58"/>
      <c r="P575" s="58"/>
      <c r="Q575" s="58"/>
      <c r="R575" s="58"/>
      <c r="S575" s="58"/>
      <c r="T575" s="27">
        <f>TestLeeKesler!AR575</f>
        <v>1.0901834692836419E-14</v>
      </c>
      <c r="U575" s="27">
        <f t="shared" si="124"/>
        <v>0.42754237288135588</v>
      </c>
      <c r="V575" s="27">
        <f t="shared" si="125"/>
        <v>-7.2362414250464644</v>
      </c>
      <c r="W575" s="77">
        <f t="shared" si="123"/>
        <v>-9.9905393719556823</v>
      </c>
      <c r="X575" s="27">
        <f t="shared" si="126"/>
        <v>-19.360460278094131</v>
      </c>
      <c r="Y575" s="27">
        <f t="shared" si="127"/>
        <v>3.9071396495346254E-9</v>
      </c>
      <c r="AA575" s="65">
        <f t="shared" si="129"/>
        <v>-0.9999999785283693</v>
      </c>
      <c r="AB575" s="65">
        <f t="shared" si="130"/>
        <v>-43408472.574663907</v>
      </c>
      <c r="AD575" s="27">
        <f t="shared" si="131"/>
        <v>-7.2362414250464644</v>
      </c>
      <c r="AE575" s="77">
        <f t="shared" si="132"/>
        <v>-9.9905393719556823</v>
      </c>
      <c r="AF575" s="27">
        <f t="shared" si="133"/>
        <v>-19.360460278094131</v>
      </c>
      <c r="AG575" s="27">
        <f t="shared" si="135"/>
        <v>3.9071396495346254E-9</v>
      </c>
      <c r="AI575" s="22">
        <f t="shared" si="134"/>
        <v>2.2394851851494053E-13</v>
      </c>
      <c r="AJ575" s="65">
        <f t="shared" si="136"/>
        <v>2.2394851851494053E-13</v>
      </c>
    </row>
    <row r="576" spans="2:36" x14ac:dyDescent="0.2">
      <c r="B576" t="str">
        <f>DataBase!A573</f>
        <v>1-C28=</v>
      </c>
      <c r="D576" s="27">
        <f>DataBase!C573</f>
        <v>392.73001098632813</v>
      </c>
      <c r="E576" s="47">
        <f>DataBase!E573</f>
        <v>430.05001220703127</v>
      </c>
      <c r="F576" s="47">
        <f>DataBase!D573/1000</f>
        <v>0.80459301757812496</v>
      </c>
      <c r="G576" s="47">
        <f>DataBase!R573</f>
        <v>559.68300781250002</v>
      </c>
      <c r="H576" s="47">
        <f>DataBase!S573/100</f>
        <v>7.886710205078125</v>
      </c>
      <c r="I576" s="68">
        <f>DataBase!U573</f>
        <v>0.94900000095367432</v>
      </c>
      <c r="J576" s="27">
        <f>TestLeeKesler!H576</f>
        <v>13.444382675195126</v>
      </c>
      <c r="K576" s="58">
        <f>DataBase!Y574</f>
        <v>1.3793939816966708E-8</v>
      </c>
      <c r="L576" s="27">
        <f t="shared" si="122"/>
        <v>3.2406416475007819E-7</v>
      </c>
      <c r="M576" s="27">
        <f t="shared" si="128"/>
        <v>3.2406416475007819E-7</v>
      </c>
      <c r="N576" s="58"/>
      <c r="O576" s="58"/>
      <c r="P576" s="58"/>
      <c r="Q576" s="58"/>
      <c r="R576" s="58"/>
      <c r="S576" s="58"/>
      <c r="T576" s="27">
        <f>TestLeeKesler!AR576</f>
        <v>2.825357202555619E-14</v>
      </c>
      <c r="U576" s="27">
        <f t="shared" si="124"/>
        <v>0.42403458639034447</v>
      </c>
      <c r="V576" s="27">
        <f t="shared" si="125"/>
        <v>-7.3436343814188412</v>
      </c>
      <c r="W576" s="77">
        <f t="shared" si="123"/>
        <v>-10.183212856327094</v>
      </c>
      <c r="X576" s="27">
        <f t="shared" si="126"/>
        <v>-17.007503391784724</v>
      </c>
      <c r="Y576" s="27">
        <f t="shared" si="127"/>
        <v>4.1089903942637389E-8</v>
      </c>
      <c r="AA576" s="65">
        <f t="shared" si="129"/>
        <v>-0.99999795174022788</v>
      </c>
      <c r="AB576" s="65">
        <f t="shared" si="130"/>
        <v>10981628.257569091</v>
      </c>
      <c r="AD576" s="27">
        <f t="shared" si="131"/>
        <v>-7.3436343814188412</v>
      </c>
      <c r="AE576" s="77">
        <f t="shared" si="132"/>
        <v>-10.183212856327094</v>
      </c>
      <c r="AF576" s="27">
        <f t="shared" si="133"/>
        <v>-17.007503391784724</v>
      </c>
      <c r="AG576" s="27">
        <f t="shared" si="135"/>
        <v>4.1089903942637389E-8</v>
      </c>
      <c r="AI576" s="22">
        <f t="shared" si="134"/>
        <v>9.6267612480043574E-14</v>
      </c>
      <c r="AJ576" s="65">
        <f t="shared" si="136"/>
        <v>9.6267612480043574E-14</v>
      </c>
    </row>
    <row r="577" spans="2:36" x14ac:dyDescent="0.2">
      <c r="B577" t="str">
        <f>DataBase!A574</f>
        <v>n-C28</v>
      </c>
      <c r="D577" s="27">
        <f>DataBase!C574</f>
        <v>394.739013671875</v>
      </c>
      <c r="E577" s="47">
        <f>DataBase!E574</f>
        <v>431.61000976562502</v>
      </c>
      <c r="F577" s="47">
        <f>DataBase!D574/1000</f>
        <v>0.80835900878906253</v>
      </c>
      <c r="G577" s="47">
        <f>DataBase!R574</f>
        <v>558.85</v>
      </c>
      <c r="H577" s="47">
        <f>DataBase!S574/100</f>
        <v>8.5</v>
      </c>
      <c r="I577" s="68">
        <f>DataBase!U574</f>
        <v>1.2375199794769287</v>
      </c>
      <c r="J577" s="27">
        <f>TestLeeKesler!H577</f>
        <v>13.391636014127501</v>
      </c>
      <c r="K577" s="58">
        <f>DataBase!Y575</f>
        <v>6.2224325096235164E-7</v>
      </c>
      <c r="L577" s="27">
        <f t="shared" si="122"/>
        <v>1.9297830479259239E-8</v>
      </c>
      <c r="M577" s="27">
        <f t="shared" si="128"/>
        <v>1.9297830479259239E-8</v>
      </c>
      <c r="N577" s="58"/>
      <c r="O577" s="58"/>
      <c r="P577" s="58"/>
      <c r="Q577" s="58"/>
      <c r="R577" s="58"/>
      <c r="S577" s="58"/>
      <c r="T577" s="27">
        <f>TestLeeKesler!AR577</f>
        <v>2.6209106918401479E-15</v>
      </c>
      <c r="U577" s="27">
        <f t="shared" si="124"/>
        <v>0.42445913461538459</v>
      </c>
      <c r="V577" s="27">
        <f t="shared" si="125"/>
        <v>-7.3305376528754813</v>
      </c>
      <c r="W577" s="77">
        <f t="shared" si="123"/>
        <v>-10.159675703733036</v>
      </c>
      <c r="X577" s="27">
        <f t="shared" si="126"/>
        <v>-19.90333932125144</v>
      </c>
      <c r="Y577" s="27">
        <f t="shared" si="127"/>
        <v>2.2703329975599103E-9</v>
      </c>
      <c r="AA577" s="65">
        <f t="shared" si="129"/>
        <v>-0.99999999578796439</v>
      </c>
      <c r="AB577" s="65">
        <f t="shared" si="130"/>
        <v>-230051875.61723554</v>
      </c>
      <c r="AD577" s="27">
        <f t="shared" si="131"/>
        <v>-7.3305376528754813</v>
      </c>
      <c r="AE577" s="77">
        <f t="shared" si="132"/>
        <v>-10.159675703733036</v>
      </c>
      <c r="AF577" s="27">
        <f t="shared" si="133"/>
        <v>-19.90333932125144</v>
      </c>
      <c r="AG577" s="27">
        <f t="shared" si="135"/>
        <v>2.2703329975599103E-9</v>
      </c>
      <c r="AI577" s="22">
        <f t="shared" si="134"/>
        <v>3.6354318008153312E-13</v>
      </c>
      <c r="AJ577" s="65">
        <f t="shared" si="136"/>
        <v>3.6354318008153312E-13</v>
      </c>
    </row>
    <row r="578" spans="2:36" x14ac:dyDescent="0.2">
      <c r="B578" t="str">
        <f>DataBase!A575</f>
        <v>1-C29=</v>
      </c>
      <c r="D578" s="27">
        <f>DataBase!C575</f>
        <v>406.75</v>
      </c>
      <c r="E578" s="47">
        <f>DataBase!E575</f>
        <v>440.05001220703127</v>
      </c>
      <c r="F578" s="47">
        <f>DataBase!D575/1000</f>
        <v>0.80576800537109372</v>
      </c>
      <c r="G578" s="47">
        <f>DataBase!R575</f>
        <v>566.88002929687502</v>
      </c>
      <c r="H578" s="47">
        <f>DataBase!S575/100</f>
        <v>7.5538800048828127</v>
      </c>
      <c r="I578" s="68">
        <f>DataBase!U575</f>
        <v>0.93669801950454712</v>
      </c>
      <c r="J578" s="27">
        <f>TestLeeKesler!H578</f>
        <v>13.488115104985548</v>
      </c>
      <c r="K578" s="58">
        <f>DataBase!Y576</f>
        <v>6.4552900112303023E-9</v>
      </c>
      <c r="L578" s="27">
        <f t="shared" si="122"/>
        <v>2.5953464083472883E-7</v>
      </c>
      <c r="M578" s="27">
        <f t="shared" si="128"/>
        <v>2.5953464083472883E-7</v>
      </c>
      <c r="N578" s="58"/>
      <c r="O578" s="58"/>
      <c r="P578" s="58"/>
      <c r="Q578" s="58"/>
      <c r="R578" s="58"/>
      <c r="S578" s="58"/>
      <c r="T578" s="27">
        <f>TestLeeKesler!AR578</f>
        <v>9.4860065625295554E-15</v>
      </c>
      <c r="U578" s="27">
        <f t="shared" si="124"/>
        <v>0.42040163766001898</v>
      </c>
      <c r="V578" s="27">
        <f t="shared" si="125"/>
        <v>-7.4568392306284421</v>
      </c>
      <c r="W578" s="77">
        <f t="shared" si="123"/>
        <v>-10.38712323344275</v>
      </c>
      <c r="X578" s="27">
        <f t="shared" si="126"/>
        <v>-17.186436991743935</v>
      </c>
      <c r="Y578" s="27">
        <f t="shared" si="127"/>
        <v>3.4357792375172249E-8</v>
      </c>
      <c r="AA578" s="65">
        <f t="shared" si="129"/>
        <v>-0.99999853050652321</v>
      </c>
      <c r="AB578" s="65">
        <f t="shared" si="130"/>
        <v>26679229.995811</v>
      </c>
      <c r="AD578" s="27">
        <f t="shared" si="131"/>
        <v>-7.4568392306284421</v>
      </c>
      <c r="AE578" s="77">
        <f t="shared" si="132"/>
        <v>-10.38712323344275</v>
      </c>
      <c r="AF578" s="27">
        <f t="shared" si="133"/>
        <v>-17.186436991743935</v>
      </c>
      <c r="AG578" s="27">
        <f t="shared" si="135"/>
        <v>3.4357792375172249E-8</v>
      </c>
      <c r="AI578" s="22">
        <f t="shared" si="134"/>
        <v>6.4049157813243443E-14</v>
      </c>
      <c r="AJ578" s="65">
        <f t="shared" si="136"/>
        <v>6.4049157813243443E-14</v>
      </c>
    </row>
    <row r="579" spans="2:36" x14ac:dyDescent="0.2">
      <c r="B579" t="str">
        <f>DataBase!A576</f>
        <v>n-C29</v>
      </c>
      <c r="D579" s="27">
        <f>DataBase!C576</f>
        <v>408.76901245117188</v>
      </c>
      <c r="E579" s="47">
        <f>DataBase!E576</f>
        <v>440.77901611328127</v>
      </c>
      <c r="F579" s="47">
        <f>DataBase!D576/1000</f>
        <v>0.81034100341796877</v>
      </c>
      <c r="G579" s="47">
        <f>DataBase!R576</f>
        <v>564.85</v>
      </c>
      <c r="H579" s="47">
        <f>DataBase!S576/100</f>
        <v>8.26</v>
      </c>
      <c r="I579" s="68">
        <f>DataBase!U576</f>
        <v>1.2653100490570068</v>
      </c>
      <c r="J579" s="27">
        <f>TestLeeKesler!H579</f>
        <v>13.416565789827347</v>
      </c>
      <c r="K579" s="58">
        <f>DataBase!Y577</f>
        <v>9.5278773318796644E-7</v>
      </c>
      <c r="L579" s="27">
        <f t="shared" si="122"/>
        <v>1.037877161827644E-8</v>
      </c>
      <c r="M579" s="27">
        <f t="shared" si="128"/>
        <v>1.037877161827644E-8</v>
      </c>
      <c r="N579" s="58"/>
      <c r="O579" s="58"/>
      <c r="P579" s="58"/>
      <c r="Q579" s="58"/>
      <c r="R579" s="58"/>
      <c r="S579" s="58"/>
      <c r="T579" s="27">
        <f>TestLeeKesler!AR579</f>
        <v>5.6346307559683769E-16</v>
      </c>
      <c r="U579" s="27">
        <f t="shared" si="124"/>
        <v>0.42142004773269687</v>
      </c>
      <c r="V579" s="27">
        <f t="shared" si="125"/>
        <v>-7.42489873490723</v>
      </c>
      <c r="W579" s="77">
        <f t="shared" si="123"/>
        <v>-10.329507119448204</v>
      </c>
      <c r="X579" s="27">
        <f t="shared" si="126"/>
        <v>-20.494927894950937</v>
      </c>
      <c r="Y579" s="27">
        <f t="shared" si="127"/>
        <v>1.2565098811472688E-9</v>
      </c>
      <c r="AA579" s="65">
        <f t="shared" si="129"/>
        <v>-0.99999999940861639</v>
      </c>
      <c r="AB579" s="65">
        <f t="shared" si="130"/>
        <v>-1672530113.1249123</v>
      </c>
      <c r="AD579" s="27">
        <f t="shared" si="131"/>
        <v>-7.42489873490723</v>
      </c>
      <c r="AE579" s="77">
        <f t="shared" si="132"/>
        <v>-10.329507119448204</v>
      </c>
      <c r="AF579" s="27">
        <f t="shared" si="133"/>
        <v>-20.494927894950937</v>
      </c>
      <c r="AG579" s="27">
        <f t="shared" si="135"/>
        <v>1.2565098811472688E-9</v>
      </c>
      <c r="AI579" s="22">
        <f t="shared" si="134"/>
        <v>8.8813465084686142E-13</v>
      </c>
      <c r="AJ579" s="65">
        <f t="shared" si="136"/>
        <v>8.8813465084686142E-13</v>
      </c>
    </row>
    <row r="580" spans="2:36" x14ac:dyDescent="0.2">
      <c r="B580" t="str">
        <f>DataBase!A577</f>
        <v>1-C30=</v>
      </c>
      <c r="D580" s="27">
        <f>DataBase!C577</f>
        <v>420.77801513671875</v>
      </c>
      <c r="E580" s="47">
        <f>DataBase!E577</f>
        <v>447.75002441406252</v>
      </c>
      <c r="F580" s="47">
        <f>DataBase!D577/1000</f>
        <v>0.80684802246093745</v>
      </c>
      <c r="G580" s="47">
        <f>DataBase!R577</f>
        <v>572.45302734375002</v>
      </c>
      <c r="H580" s="47">
        <f>DataBase!S577/100</f>
        <v>7.3091900634765627</v>
      </c>
      <c r="I580" s="68">
        <f>DataBase!U577</f>
        <v>0.92110002040863037</v>
      </c>
      <c r="J580" s="27">
        <f>TestLeeKesler!H580</f>
        <v>13.518363169330559</v>
      </c>
      <c r="K580" s="58">
        <f>DataBase!Y578</f>
        <v>8.5019454330758208E-8</v>
      </c>
      <c r="L580" s="27">
        <f t="shared" si="122"/>
        <v>2.3373671715719203E-7</v>
      </c>
      <c r="M580" s="27">
        <f t="shared" si="128"/>
        <v>2.3373671715719203E-7</v>
      </c>
      <c r="N580" s="58"/>
      <c r="O580" s="58"/>
      <c r="P580" s="58"/>
      <c r="Q580" s="58"/>
      <c r="R580" s="58"/>
      <c r="S580" s="58"/>
      <c r="T580" s="27">
        <f>TestLeeKesler!AR580</f>
        <v>4.0579364501867081E-15</v>
      </c>
      <c r="U580" s="27">
        <f t="shared" si="124"/>
        <v>0.41763095516501664</v>
      </c>
      <c r="V580" s="27">
        <f t="shared" si="125"/>
        <v>-7.5445622368349552</v>
      </c>
      <c r="W580" s="77">
        <f t="shared" si="123"/>
        <v>-10.545695920663436</v>
      </c>
      <c r="X580" s="27">
        <f t="shared" si="126"/>
        <v>-17.258202964581255</v>
      </c>
      <c r="Y580" s="27">
        <f t="shared" si="127"/>
        <v>3.1978470271987548E-8</v>
      </c>
      <c r="AA580" s="65">
        <f t="shared" si="129"/>
        <v>-0.99999995227049532</v>
      </c>
      <c r="AB580" s="65">
        <f t="shared" si="130"/>
        <v>36648494.783497967</v>
      </c>
      <c r="AD580" s="27">
        <f t="shared" si="131"/>
        <v>-7.5445622368349552</v>
      </c>
      <c r="AE580" s="77">
        <f t="shared" si="132"/>
        <v>-10.545695920663436</v>
      </c>
      <c r="AF580" s="27">
        <f t="shared" si="133"/>
        <v>-17.258202964581255</v>
      </c>
      <c r="AG580" s="27">
        <f t="shared" si="135"/>
        <v>3.1978470271987548E-8</v>
      </c>
      <c r="AI580" s="22">
        <f t="shared" si="134"/>
        <v>2.2116824262586601E-14</v>
      </c>
      <c r="AJ580" s="65">
        <f t="shared" si="136"/>
        <v>2.2116824262586601E-14</v>
      </c>
    </row>
    <row r="581" spans="2:36" x14ac:dyDescent="0.2">
      <c r="B581" t="str">
        <f>DataBase!A578</f>
        <v>n-C30</v>
      </c>
      <c r="D581" s="27">
        <f>DataBase!C578</f>
        <v>422.79901123046875</v>
      </c>
      <c r="E581" s="47">
        <f>DataBase!E578</f>
        <v>449.71901855468752</v>
      </c>
      <c r="F581" s="47">
        <f>DataBase!D578/1000</f>
        <v>0.81189801025390629</v>
      </c>
      <c r="G581" s="47">
        <f>DataBase!R578</f>
        <v>589.85</v>
      </c>
      <c r="H581" s="47">
        <f>DataBase!S578/100</f>
        <v>8.68</v>
      </c>
      <c r="I581" s="68">
        <f>DataBase!U578</f>
        <v>1.3071800470352173</v>
      </c>
      <c r="J581" s="27">
        <f>TestLeeKesler!H581</f>
        <v>13.446499143688383</v>
      </c>
      <c r="K581" s="58">
        <f>DataBase!Y579</f>
        <v>8.5019454330758208E-8</v>
      </c>
      <c r="L581" s="27">
        <f t="shared" si="122"/>
        <v>1.8748089321731929E-9</v>
      </c>
      <c r="M581" s="27">
        <f t="shared" si="128"/>
        <v>1.8748089321731929E-9</v>
      </c>
      <c r="N581" s="58"/>
      <c r="O581" s="58"/>
      <c r="P581" s="58"/>
      <c r="Q581" s="58"/>
      <c r="R581" s="58"/>
      <c r="S581" s="58"/>
      <c r="T581" s="27">
        <f>TestLeeKesler!AR581</f>
        <v>7.7826694421887672E-15</v>
      </c>
      <c r="U581" s="27">
        <f t="shared" si="124"/>
        <v>0.40921205098493624</v>
      </c>
      <c r="V581" s="27">
        <f t="shared" si="125"/>
        <v>-7.8187497333738447</v>
      </c>
      <c r="W581" s="77">
        <f t="shared" ref="W581:W584" si="137">15.2518-15.6875/U581-13.4721*LN(U581)+0.43577*U581^6</f>
        <v>-11.044408850640073</v>
      </c>
      <c r="X581" s="27">
        <f t="shared" si="126"/>
        <v>-22.255780614229707</v>
      </c>
      <c r="Y581" s="27">
        <f t="shared" si="127"/>
        <v>2.1599181246234943E-10</v>
      </c>
      <c r="AA581" s="65">
        <f t="shared" si="129"/>
        <v>-0.9999999084601342</v>
      </c>
      <c r="AB581" s="65">
        <f t="shared" si="130"/>
        <v>-10683306.803173404</v>
      </c>
      <c r="AD581" s="27">
        <f t="shared" si="131"/>
        <v>-7.8187497333738447</v>
      </c>
      <c r="AE581" s="77">
        <f t="shared" si="132"/>
        <v>-11.044408850640073</v>
      </c>
      <c r="AF581" s="27">
        <f t="shared" si="133"/>
        <v>-22.255780614229707</v>
      </c>
      <c r="AG581" s="27">
        <f t="shared" si="135"/>
        <v>2.1599181246234943E-10</v>
      </c>
      <c r="AI581" s="22">
        <f t="shared" si="134"/>
        <v>6.9130320584564444E-15</v>
      </c>
      <c r="AJ581" s="65">
        <f t="shared" si="136"/>
        <v>6.9130320584564444E-15</v>
      </c>
    </row>
    <row r="582" spans="2:36" x14ac:dyDescent="0.2">
      <c r="B582" t="str">
        <f>DataBase!A579</f>
        <v>SQUALANE</v>
      </c>
      <c r="D582" s="27">
        <f>DataBase!C579</f>
        <v>422.82199096679688</v>
      </c>
      <c r="E582" s="47">
        <f>DataBase!E579</f>
        <v>446.85</v>
      </c>
      <c r="F582" s="47">
        <f>DataBase!D579/1000</f>
        <v>0.80986999511718749</v>
      </c>
      <c r="G582" s="47">
        <f>DataBase!R579</f>
        <v>589.85</v>
      </c>
      <c r="H582" s="47">
        <f>DataBase!S579/100</f>
        <v>8.68</v>
      </c>
      <c r="I582" s="68">
        <f>DataBase!U579</f>
        <v>0.91530299186706543</v>
      </c>
      <c r="J582" s="27">
        <f>TestLeeKesler!H582</f>
        <v>13.462313238824487</v>
      </c>
      <c r="K582" s="58">
        <f>DataBase!Y580</f>
        <v>3.9327151363192459E-10</v>
      </c>
      <c r="L582" s="27">
        <f t="shared" si="122"/>
        <v>1.4210371351198632E-7</v>
      </c>
      <c r="M582" s="27">
        <f t="shared" si="128"/>
        <v>1.4210371351198632E-7</v>
      </c>
      <c r="N582" s="58"/>
      <c r="O582" s="58"/>
      <c r="P582" s="58"/>
      <c r="Q582" s="58"/>
      <c r="R582" s="58"/>
      <c r="S582" s="58"/>
      <c r="T582" s="27">
        <f>TestLeeKesler!AR582</f>
        <v>2.300546852782846E-14</v>
      </c>
      <c r="U582" s="27">
        <f t="shared" ref="U582:U584" si="138">$U$1/(G582+273.15)</f>
        <v>0.40921205098493624</v>
      </c>
      <c r="V582" s="27">
        <f t="shared" ref="V582:V584" si="139">5.92714-6.09648/U582-1.28862*LN(U582)+0.169347*U582^6</f>
        <v>-7.8187497333738447</v>
      </c>
      <c r="W582" s="77">
        <f t="shared" si="137"/>
        <v>-11.044408850640073</v>
      </c>
      <c r="X582" s="27">
        <f t="shared" ref="X582:X584" si="140">V582+I582*W582</f>
        <v>-17.927730197767801</v>
      </c>
      <c r="Y582" s="27">
        <f t="shared" ref="Y582:Y584" si="141">EXP(X582)</f>
        <v>1.6371395565897043E-8</v>
      </c>
      <c r="AA582" s="65">
        <f t="shared" si="129"/>
        <v>-0.99994150232668677</v>
      </c>
      <c r="AB582" s="65">
        <f t="shared" si="130"/>
        <v>6159858.9842643281</v>
      </c>
      <c r="AD582" s="27">
        <f t="shared" si="131"/>
        <v>-7.8187497333738447</v>
      </c>
      <c r="AE582" s="77">
        <f t="shared" si="132"/>
        <v>-11.044408850640073</v>
      </c>
      <c r="AF582" s="27">
        <f t="shared" si="133"/>
        <v>-17.927730197767801</v>
      </c>
      <c r="AG582" s="27">
        <f t="shared" si="135"/>
        <v>1.6371395565897043E-8</v>
      </c>
      <c r="AI582" s="22">
        <f t="shared" si="134"/>
        <v>2.0081849371368962E-14</v>
      </c>
      <c r="AJ582" s="65">
        <f t="shared" si="136"/>
        <v>2.0081849371368962E-14</v>
      </c>
    </row>
    <row r="583" spans="2:36" x14ac:dyDescent="0.2">
      <c r="B583" t="str">
        <f>DataBase!A580</f>
        <v>n-DotriC32</v>
      </c>
      <c r="D583" s="27">
        <f>DataBase!C580</f>
        <v>450.87600708007813</v>
      </c>
      <c r="E583" s="47">
        <f>DataBase!E580</f>
        <v>465.69997558593752</v>
      </c>
      <c r="F583" s="47">
        <f>DataBase!D580/1000</f>
        <v>0.81590600585937501</v>
      </c>
      <c r="G583" s="47">
        <f>DataBase!R580</f>
        <v>581.85</v>
      </c>
      <c r="H583" s="47">
        <f>DataBase!S580/100</f>
        <v>7.5</v>
      </c>
      <c r="I583" s="68">
        <f>DataBase!U580</f>
        <v>1.3765499591827393</v>
      </c>
      <c r="J583" s="27">
        <f>TestLeeKesler!H583</f>
        <v>13.478331267649617</v>
      </c>
      <c r="K583" s="58">
        <f>DataBase!Y581</f>
        <v>6.3479007740760571E-12</v>
      </c>
      <c r="L583" s="27">
        <f t="shared" si="122"/>
        <v>1.1723672758676689E-9</v>
      </c>
      <c r="M583" s="27">
        <f t="shared" si="128"/>
        <v>1.1723672758676689E-9</v>
      </c>
      <c r="N583" s="58"/>
      <c r="O583" s="58"/>
      <c r="P583" s="58"/>
      <c r="Q583" s="58"/>
      <c r="R583" s="58"/>
      <c r="S583" s="58"/>
      <c r="T583" s="27">
        <f>TestLeeKesler!AR583</f>
        <v>1.2428065714475301E-17</v>
      </c>
      <c r="U583" s="27">
        <f t="shared" si="138"/>
        <v>0.4130409356725146</v>
      </c>
      <c r="V583" s="27">
        <f t="shared" si="139"/>
        <v>-7.6926000705990178</v>
      </c>
      <c r="W583" s="77">
        <f t="shared" si="137"/>
        <v>-10.814386844594502</v>
      </c>
      <c r="X583" s="27">
        <f t="shared" si="140"/>
        <v>-22.579143840111932</v>
      </c>
      <c r="Y583" s="27">
        <f t="shared" si="141"/>
        <v>1.5631563678235585E-10</v>
      </c>
      <c r="AA583" s="65">
        <f t="shared" si="129"/>
        <v>-0.99999804217706656</v>
      </c>
      <c r="AB583" s="65">
        <f t="shared" si="130"/>
        <v>93821468.431366503</v>
      </c>
      <c r="AD583" s="27">
        <f t="shared" si="131"/>
        <v>-7.6926000705990178</v>
      </c>
      <c r="AE583" s="77">
        <f t="shared" si="132"/>
        <v>-10.814386844594502</v>
      </c>
      <c r="AF583" s="27">
        <f t="shared" si="133"/>
        <v>-22.579143840111932</v>
      </c>
      <c r="AG583" s="27">
        <f t="shared" si="135"/>
        <v>1.5631563678235585E-10</v>
      </c>
      <c r="AI583" s="22">
        <f t="shared" si="134"/>
        <v>1.3596011830936529E-18</v>
      </c>
      <c r="AJ583" s="65">
        <f t="shared" si="136"/>
        <v>1.3596011830936529E-18</v>
      </c>
    </row>
    <row r="584" spans="2:36" x14ac:dyDescent="0.2">
      <c r="B584" t="str">
        <f>DataBase!A581</f>
        <v>n-HexatriC30</v>
      </c>
      <c r="D584" s="27">
        <f>DataBase!C581</f>
        <v>506.9840087890625</v>
      </c>
      <c r="E584" s="47">
        <f>DataBase!E581</f>
        <v>497.00002441406252</v>
      </c>
      <c r="F584" s="47">
        <f>DataBase!D581/1000</f>
        <v>0.81747198486328121</v>
      </c>
      <c r="G584" s="47">
        <f>DataBase!R581</f>
        <v>600.85</v>
      </c>
      <c r="H584" s="47">
        <f>DataBase!S581/100</f>
        <v>6.8</v>
      </c>
      <c r="I584" s="68">
        <f>DataBase!U581</f>
        <v>1.5259599685668945</v>
      </c>
      <c r="J584" s="27">
        <f>TestLeeKesler!H584</f>
        <v>13.639854410426922</v>
      </c>
      <c r="K584" s="58">
        <f>DataBase!Y582</f>
        <v>0</v>
      </c>
      <c r="L584" s="27">
        <f t="shared" si="122"/>
        <v>6.7812455175534161E-11</v>
      </c>
      <c r="M584" s="27">
        <f t="shared" si="128"/>
        <v>6.7812455175534161E-11</v>
      </c>
      <c r="N584" s="58"/>
      <c r="O584" s="58"/>
      <c r="P584" s="58"/>
      <c r="Q584" s="58"/>
      <c r="R584" s="58"/>
      <c r="S584" s="58"/>
      <c r="T584" s="27">
        <f>TestLeeKesler!AR584</f>
        <v>9.896343839953585E-21</v>
      </c>
      <c r="U584" s="27">
        <f t="shared" si="138"/>
        <v>0.40406178489702516</v>
      </c>
      <c r="V584" s="27">
        <f t="shared" si="139"/>
        <v>-7.9923812748997323</v>
      </c>
      <c r="W584" s="77">
        <f t="shared" si="137"/>
        <v>-11.36256319146171</v>
      </c>
      <c r="X584" s="27">
        <f t="shared" si="140"/>
        <v>-25.331197845381997</v>
      </c>
      <c r="Y584" s="27">
        <f t="shared" si="141"/>
        <v>9.9724198787550243E-12</v>
      </c>
      <c r="AA584" s="65" t="e">
        <f t="shared" si="129"/>
        <v>#DIV/0!</v>
      </c>
      <c r="AB584" s="65">
        <f t="shared" si="130"/>
        <v>6852273553.9726572</v>
      </c>
      <c r="AD584" s="27">
        <f t="shared" si="131"/>
        <v>-7.9923812748997323</v>
      </c>
      <c r="AE584" s="77">
        <f t="shared" si="132"/>
        <v>-11.36256319146171</v>
      </c>
      <c r="AF584" s="27">
        <f t="shared" ref="AF584" si="142">AD584+I584*AE584</f>
        <v>-25.331197845381997</v>
      </c>
      <c r="AG584" s="27">
        <f t="shared" si="135"/>
        <v>9.9724198787550243E-12</v>
      </c>
      <c r="AI584" s="22">
        <f t="shared" si="134"/>
        <v>4.59852907693383E-21</v>
      </c>
      <c r="AJ584" s="65">
        <f t="shared" si="136"/>
        <v>4.59852907693383E-21</v>
      </c>
    </row>
    <row r="585" spans="2:36" x14ac:dyDescent="0.2">
      <c r="D585" s="27"/>
      <c r="J585" s="27"/>
      <c r="T585" s="27"/>
      <c r="U585" s="27"/>
    </row>
    <row r="586" spans="2:36" x14ac:dyDescent="0.2">
      <c r="D586" s="27"/>
      <c r="J586" s="27"/>
      <c r="T586" s="27"/>
      <c r="U586" s="27"/>
    </row>
    <row r="587" spans="2:36" x14ac:dyDescent="0.2">
      <c r="D587" s="27"/>
      <c r="J587" s="27"/>
      <c r="T587" s="27"/>
      <c r="U587" s="27"/>
    </row>
    <row r="588" spans="2:36" x14ac:dyDescent="0.2">
      <c r="D588" s="27"/>
      <c r="J588" s="27"/>
      <c r="T588" s="27"/>
      <c r="U588" s="27"/>
    </row>
    <row r="589" spans="2:36" x14ac:dyDescent="0.2">
      <c r="D589" s="27"/>
      <c r="J589" s="27"/>
      <c r="T589" s="27"/>
      <c r="U589" s="27"/>
    </row>
    <row r="590" spans="2:36" x14ac:dyDescent="0.2">
      <c r="D590" s="27"/>
      <c r="J590" s="27"/>
      <c r="T590" s="27"/>
      <c r="U590" s="27"/>
    </row>
    <row r="591" spans="2:36" x14ac:dyDescent="0.2">
      <c r="D591" s="27"/>
      <c r="J591" s="27"/>
      <c r="T591" s="27"/>
      <c r="U591" s="27"/>
    </row>
    <row r="592" spans="2:36" x14ac:dyDescent="0.2">
      <c r="D592" s="27"/>
      <c r="J592" s="27"/>
      <c r="T592" s="27"/>
      <c r="U592" s="27"/>
    </row>
    <row r="593" spans="4:21" x14ac:dyDescent="0.2">
      <c r="D593" s="27"/>
      <c r="J593" s="27"/>
      <c r="T593" s="27"/>
      <c r="U593" s="27"/>
    </row>
    <row r="594" spans="4:21" x14ac:dyDescent="0.2">
      <c r="D594" s="27"/>
      <c r="J594" s="27"/>
      <c r="T594" s="27"/>
      <c r="U594" s="27"/>
    </row>
    <row r="595" spans="4:21" x14ac:dyDescent="0.2">
      <c r="D595" s="27"/>
      <c r="J595" s="27"/>
      <c r="T595" s="27"/>
      <c r="U595" s="27"/>
    </row>
    <row r="596" spans="4:21" x14ac:dyDescent="0.2">
      <c r="D596" s="27"/>
      <c r="J596" s="27"/>
      <c r="T596" s="27"/>
      <c r="U596" s="27"/>
    </row>
    <row r="597" spans="4:21" x14ac:dyDescent="0.2">
      <c r="D597" s="27"/>
      <c r="J597" s="27"/>
      <c r="T597" s="27"/>
      <c r="U597" s="27"/>
    </row>
    <row r="598" spans="4:21" x14ac:dyDescent="0.2">
      <c r="D598" s="27"/>
      <c r="J598" s="27"/>
      <c r="T598" s="27"/>
      <c r="U598" s="27"/>
    </row>
    <row r="599" spans="4:21" x14ac:dyDescent="0.2">
      <c r="D599" s="27"/>
      <c r="J599" s="27"/>
      <c r="T599" s="27"/>
      <c r="U599" s="27"/>
    </row>
    <row r="600" spans="4:21" x14ac:dyDescent="0.2">
      <c r="D600" s="27"/>
      <c r="J600" s="27"/>
      <c r="T600" s="27"/>
      <c r="U600" s="27"/>
    </row>
    <row r="601" spans="4:21" x14ac:dyDescent="0.2">
      <c r="D601" s="27"/>
      <c r="J601" s="27"/>
      <c r="T601" s="27"/>
      <c r="U601" s="27"/>
    </row>
    <row r="602" spans="4:21" x14ac:dyDescent="0.2">
      <c r="D602" s="27"/>
      <c r="J602" s="27"/>
      <c r="T602" s="27"/>
      <c r="U602" s="27"/>
    </row>
    <row r="603" spans="4:21" x14ac:dyDescent="0.2">
      <c r="D603" s="27"/>
      <c r="J603" s="27"/>
      <c r="T603" s="27"/>
      <c r="U603" s="27"/>
    </row>
    <row r="604" spans="4:21" x14ac:dyDescent="0.2">
      <c r="D604" s="27"/>
      <c r="J604" s="27"/>
      <c r="T604" s="27"/>
      <c r="U604" s="27"/>
    </row>
    <row r="605" spans="4:21" x14ac:dyDescent="0.2">
      <c r="D605" s="27"/>
      <c r="J605" s="27"/>
      <c r="T605" s="27"/>
      <c r="U605" s="27"/>
    </row>
    <row r="606" spans="4:21" x14ac:dyDescent="0.2">
      <c r="D606" s="27"/>
      <c r="J606" s="27"/>
      <c r="T606" s="27"/>
      <c r="U606" s="27"/>
    </row>
    <row r="607" spans="4:21" x14ac:dyDescent="0.2">
      <c r="D607" s="27"/>
      <c r="J607" s="27"/>
      <c r="T607" s="27"/>
      <c r="U607" s="27"/>
    </row>
    <row r="608" spans="4:21" x14ac:dyDescent="0.2">
      <c r="D608" s="27"/>
      <c r="J608" s="27"/>
      <c r="T608" s="27"/>
      <c r="U608" s="27"/>
    </row>
    <row r="609" spans="4:21" x14ac:dyDescent="0.2">
      <c r="D609" s="27"/>
      <c r="J609" s="27"/>
      <c r="T609" s="27"/>
      <c r="U609" s="27"/>
    </row>
    <row r="610" spans="4:21" x14ac:dyDescent="0.2">
      <c r="D610" s="27"/>
      <c r="J610" s="27"/>
      <c r="T610" s="27"/>
      <c r="U610" s="27"/>
    </row>
    <row r="611" spans="4:21" x14ac:dyDescent="0.2">
      <c r="D611" s="27"/>
      <c r="J611" s="27"/>
      <c r="T611" s="27"/>
      <c r="U611" s="27"/>
    </row>
    <row r="612" spans="4:21" x14ac:dyDescent="0.2">
      <c r="D612" s="27"/>
      <c r="J612" s="27"/>
      <c r="T612" s="27"/>
      <c r="U612" s="27"/>
    </row>
    <row r="613" spans="4:21" x14ac:dyDescent="0.2">
      <c r="D613" s="27"/>
      <c r="J613" s="27"/>
      <c r="T613" s="27"/>
      <c r="U613" s="27"/>
    </row>
    <row r="614" spans="4:21" x14ac:dyDescent="0.2">
      <c r="D614" s="27"/>
      <c r="J614" s="27"/>
      <c r="T614" s="27"/>
      <c r="U614" s="27"/>
    </row>
    <row r="615" spans="4:21" x14ac:dyDescent="0.2">
      <c r="D615" s="27"/>
      <c r="J615" s="27"/>
      <c r="T615" s="27"/>
      <c r="U615" s="27"/>
    </row>
    <row r="616" spans="4:21" x14ac:dyDescent="0.2">
      <c r="D616" s="27"/>
      <c r="J616" s="27"/>
      <c r="T616" s="27"/>
      <c r="U616" s="27"/>
    </row>
    <row r="617" spans="4:21" x14ac:dyDescent="0.2">
      <c r="D617" s="27"/>
      <c r="J617" s="27"/>
      <c r="T617" s="27"/>
      <c r="U617" s="27"/>
    </row>
    <row r="618" spans="4:21" x14ac:dyDescent="0.2">
      <c r="D618" s="27"/>
      <c r="J618" s="27"/>
      <c r="T618" s="27"/>
      <c r="U618" s="27"/>
    </row>
    <row r="619" spans="4:21" x14ac:dyDescent="0.2">
      <c r="D619" s="27"/>
      <c r="J619" s="27"/>
      <c r="T619" s="27"/>
      <c r="U619" s="27"/>
    </row>
    <row r="620" spans="4:21" x14ac:dyDescent="0.2">
      <c r="D620" s="27"/>
      <c r="J620" s="27"/>
      <c r="T620" s="27"/>
      <c r="U620" s="27"/>
    </row>
    <row r="621" spans="4:21" x14ac:dyDescent="0.2">
      <c r="D621" s="27"/>
      <c r="J621" s="27"/>
      <c r="T621" s="27"/>
      <c r="U621" s="27"/>
    </row>
    <row r="622" spans="4:21" x14ac:dyDescent="0.2">
      <c r="D622" s="27"/>
      <c r="J622" s="27"/>
      <c r="T622" s="27"/>
      <c r="U622" s="27"/>
    </row>
    <row r="623" spans="4:21" x14ac:dyDescent="0.2">
      <c r="D623" s="27"/>
      <c r="J623" s="27"/>
      <c r="T623" s="27"/>
      <c r="U623" s="27"/>
    </row>
    <row r="624" spans="4:21" x14ac:dyDescent="0.2">
      <c r="D624" s="27"/>
      <c r="J624" s="27"/>
      <c r="T624" s="27"/>
      <c r="U624" s="27"/>
    </row>
    <row r="625" spans="4:21" x14ac:dyDescent="0.2">
      <c r="D625" s="27"/>
      <c r="J625" s="27"/>
      <c r="T625" s="27"/>
      <c r="U625" s="27"/>
    </row>
    <row r="626" spans="4:21" x14ac:dyDescent="0.2">
      <c r="D626" s="27"/>
      <c r="J626" s="27"/>
      <c r="T626" s="27"/>
      <c r="U626" s="27"/>
    </row>
    <row r="627" spans="4:21" x14ac:dyDescent="0.2">
      <c r="D627" s="27"/>
      <c r="J627" s="27"/>
      <c r="T627" s="27"/>
      <c r="U627" s="27"/>
    </row>
    <row r="628" spans="4:21" x14ac:dyDescent="0.2">
      <c r="D628" s="27"/>
      <c r="J628" s="27"/>
      <c r="T628" s="27"/>
      <c r="U628" s="27"/>
    </row>
    <row r="629" spans="4:21" x14ac:dyDescent="0.2">
      <c r="D629" s="27"/>
      <c r="J629" s="27"/>
      <c r="T629" s="27"/>
      <c r="U629" s="27"/>
    </row>
    <row r="630" spans="4:21" x14ac:dyDescent="0.2">
      <c r="D630" s="27"/>
      <c r="J630" s="27"/>
      <c r="T630" s="27"/>
      <c r="U630" s="27"/>
    </row>
    <row r="631" spans="4:21" x14ac:dyDescent="0.2">
      <c r="D631" s="27"/>
      <c r="J631" s="27"/>
      <c r="T631" s="27"/>
      <c r="U631" s="27"/>
    </row>
    <row r="632" spans="4:21" x14ac:dyDescent="0.2">
      <c r="D632" s="27"/>
      <c r="J632" s="27"/>
      <c r="T632" s="27"/>
      <c r="U632" s="27"/>
    </row>
    <row r="633" spans="4:21" x14ac:dyDescent="0.2">
      <c r="D633" s="27"/>
      <c r="J633" s="27"/>
      <c r="T633" s="27"/>
      <c r="U633" s="27"/>
    </row>
    <row r="634" spans="4:21" x14ac:dyDescent="0.2">
      <c r="D634" s="27"/>
      <c r="J634" s="27"/>
      <c r="T634" s="27"/>
      <c r="U634" s="27"/>
    </row>
    <row r="635" spans="4:21" x14ac:dyDescent="0.2">
      <c r="D635" s="27"/>
      <c r="J635" s="27"/>
      <c r="T635" s="27"/>
      <c r="U635" s="27"/>
    </row>
    <row r="636" spans="4:21" x14ac:dyDescent="0.2">
      <c r="D636" s="27"/>
      <c r="J636" s="27"/>
      <c r="T636" s="27"/>
      <c r="U636" s="27"/>
    </row>
    <row r="637" spans="4:21" x14ac:dyDescent="0.2">
      <c r="D637" s="27"/>
      <c r="J637" s="27"/>
      <c r="T637" s="27"/>
      <c r="U637" s="27"/>
    </row>
    <row r="638" spans="4:21" x14ac:dyDescent="0.2">
      <c r="D638" s="27"/>
      <c r="J638" s="27"/>
      <c r="T638" s="27"/>
      <c r="U638" s="27"/>
    </row>
    <row r="639" spans="4:21" x14ac:dyDescent="0.2">
      <c r="D639" s="27"/>
      <c r="J639" s="27"/>
      <c r="T639" s="27"/>
      <c r="U639" s="27"/>
    </row>
    <row r="640" spans="4:21" x14ac:dyDescent="0.2">
      <c r="D640" s="27"/>
      <c r="J640" s="27"/>
      <c r="T640" s="27"/>
      <c r="U640" s="27"/>
    </row>
    <row r="641" spans="4:21" x14ac:dyDescent="0.2">
      <c r="D641" s="27"/>
      <c r="J641" s="27"/>
      <c r="T641" s="27"/>
      <c r="U641" s="27"/>
    </row>
    <row r="642" spans="4:21" x14ac:dyDescent="0.2">
      <c r="D642" s="27"/>
      <c r="J642" s="27"/>
      <c r="T642" s="27"/>
      <c r="U642" s="27"/>
    </row>
    <row r="643" spans="4:21" x14ac:dyDescent="0.2">
      <c r="D643" s="27"/>
      <c r="J643" s="27"/>
      <c r="T643" s="27"/>
      <c r="U643" s="27"/>
    </row>
    <row r="644" spans="4:21" x14ac:dyDescent="0.2">
      <c r="D644" s="27"/>
      <c r="J644" s="27"/>
      <c r="T644" s="27"/>
      <c r="U644" s="27"/>
    </row>
    <row r="645" spans="4:21" x14ac:dyDescent="0.2">
      <c r="D645" s="27"/>
      <c r="J645" s="27"/>
      <c r="T645" s="27"/>
      <c r="U645" s="27"/>
    </row>
    <row r="646" spans="4:21" x14ac:dyDescent="0.2">
      <c r="D646" s="27"/>
      <c r="J646" s="27"/>
      <c r="T646" s="27"/>
      <c r="U646" s="27"/>
    </row>
    <row r="647" spans="4:21" x14ac:dyDescent="0.2">
      <c r="D647" s="27"/>
      <c r="J647" s="27"/>
      <c r="T647" s="27"/>
      <c r="U647" s="27"/>
    </row>
    <row r="648" spans="4:21" x14ac:dyDescent="0.2">
      <c r="D648" s="27"/>
      <c r="J648" s="27"/>
      <c r="T648" s="27"/>
      <c r="U648" s="27"/>
    </row>
    <row r="649" spans="4:21" x14ac:dyDescent="0.2">
      <c r="D649" s="27"/>
      <c r="J649" s="27"/>
      <c r="T649" s="27"/>
      <c r="U649" s="27"/>
    </row>
    <row r="650" spans="4:21" x14ac:dyDescent="0.2">
      <c r="D650" s="27"/>
      <c r="J650" s="27"/>
      <c r="T650" s="27"/>
      <c r="U650" s="27"/>
    </row>
    <row r="651" spans="4:21" x14ac:dyDescent="0.2">
      <c r="D651" s="27"/>
      <c r="J651" s="27"/>
      <c r="T651" s="27"/>
      <c r="U651" s="27"/>
    </row>
    <row r="652" spans="4:21" x14ac:dyDescent="0.2">
      <c r="D652" s="27"/>
      <c r="J652" s="27"/>
      <c r="T652" s="27"/>
      <c r="U652" s="27"/>
    </row>
    <row r="653" spans="4:21" x14ac:dyDescent="0.2">
      <c r="D653" s="27"/>
      <c r="J653" s="27"/>
      <c r="T653" s="27"/>
      <c r="U653" s="27"/>
    </row>
    <row r="654" spans="4:21" x14ac:dyDescent="0.2">
      <c r="D654" s="27"/>
      <c r="J654" s="27"/>
      <c r="T654" s="27"/>
      <c r="U654" s="27"/>
    </row>
    <row r="655" spans="4:21" x14ac:dyDescent="0.2">
      <c r="D655" s="27"/>
      <c r="J655" s="27"/>
      <c r="T655" s="27"/>
      <c r="U655" s="27"/>
    </row>
    <row r="656" spans="4:21" x14ac:dyDescent="0.2">
      <c r="D656" s="27"/>
      <c r="J656" s="27"/>
      <c r="T656" s="27"/>
      <c r="U656" s="27"/>
    </row>
    <row r="657" spans="4:21" x14ac:dyDescent="0.2">
      <c r="D657" s="27"/>
      <c r="J657" s="27"/>
      <c r="T657" s="27"/>
      <c r="U657" s="27"/>
    </row>
    <row r="658" spans="4:21" x14ac:dyDescent="0.2">
      <c r="D658" s="27"/>
      <c r="J658" s="27"/>
      <c r="T658" s="27"/>
      <c r="U658" s="27"/>
    </row>
    <row r="659" spans="4:21" x14ac:dyDescent="0.2">
      <c r="D659" s="27"/>
      <c r="J659" s="27"/>
      <c r="T659" s="27"/>
      <c r="U659" s="27"/>
    </row>
    <row r="660" spans="4:21" x14ac:dyDescent="0.2">
      <c r="D660" s="27"/>
      <c r="J660" s="27"/>
      <c r="T660" s="27"/>
      <c r="U660" s="27"/>
    </row>
    <row r="661" spans="4:21" x14ac:dyDescent="0.2">
      <c r="D661" s="27"/>
      <c r="J661" s="27"/>
      <c r="T661" s="27"/>
      <c r="U661" s="27"/>
    </row>
    <row r="662" spans="4:21" x14ac:dyDescent="0.2">
      <c r="D662" s="27"/>
      <c r="J662" s="27"/>
      <c r="T662" s="27"/>
      <c r="U662" s="27"/>
    </row>
    <row r="663" spans="4:21" x14ac:dyDescent="0.2">
      <c r="D663" s="27"/>
      <c r="J663" s="27"/>
      <c r="T663" s="27"/>
      <c r="U663" s="27"/>
    </row>
    <row r="664" spans="4:21" x14ac:dyDescent="0.2">
      <c r="D664" s="27"/>
      <c r="J664" s="27"/>
      <c r="T664" s="27"/>
      <c r="U664" s="27"/>
    </row>
    <row r="665" spans="4:21" x14ac:dyDescent="0.2">
      <c r="D665" s="27"/>
      <c r="J665" s="27"/>
      <c r="T665" s="27"/>
      <c r="U665" s="27"/>
    </row>
    <row r="666" spans="4:21" x14ac:dyDescent="0.2">
      <c r="D666" s="27"/>
      <c r="J666" s="27"/>
      <c r="T666" s="27"/>
      <c r="U666" s="27"/>
    </row>
    <row r="667" spans="4:21" x14ac:dyDescent="0.2">
      <c r="D667" s="27"/>
      <c r="J667" s="27"/>
      <c r="T667" s="27"/>
      <c r="U667" s="27"/>
    </row>
    <row r="668" spans="4:21" x14ac:dyDescent="0.2">
      <c r="D668" s="27"/>
      <c r="J668" s="27"/>
      <c r="T668" s="27"/>
      <c r="U668" s="27"/>
    </row>
    <row r="669" spans="4:21" x14ac:dyDescent="0.2">
      <c r="D669" s="27"/>
      <c r="J669" s="27"/>
      <c r="T669" s="27"/>
      <c r="U669" s="27"/>
    </row>
    <row r="670" spans="4:21" x14ac:dyDescent="0.2">
      <c r="D670" s="27"/>
      <c r="J670" s="27"/>
      <c r="T670" s="27"/>
      <c r="U670" s="27"/>
    </row>
    <row r="671" spans="4:21" x14ac:dyDescent="0.2">
      <c r="D671" s="27"/>
      <c r="J671" s="27"/>
      <c r="T671" s="27"/>
      <c r="U671" s="27"/>
    </row>
    <row r="672" spans="4:21" x14ac:dyDescent="0.2">
      <c r="D672" s="27"/>
      <c r="J672" s="27"/>
      <c r="T672" s="27"/>
      <c r="U672" s="27"/>
    </row>
    <row r="673" spans="4:21" x14ac:dyDescent="0.2">
      <c r="D673" s="27"/>
      <c r="J673" s="27"/>
      <c r="T673" s="27"/>
      <c r="U673" s="27"/>
    </row>
    <row r="674" spans="4:21" x14ac:dyDescent="0.2">
      <c r="D674" s="27"/>
      <c r="J674" s="27"/>
      <c r="T674" s="27"/>
      <c r="U674" s="27"/>
    </row>
    <row r="675" spans="4:21" x14ac:dyDescent="0.2">
      <c r="D675" s="27"/>
      <c r="J675" s="27"/>
      <c r="T675" s="27"/>
      <c r="U675" s="27"/>
    </row>
    <row r="676" spans="4:21" x14ac:dyDescent="0.2">
      <c r="D676" s="27"/>
      <c r="J676" s="27"/>
      <c r="T676" s="27"/>
      <c r="U676" s="27"/>
    </row>
    <row r="677" spans="4:21" x14ac:dyDescent="0.2">
      <c r="D677" s="27"/>
      <c r="J677" s="27"/>
      <c r="T677" s="27"/>
      <c r="U677" s="27"/>
    </row>
    <row r="678" spans="4:21" x14ac:dyDescent="0.2">
      <c r="D678" s="27"/>
      <c r="J678" s="27"/>
      <c r="T678" s="27"/>
      <c r="U678" s="27"/>
    </row>
    <row r="679" spans="4:21" x14ac:dyDescent="0.2">
      <c r="D679" s="27"/>
      <c r="J679" s="27"/>
      <c r="T679" s="27"/>
      <c r="U679" s="27"/>
    </row>
    <row r="680" spans="4:21" x14ac:dyDescent="0.2">
      <c r="D680" s="27"/>
      <c r="J680" s="27"/>
      <c r="T680" s="27"/>
      <c r="U680" s="27"/>
    </row>
    <row r="681" spans="4:21" x14ac:dyDescent="0.2">
      <c r="D681" s="27"/>
      <c r="J681" s="27"/>
      <c r="T681" s="27"/>
      <c r="U681" s="27"/>
    </row>
    <row r="682" spans="4:21" x14ac:dyDescent="0.2">
      <c r="D682" s="27"/>
      <c r="J682" s="27"/>
      <c r="T682" s="27"/>
      <c r="U682" s="27"/>
    </row>
    <row r="683" spans="4:21" x14ac:dyDescent="0.2">
      <c r="D683" s="27"/>
      <c r="J683" s="27"/>
      <c r="T683" s="27"/>
      <c r="U683" s="27"/>
    </row>
    <row r="684" spans="4:21" x14ac:dyDescent="0.2">
      <c r="D684" s="27"/>
      <c r="J684" s="27"/>
      <c r="T684" s="27"/>
      <c r="U684" s="27"/>
    </row>
    <row r="685" spans="4:21" x14ac:dyDescent="0.2">
      <c r="D685" s="27"/>
      <c r="J685" s="27"/>
      <c r="T685" s="27"/>
      <c r="U685" s="27"/>
    </row>
    <row r="686" spans="4:21" x14ac:dyDescent="0.2">
      <c r="D686" s="27"/>
      <c r="J686" s="27"/>
      <c r="T686" s="27"/>
      <c r="U686" s="27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E103D778-3E7F-4446-9E76-C89230091D7E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FE695E37-C986-4E57-86B0-66F0BCF226F1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49</vt:i4>
      </vt:variant>
    </vt:vector>
  </HeadingPairs>
  <TitlesOfParts>
    <vt:vector size="58" baseType="lpstr">
      <vt:lpstr>DataBase</vt:lpstr>
      <vt:lpstr>Settings</vt:lpstr>
      <vt:lpstr>PropSets</vt:lpstr>
      <vt:lpstr>Output Template</vt:lpstr>
      <vt:lpstr>Comparison Output Template</vt:lpstr>
      <vt:lpstr>TestLeeKesler</vt:lpstr>
      <vt:lpstr>Omega</vt:lpstr>
      <vt:lpstr>MW</vt:lpstr>
      <vt:lpstr>VP</vt:lpstr>
      <vt:lpstr>A0</vt:lpstr>
      <vt:lpstr>A1_</vt:lpstr>
      <vt:lpstr>A2_</vt:lpstr>
      <vt:lpstr>A3_</vt:lpstr>
      <vt:lpstr>B0</vt:lpstr>
      <vt:lpstr>B1_</vt:lpstr>
      <vt:lpstr>B2_</vt:lpstr>
      <vt:lpstr>B3_</vt:lpstr>
      <vt:lpstr>CombLiqOpt</vt:lpstr>
      <vt:lpstr>CombLiqProps</vt:lpstr>
      <vt:lpstr>CompCompStrmsStart</vt:lpstr>
      <vt:lpstr>CompRefStrmsStart</vt:lpstr>
      <vt:lpstr>CompStreamsLookUp</vt:lpstr>
      <vt:lpstr>CompStreamsLookUpStart</vt:lpstr>
      <vt:lpstr>CurCase</vt:lpstr>
      <vt:lpstr>CurCompOutputSht</vt:lpstr>
      <vt:lpstr>CurCompSht</vt:lpstr>
      <vt:lpstr>CurFlwSht</vt:lpstr>
      <vt:lpstr>CurOutputSht</vt:lpstr>
      <vt:lpstr>CurRefSht</vt:lpstr>
      <vt:lpstr>D1_</vt:lpstr>
      <vt:lpstr>D2_</vt:lpstr>
      <vt:lpstr>D4_</vt:lpstr>
      <vt:lpstr>EstLinkOnStart</vt:lpstr>
      <vt:lpstr>Kw</vt:lpstr>
      <vt:lpstr>LiqProps</vt:lpstr>
      <vt:lpstr>NoteFormatOpt</vt:lpstr>
      <vt:lpstr>NoteStripModInfo</vt:lpstr>
      <vt:lpstr>OpenHysysIfNotOpen</vt:lpstr>
      <vt:lpstr>OutFontName</vt:lpstr>
      <vt:lpstr>OutFontSize</vt:lpstr>
      <vt:lpstr>OutputStart</vt:lpstr>
      <vt:lpstr>OverallProps</vt:lpstr>
      <vt:lpstr>ParameterUnitTypes</vt:lpstr>
      <vt:lpstr>Pc</vt:lpstr>
      <vt:lpstr>PosPhases</vt:lpstr>
      <vt:lpstr>PropSetsStart</vt:lpstr>
      <vt:lpstr>PropsSetsStartCol</vt:lpstr>
      <vt:lpstr>PropsSetsStartRow</vt:lpstr>
      <vt:lpstr>PropsStart</vt:lpstr>
      <vt:lpstr>SetupStrmsStart</vt:lpstr>
      <vt:lpstr>SolidProps</vt:lpstr>
      <vt:lpstr>StrmSortOpt</vt:lpstr>
      <vt:lpstr>StrmsSort</vt:lpstr>
      <vt:lpstr>UnitBuildNo</vt:lpstr>
      <vt:lpstr>UnitTypes</vt:lpstr>
      <vt:lpstr>UnitTypesStart</vt:lpstr>
      <vt:lpstr>VapourProps</vt:lpstr>
      <vt:lpstr>VisStrmOnly</vt:lpstr>
    </vt:vector>
  </TitlesOfParts>
  <Company>AspenTech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HSR Version 1.6 (2nd February 2005)</dc:title>
  <dc:creator>James Martin</dc:creator>
  <dc:description>Saved with HYSYS 2004 Type Library Reference and Units</dc:description>
  <cp:lastModifiedBy>M Anders</cp:lastModifiedBy>
  <dcterms:created xsi:type="dcterms:W3CDTF">2005-02-02T14:49:19Z</dcterms:created>
  <dcterms:modified xsi:type="dcterms:W3CDTF">2022-09-26T18:38:51Z</dcterms:modified>
</cp:coreProperties>
</file>