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fsw-my.sharepoint.com/personal/m16096_mc365vip_com/Documents/"/>
    </mc:Choice>
  </mc:AlternateContent>
  <xr:revisionPtr revIDLastSave="0" documentId="8_{1A6C4A63-8777-4985-937A-EA58DD66EBB3}" xr6:coauthVersionLast="44" xr6:coauthVersionMax="44" xr10:uidLastSave="{00000000-0000-0000-0000-000000000000}"/>
  <bookViews>
    <workbookView xWindow="-120" yWindow="-120" windowWidth="29040" windowHeight="15990" xr2:uid="{66828061-4C57-485F-ACAD-6B6B0ECEDC01}"/>
  </bookViews>
  <sheets>
    <sheet name="trades" sheetId="1" r:id="rId1"/>
  </sheets>
  <externalReferences>
    <externalReference r:id="rId2"/>
    <externalReference r:id="rId3"/>
    <externalReference r:id="rId4"/>
    <externalReference r:id="rId5"/>
  </externalReferences>
  <definedNames>
    <definedName name="basketg">[1]!basketg</definedName>
    <definedName name="basketh">[1]!basketh</definedName>
    <definedName name="discount">[2]Parameters!$E$5</definedName>
    <definedName name="fprice">'[3]Option Info'!$C$7:$L$7</definedName>
    <definedName name="fvol">'[3]Option Info'!$C$9:$L$9</definedName>
    <definedName name="int">[3]PV!$D$26</definedName>
    <definedName name="option_type">'[3]Option Info'!$C$13:$L$13</definedName>
    <definedName name="prob">#REF!</definedName>
    <definedName name="rf">'[3]Option Info'!$C$12:$L$12</definedName>
    <definedName name="SBarr">[4]!SBarr</definedName>
    <definedName name="steps">[2]Parameters!$E$3</definedName>
    <definedName name="strike">'[3]Option Info'!$C$8:$L$8</definedName>
    <definedName name="tim">'[3]Option Info'!$C$11:$L$11</definedName>
    <definedName name="UseVol">[2]Parameters!$E$6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5" i="1" l="1"/>
  <c r="AG4" i="1"/>
  <c r="AA5" i="1"/>
  <c r="Z5" i="1"/>
  <c r="AC5" i="1" s="1"/>
  <c r="W5" i="1"/>
  <c r="X5" i="1" s="1"/>
  <c r="R4" i="1"/>
  <c r="R5" i="1"/>
  <c r="U5" i="1" s="1"/>
  <c r="V5" i="1" s="1"/>
  <c r="AF5" i="1"/>
  <c r="AF4" i="1"/>
  <c r="AJ4" i="1"/>
  <c r="Z4" i="1"/>
  <c r="AC4" i="1" s="1"/>
  <c r="AD5" i="1" l="1"/>
  <c r="AH5" i="1"/>
  <c r="M5" i="1"/>
  <c r="L5" i="1"/>
  <c r="AA4" i="1"/>
  <c r="W4" i="1"/>
  <c r="X4" i="1" s="1"/>
  <c r="U4" i="1"/>
  <c r="AD4" i="1" s="1"/>
  <c r="M4" i="1"/>
  <c r="L4" i="1"/>
  <c r="AI4" i="1" l="1"/>
  <c r="AI5" i="1"/>
  <c r="AJ5" i="1"/>
  <c r="V4" i="1"/>
</calcChain>
</file>

<file path=xl/sharedStrings.xml><?xml version="1.0" encoding="utf-8"?>
<sst xmlns="http://schemas.openxmlformats.org/spreadsheetml/2006/main" count="52" uniqueCount="50">
  <si>
    <t xml:space="preserve"> </t>
  </si>
  <si>
    <t>ROR</t>
  </si>
  <si>
    <t>underlying</t>
  </si>
  <si>
    <t>view</t>
  </si>
  <si>
    <t>price</t>
  </si>
  <si>
    <t>skew</t>
  </si>
  <si>
    <t>termst</t>
  </si>
  <si>
    <t>IV</t>
  </si>
  <si>
    <t>DTEXP</t>
  </si>
  <si>
    <t>-1σ</t>
  </si>
  <si>
    <t>+1σ</t>
  </si>
  <si>
    <t>trade strikes</t>
  </si>
  <si>
    <t>trade type</t>
  </si>
  <si>
    <t>Long Strike</t>
  </si>
  <si>
    <t>short strike</t>
  </si>
  <si>
    <t>DIS</t>
  </si>
  <si>
    <t>debit</t>
  </si>
  <si>
    <t>Max Reward</t>
  </si>
  <si>
    <t>Risk</t>
  </si>
  <si>
    <t>Reward/Risk</t>
  </si>
  <si>
    <t>BE/LBE</t>
  </si>
  <si>
    <t>UBE</t>
  </si>
  <si>
    <t>Time Enter</t>
  </si>
  <si>
    <t>stop</t>
  </si>
  <si>
    <t>stopA</t>
  </si>
  <si>
    <t>contracts</t>
  </si>
  <si>
    <t>stop loss</t>
  </si>
  <si>
    <t>max risk</t>
  </si>
  <si>
    <t>DIT</t>
  </si>
  <si>
    <t>DR</t>
  </si>
  <si>
    <t>bull put sprd</t>
  </si>
  <si>
    <t>bear call sprd</t>
  </si>
  <si>
    <t>industry</t>
  </si>
  <si>
    <t>bull EA</t>
  </si>
  <si>
    <t>manual values</t>
  </si>
  <si>
    <t>calculated values</t>
  </si>
  <si>
    <t>Time Exit</t>
  </si>
  <si>
    <t>XYZ</t>
  </si>
  <si>
    <t>525.5/55 Jun20</t>
  </si>
  <si>
    <t>close</t>
  </si>
  <si>
    <t>P/L</t>
  </si>
  <si>
    <t>YXZ</t>
  </si>
  <si>
    <t>FIN</t>
  </si>
  <si>
    <t>Tech</t>
  </si>
  <si>
    <t>95/100 Jun20</t>
  </si>
  <si>
    <t>no.</t>
  </si>
  <si>
    <t>Portfolio Options Trade Tracking Spreadsheet (POTTS)</t>
  </si>
  <si>
    <t>API values</t>
  </si>
  <si>
    <t>Time.Eval</t>
  </si>
  <si>
    <t>IVptile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</si>
</sst>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mmdd\ h:mm"/>
    <numFmt numFmtId="165" formatCode="mm/dd/yy;@"/>
    <numFmt numFmtId="166" formatCode="0.0"/>
  </numFmts>
  <fonts count="10" x14ac:knownFonts="1">
    <font>
      <sz val="10"/>
      <name val="Arial"/>
    </font>
    <font>
      <sz val="10"/>
      <color indexed="9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4" tint="-0.249977111117893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tted">
        <color theme="8" tint="-0.24994659260841701"/>
      </bottom>
      <diagonal/>
    </border>
    <border>
      <left/>
      <right/>
      <top style="dotted">
        <color theme="8" tint="-0.24994659260841701"/>
      </top>
      <bottom style="dotted">
        <color theme="8" tint="-0.24994659260841701"/>
      </bottom>
      <diagonal/>
    </border>
    <border>
      <left/>
      <right/>
      <top style="dotted">
        <color theme="8" tint="-0.24994659260841701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center"/>
    </xf>
    <xf numFmtId="0" fontId="8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/>
    </xf>
    <xf numFmtId="0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/>
    <xf numFmtId="0" fontId="5" fillId="3" borderId="1" xfId="0" applyFont="1" applyFill="1" applyBorder="1"/>
    <xf numFmtId="0" fontId="7" fillId="3" borderId="1" xfId="0" applyFont="1" applyFill="1" applyBorder="1"/>
    <xf numFmtId="2" fontId="6" fillId="3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6" fillId="3" borderId="1" xfId="0" applyFont="1" applyFill="1" applyBorder="1"/>
    <xf numFmtId="9" fontId="6" fillId="3" borderId="1" xfId="1" applyFont="1" applyFill="1" applyBorder="1"/>
    <xf numFmtId="164" fontId="4" fillId="3" borderId="1" xfId="0" applyNumberFormat="1" applyFont="1" applyFill="1" applyBorder="1" applyAlignment="1">
      <alignment horizontal="center"/>
    </xf>
    <xf numFmtId="166" fontId="6" fillId="3" borderId="1" xfId="0" applyNumberFormat="1" applyFont="1" applyFill="1" applyBorder="1" applyAlignment="1">
      <alignment horizontal="center"/>
    </xf>
    <xf numFmtId="166" fontId="6" fillId="3" borderId="1" xfId="0" applyNumberFormat="1" applyFont="1" applyFill="1" applyBorder="1"/>
    <xf numFmtId="14" fontId="2" fillId="3" borderId="0" xfId="0" applyNumberFormat="1" applyFont="1" applyFill="1"/>
    <xf numFmtId="0" fontId="4" fillId="3" borderId="2" xfId="0" applyNumberFormat="1" applyFont="1" applyFill="1" applyBorder="1" applyAlignment="1">
      <alignment horizontal="center"/>
    </xf>
    <xf numFmtId="0" fontId="4" fillId="3" borderId="2" xfId="0" applyFont="1" applyFill="1" applyBorder="1"/>
    <xf numFmtId="0" fontId="5" fillId="3" borderId="2" xfId="0" applyFont="1" applyFill="1" applyBorder="1"/>
    <xf numFmtId="0" fontId="7" fillId="3" borderId="2" xfId="0" applyFont="1" applyFill="1" applyBorder="1"/>
    <xf numFmtId="2" fontId="6" fillId="3" borderId="2" xfId="0" applyNumberFormat="1" applyFont="1" applyFill="1" applyBorder="1"/>
    <xf numFmtId="166" fontId="6" fillId="3" borderId="2" xfId="0" applyNumberFormat="1" applyFont="1" applyFill="1" applyBorder="1"/>
    <xf numFmtId="0" fontId="4" fillId="3" borderId="2" xfId="0" applyFont="1" applyFill="1" applyBorder="1" applyAlignment="1">
      <alignment horizontal="center"/>
    </xf>
    <xf numFmtId="0" fontId="6" fillId="3" borderId="2" xfId="0" applyFont="1" applyFill="1" applyBorder="1"/>
    <xf numFmtId="9" fontId="6" fillId="3" borderId="2" xfId="1" applyFont="1" applyFill="1" applyBorder="1"/>
    <xf numFmtId="164" fontId="4" fillId="3" borderId="2" xfId="0" applyNumberFormat="1" applyFont="1" applyFill="1" applyBorder="1" applyAlignment="1">
      <alignment horizontal="center"/>
    </xf>
    <xf numFmtId="166" fontId="6" fillId="3" borderId="2" xfId="0" applyNumberFormat="1" applyFont="1" applyFill="1" applyBorder="1" applyAlignment="1">
      <alignment horizontal="center"/>
    </xf>
    <xf numFmtId="165" fontId="2" fillId="3" borderId="0" xfId="0" applyNumberFormat="1" applyFont="1" applyFill="1" applyAlignment="1">
      <alignment horizontal="center"/>
    </xf>
    <xf numFmtId="0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/>
    <xf numFmtId="0" fontId="2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2" fillId="3" borderId="3" xfId="0" applyNumberFormat="1" applyFont="1" applyFill="1" applyBorder="1" applyAlignment="1">
      <alignment horizontal="center"/>
    </xf>
    <xf numFmtId="165" fontId="2" fillId="3" borderId="3" xfId="0" applyNumberFormat="1" applyFont="1" applyFill="1" applyBorder="1" applyAlignment="1">
      <alignment horizontal="center"/>
    </xf>
    <xf numFmtId="0" fontId="2" fillId="3" borderId="3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4" fillId="3" borderId="0" xfId="0" applyFont="1" applyFill="1"/>
    <xf numFmtId="0" fontId="6" fillId="3" borderId="0" xfId="0" applyFont="1" applyFill="1"/>
    <xf numFmtId="0" fontId="7" fillId="3" borderId="0" xfId="0" applyFont="1" applyFill="1"/>
    <xf numFmtId="22" fontId="4" fillId="3" borderId="2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9" fontId="7" fillId="3" borderId="1" xfId="0" applyNumberFormat="1" applyFont="1" applyFill="1" applyBorder="1" applyAlignment="1">
      <alignment horizontal="right"/>
    </xf>
    <xf numFmtId="1" fontId="7" fillId="3" borderId="1" xfId="0" applyNumberFormat="1" applyFont="1" applyFill="1" applyBorder="1" applyAlignment="1">
      <alignment horizontal="right"/>
    </xf>
    <xf numFmtId="9" fontId="7" fillId="3" borderId="2" xfId="0" applyNumberFormat="1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9" fillId="3" borderId="0" xfId="0" applyFont="1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4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odels\Bask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inomial%20price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ronen\OneDrive%20-%20Z\Public\Documents\biz\Deanos_optionpricing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odels\FXmodels\FXSpo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ket"/>
    </sheetNames>
    <definedNames>
      <definedName name="basketg"/>
      <definedName name="basketh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  <sheetName val="Distribution of Prices"/>
      <sheetName val="probabilities"/>
      <sheetName val="Option Exercise"/>
      <sheetName val="Find Exercise Price"/>
    </sheetNames>
    <sheetDataSet>
      <sheetData sheetId="0">
        <row r="3">
          <cell r="E3">
            <v>360</v>
          </cell>
        </row>
        <row r="5">
          <cell r="E5">
            <v>0.11</v>
          </cell>
        </row>
        <row r="6">
          <cell r="E6">
            <v>0.05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 (2)"/>
      <sheetName val="ict_syllabus"/>
      <sheetName val="ict_trades"/>
      <sheetName val="contractspecs"/>
      <sheetName val="Buzz"/>
      <sheetName val="ContractMonthsandSymbols"/>
      <sheetName val="Sheet7"/>
      <sheetName val="pension"/>
      <sheetName val="Sheet6"/>
      <sheetName val="PT"/>
      <sheetName val="Sheet5"/>
      <sheetName val="Sheet2"/>
      <sheetName val="trades"/>
      <sheetName val="Loans"/>
      <sheetName val="PV"/>
      <sheetName val="Intel"/>
      <sheetName val="IV"/>
      <sheetName val="optionstrategy"/>
      <sheetName val="Option Info"/>
      <sheetName val="Formulas"/>
      <sheetName val="Volatility"/>
      <sheetName val="Sheet3"/>
      <sheetName val="Black Scholes and Black"/>
      <sheetName val="Monte Carlo Pricing"/>
      <sheetName val="Binomial Pricer"/>
      <sheetName val="Sheet1"/>
      <sheetName val="InternalFormulasReport"/>
      <sheetName val="Sheet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6">
          <cell r="D26">
            <v>0.98</v>
          </cell>
        </row>
      </sheetData>
      <sheetData sheetId="15"/>
      <sheetData sheetId="16"/>
      <sheetData sheetId="17"/>
      <sheetData sheetId="18">
        <row r="7">
          <cell r="C7">
            <v>14.5</v>
          </cell>
          <cell r="D7">
            <v>15.6</v>
          </cell>
          <cell r="E7">
            <v>50.85</v>
          </cell>
          <cell r="F7">
            <v>61</v>
          </cell>
          <cell r="G7">
            <v>11</v>
          </cell>
          <cell r="H7">
            <v>100</v>
          </cell>
          <cell r="I7">
            <v>50</v>
          </cell>
          <cell r="J7">
            <v>33</v>
          </cell>
          <cell r="K7">
            <v>71.75</v>
          </cell>
          <cell r="L7">
            <v>71.75</v>
          </cell>
        </row>
        <row r="8">
          <cell r="C8">
            <v>12.5</v>
          </cell>
          <cell r="D8">
            <v>12.5</v>
          </cell>
          <cell r="E8">
            <v>45</v>
          </cell>
          <cell r="F8">
            <v>45</v>
          </cell>
          <cell r="G8">
            <v>11</v>
          </cell>
          <cell r="H8">
            <v>100</v>
          </cell>
          <cell r="I8">
            <v>50</v>
          </cell>
          <cell r="J8">
            <v>35</v>
          </cell>
          <cell r="K8">
            <v>70</v>
          </cell>
          <cell r="L8">
            <v>75</v>
          </cell>
        </row>
        <row r="9">
          <cell r="C9">
            <v>0.41</v>
          </cell>
          <cell r="D9">
            <v>0.41</v>
          </cell>
          <cell r="E9">
            <v>0.9</v>
          </cell>
          <cell r="F9">
            <v>0.72</v>
          </cell>
          <cell r="G9">
            <v>0.44</v>
          </cell>
          <cell r="H9">
            <v>0.3</v>
          </cell>
          <cell r="I9">
            <v>0.3</v>
          </cell>
          <cell r="J9">
            <v>0.5</v>
          </cell>
          <cell r="K9">
            <v>0.2</v>
          </cell>
          <cell r="L9">
            <v>0.18</v>
          </cell>
        </row>
        <row r="11">
          <cell r="C11">
            <v>0.33333333333333331</v>
          </cell>
          <cell r="D11">
            <v>0.33333333333333331</v>
          </cell>
          <cell r="E11">
            <v>2.7777777777777776E-2</v>
          </cell>
          <cell r="F11">
            <v>1.9444444444444445E-2</v>
          </cell>
          <cell r="G11">
            <v>0.31944444444444442</v>
          </cell>
          <cell r="H11">
            <v>0.16666666666666666</v>
          </cell>
          <cell r="I11">
            <v>0.25</v>
          </cell>
          <cell r="J11">
            <v>3.0555555555555555E-2</v>
          </cell>
          <cell r="K11">
            <v>0.33333333333333331</v>
          </cell>
          <cell r="L11">
            <v>0.33333333333333331</v>
          </cell>
        </row>
        <row r="12">
          <cell r="C12">
            <v>2.5000000000000001E-3</v>
          </cell>
          <cell r="D12">
            <v>2.5000000000000001E-3</v>
          </cell>
          <cell r="E12">
            <v>2.5000000000000001E-3</v>
          </cell>
          <cell r="F12">
            <v>2.5000000000000001E-3</v>
          </cell>
          <cell r="G12">
            <v>2.5000000000000001E-3</v>
          </cell>
          <cell r="H12">
            <v>2.5000000000000001E-3</v>
          </cell>
          <cell r="I12">
            <v>2.5000000000000001E-3</v>
          </cell>
          <cell r="J12">
            <v>1.7500000000000002E-2</v>
          </cell>
          <cell r="K12">
            <v>3.5000000000000003E-2</v>
          </cell>
          <cell r="L12">
            <v>3.5000000000000003E-2</v>
          </cell>
        </row>
        <row r="13">
          <cell r="C13" t="str">
            <v>C</v>
          </cell>
          <cell r="D13" t="str">
            <v>P</v>
          </cell>
          <cell r="E13" t="str">
            <v>C</v>
          </cell>
          <cell r="F13" t="str">
            <v>C</v>
          </cell>
          <cell r="G13" t="str">
            <v>C</v>
          </cell>
          <cell r="H13" t="str">
            <v>C</v>
          </cell>
          <cell r="I13" t="str">
            <v>C</v>
          </cell>
          <cell r="J13" t="str">
            <v>C</v>
          </cell>
          <cell r="K13" t="str">
            <v>C</v>
          </cell>
          <cell r="L13" t="str">
            <v>C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Spot"/>
    </sheetNames>
    <definedNames>
      <definedName name="SBarr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A95CD-42E9-45F5-8878-89E8FF047A2A}">
  <sheetPr codeName="Sheet27"/>
  <dimension ref="A1:AT34"/>
  <sheetViews>
    <sheetView tabSelected="1" zoomScale="90" zoomScaleNormal="90" workbookViewId="0">
      <selection activeCell="M27" sqref="M27"/>
    </sheetView>
  </sheetViews>
  <sheetFormatPr defaultRowHeight="12.75" x14ac:dyDescent="0.2"/>
  <cols>
    <col min="1" max="1" width="3.7109375" style="8" customWidth="1"/>
    <col min="2" max="2" width="15.7109375" style="7" customWidth="1"/>
    <col min="3" max="6" width="6.7109375" style="7" customWidth="1"/>
    <col min="7" max="11" width="6.7109375" style="9" customWidth="1"/>
    <col min="12" max="13" width="6.7109375" style="7" customWidth="1"/>
    <col min="14" max="14" width="20.7109375" style="8" customWidth="1"/>
    <col min="15" max="15" width="13.140625" style="7" customWidth="1"/>
    <col min="16" max="17" width="6.7109375" style="7" customWidth="1"/>
    <col min="18" max="20" width="6.7109375" style="9" customWidth="1"/>
    <col min="21" max="24" width="6.7109375" style="7" customWidth="1"/>
    <col min="25" max="25" width="15.7109375" style="8" customWidth="1"/>
    <col min="26" max="30" width="6.7109375" style="7" customWidth="1"/>
    <col min="31" max="31" width="15.7109375" style="8" customWidth="1"/>
    <col min="32" max="32" width="6.7109375" style="8" customWidth="1"/>
    <col min="33" max="36" width="6.7109375" style="7" customWidth="1"/>
    <col min="37" max="45" width="9.28515625" style="7" bestFit="1" customWidth="1"/>
    <col min="46" max="46" width="10.140625" style="7" bestFit="1" customWidth="1"/>
    <col min="47" max="47" width="40.28515625" style="7" customWidth="1"/>
    <col min="48" max="16384" width="9.140625" style="7"/>
  </cols>
  <sheetData>
    <row r="1" spans="1:46" ht="26.25" x14ac:dyDescent="0.4">
      <c r="A1" s="58" t="s">
        <v>46</v>
      </c>
      <c r="B1" s="6"/>
    </row>
    <row r="2" spans="1:46" x14ac:dyDescent="0.2">
      <c r="A2" s="2"/>
      <c r="B2" s="1"/>
      <c r="C2" s="1"/>
      <c r="D2" s="1"/>
      <c r="E2" s="1"/>
      <c r="F2" s="1"/>
      <c r="G2" s="4"/>
      <c r="H2" s="4"/>
      <c r="I2" s="4"/>
      <c r="J2" s="4"/>
      <c r="K2" s="4"/>
      <c r="L2" s="1"/>
      <c r="M2" s="1"/>
      <c r="N2" s="2"/>
      <c r="O2" s="1"/>
      <c r="P2" s="1"/>
      <c r="Q2" s="1"/>
      <c r="R2" s="4"/>
      <c r="S2" s="4"/>
      <c r="T2" s="4"/>
      <c r="U2" s="1"/>
      <c r="V2" s="1"/>
      <c r="W2" s="1"/>
      <c r="X2" s="1"/>
      <c r="Y2" s="2" t="s">
        <v>0</v>
      </c>
      <c r="Z2" s="1" t="s">
        <v>0</v>
      </c>
      <c r="AA2" s="1"/>
      <c r="AB2" s="1"/>
      <c r="AC2" s="1"/>
      <c r="AD2" s="1"/>
      <c r="AE2" s="2"/>
      <c r="AF2" s="5"/>
      <c r="AG2" s="3"/>
      <c r="AH2" s="1"/>
      <c r="AI2" s="1"/>
      <c r="AJ2" s="1"/>
    </row>
    <row r="3" spans="1:46" x14ac:dyDescent="0.2">
      <c r="A3" s="2" t="s">
        <v>45</v>
      </c>
      <c r="B3" s="2" t="s">
        <v>48</v>
      </c>
      <c r="C3" s="1" t="s">
        <v>2</v>
      </c>
      <c r="D3" s="1" t="s">
        <v>32</v>
      </c>
      <c r="E3" s="1" t="s">
        <v>3</v>
      </c>
      <c r="F3" s="4" t="s">
        <v>4</v>
      </c>
      <c r="G3" s="4" t="s">
        <v>49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2" t="s">
        <v>11</v>
      </c>
      <c r="O3" s="1" t="s">
        <v>12</v>
      </c>
      <c r="P3" s="1" t="s">
        <v>13</v>
      </c>
      <c r="Q3" s="1" t="s">
        <v>14</v>
      </c>
      <c r="R3" s="4" t="s">
        <v>15</v>
      </c>
      <c r="S3" s="4" t="s">
        <v>16</v>
      </c>
      <c r="T3" s="4" t="s">
        <v>17</v>
      </c>
      <c r="U3" s="2" t="s">
        <v>18</v>
      </c>
      <c r="V3" s="4" t="s">
        <v>19</v>
      </c>
      <c r="W3" s="4" t="s">
        <v>20</v>
      </c>
      <c r="X3" s="4" t="s">
        <v>21</v>
      </c>
      <c r="Y3" s="2" t="s">
        <v>22</v>
      </c>
      <c r="Z3" s="4" t="s">
        <v>23</v>
      </c>
      <c r="AA3" s="4" t="s">
        <v>24</v>
      </c>
      <c r="AB3" s="4" t="s">
        <v>25</v>
      </c>
      <c r="AC3" s="1" t="s">
        <v>26</v>
      </c>
      <c r="AD3" s="1" t="s">
        <v>27</v>
      </c>
      <c r="AE3" s="2" t="s">
        <v>36</v>
      </c>
      <c r="AF3" s="2" t="s">
        <v>28</v>
      </c>
      <c r="AG3" s="1" t="s">
        <v>29</v>
      </c>
      <c r="AH3" s="1" t="s">
        <v>39</v>
      </c>
      <c r="AI3" s="1" t="s">
        <v>1</v>
      </c>
      <c r="AJ3" s="1" t="s">
        <v>40</v>
      </c>
      <c r="AK3" s="9"/>
      <c r="AL3" s="9"/>
      <c r="AM3" s="9"/>
      <c r="AN3" s="9"/>
      <c r="AO3" s="9"/>
      <c r="AP3" s="9"/>
      <c r="AQ3" s="9"/>
      <c r="AR3" s="9"/>
      <c r="AS3" s="9"/>
    </row>
    <row r="4" spans="1:46" x14ac:dyDescent="0.2">
      <c r="A4" s="10">
        <v>1</v>
      </c>
      <c r="B4" s="18">
        <v>43986.291666666664</v>
      </c>
      <c r="C4" s="11" t="s">
        <v>37</v>
      </c>
      <c r="D4" s="12" t="s">
        <v>42</v>
      </c>
      <c r="E4" s="11" t="s">
        <v>33</v>
      </c>
      <c r="F4" s="13">
        <v>50</v>
      </c>
      <c r="G4" s="49">
        <v>0.35</v>
      </c>
      <c r="H4" s="49">
        <v>0.02</v>
      </c>
      <c r="I4" s="49">
        <v>0.03</v>
      </c>
      <c r="J4" s="49">
        <v>0.35</v>
      </c>
      <c r="K4" s="50">
        <v>15</v>
      </c>
      <c r="L4" s="14">
        <f t="shared" ref="L4" si="0">EXP(-1*J4*SQRT(K4/360))*F4</f>
        <v>46.552446307456997</v>
      </c>
      <c r="M4" s="14">
        <f t="shared" ref="M4" si="1">EXP(1*J4*SQRT(K4/360))*F4</f>
        <v>53.702870596502628</v>
      </c>
      <c r="N4" s="15" t="s">
        <v>38</v>
      </c>
      <c r="O4" s="11" t="s">
        <v>31</v>
      </c>
      <c r="P4" s="11">
        <v>55</v>
      </c>
      <c r="Q4" s="11">
        <v>52.5</v>
      </c>
      <c r="R4" s="55">
        <f>P4-Q4</f>
        <v>2.5</v>
      </c>
      <c r="S4" s="56"/>
      <c r="T4" s="55">
        <v>0.75</v>
      </c>
      <c r="U4" s="16">
        <f>R4-T4</f>
        <v>1.75</v>
      </c>
      <c r="V4" s="17">
        <f>T4/U4</f>
        <v>0.42857142857142855</v>
      </c>
      <c r="W4" s="14">
        <f>Q4+T4</f>
        <v>53.25</v>
      </c>
      <c r="X4" s="14">
        <f t="shared" ref="X4" si="2">W4</f>
        <v>53.25</v>
      </c>
      <c r="Y4" s="18">
        <v>43986.57916666667</v>
      </c>
      <c r="Z4" s="14">
        <f>ROUNDUP(1.7*T4,2)</f>
        <v>1.28</v>
      </c>
      <c r="AA4" s="14">
        <f t="shared" ref="AA4" si="3">ROUNDUP(1.35*T4,2)</f>
        <v>1.02</v>
      </c>
      <c r="AB4" s="11">
        <v>4</v>
      </c>
      <c r="AC4" s="16">
        <f>(Z4-T4)*AB4*100</f>
        <v>212</v>
      </c>
      <c r="AD4" s="16">
        <f>U4*AB4*100</f>
        <v>700</v>
      </c>
      <c r="AE4" s="18">
        <v>43994.515972222223</v>
      </c>
      <c r="AF4" s="19">
        <f>AE4-Y4</f>
        <v>7.9368055555532919</v>
      </c>
      <c r="AG4" s="20">
        <f>B4+K4-AE4</f>
        <v>6.7756944444408873</v>
      </c>
      <c r="AH4" s="16">
        <v>0.15</v>
      </c>
      <c r="AI4" s="17">
        <f>(T4-AH4)/U4</f>
        <v>0.34285714285714286</v>
      </c>
      <c r="AJ4" s="16">
        <f>(T4-AH4)*AB4*100</f>
        <v>240</v>
      </c>
      <c r="AT4" s="21"/>
    </row>
    <row r="5" spans="1:46" x14ac:dyDescent="0.2">
      <c r="A5" s="22">
        <v>2</v>
      </c>
      <c r="B5" s="18">
        <v>43986</v>
      </c>
      <c r="C5" s="23" t="s">
        <v>41</v>
      </c>
      <c r="D5" s="24" t="s">
        <v>43</v>
      </c>
      <c r="E5" s="23" t="s">
        <v>33</v>
      </c>
      <c r="F5" s="25">
        <v>102</v>
      </c>
      <c r="G5" s="51">
        <v>0.35</v>
      </c>
      <c r="H5" s="51">
        <v>0.02</v>
      </c>
      <c r="I5" s="51">
        <v>0.04</v>
      </c>
      <c r="J5" s="51">
        <v>0.31</v>
      </c>
      <c r="K5" s="52">
        <v>15</v>
      </c>
      <c r="L5" s="26">
        <f t="shared" ref="L5" si="4">EXP(-1*J5*SQRT(K5/360))*F5</f>
        <v>95.745566896931507</v>
      </c>
      <c r="M5" s="27">
        <f t="shared" ref="M5" si="5">EXP(1*J5*SQRT(K5/360))*F5</f>
        <v>108.66299440474074</v>
      </c>
      <c r="N5" s="28" t="s">
        <v>44</v>
      </c>
      <c r="O5" s="23" t="s">
        <v>30</v>
      </c>
      <c r="P5" s="23">
        <v>95</v>
      </c>
      <c r="Q5" s="23">
        <v>100</v>
      </c>
      <c r="R5" s="57">
        <f>P5-Q5</f>
        <v>-5</v>
      </c>
      <c r="S5" s="52">
        <v>0.17</v>
      </c>
      <c r="T5" s="57">
        <v>1.45</v>
      </c>
      <c r="U5" s="29">
        <f>ABS(R5)-T5</f>
        <v>3.55</v>
      </c>
      <c r="V5" s="30">
        <f>T5/U5</f>
        <v>0.40845070422535212</v>
      </c>
      <c r="W5" s="29">
        <f>Q5-T5</f>
        <v>98.55</v>
      </c>
      <c r="X5" s="29">
        <f>W5</f>
        <v>98.55</v>
      </c>
      <c r="Y5" s="31">
        <v>43986.412499999999</v>
      </c>
      <c r="Z5" s="26">
        <f>ROUNDUP(1.7*T5,2)</f>
        <v>2.4699999999999998</v>
      </c>
      <c r="AA5" s="26">
        <f t="shared" ref="AA5" si="6">ROUNDUP(1.35*T5,2)</f>
        <v>1.96</v>
      </c>
      <c r="AB5" s="23">
        <v>4</v>
      </c>
      <c r="AC5" s="29">
        <f>(Z5-T5)*AB5*100</f>
        <v>407.99999999999994</v>
      </c>
      <c r="AD5" s="29">
        <f>U5*AB5*100</f>
        <v>1420</v>
      </c>
      <c r="AE5" s="47">
        <v>43991.554861111108</v>
      </c>
      <c r="AF5" s="32">
        <f>AE5-Y5</f>
        <v>5.1423611111094942</v>
      </c>
      <c r="AG5" s="27">
        <f>B5+K5-AE5</f>
        <v>9.445138888891961</v>
      </c>
      <c r="AH5" s="29">
        <f>S5</f>
        <v>0.17</v>
      </c>
      <c r="AI5" s="30">
        <f>(T5-AH5)/U5</f>
        <v>0.36056338028169016</v>
      </c>
      <c r="AJ5" s="29">
        <f>(T5-AH5)*AB5*100</f>
        <v>512</v>
      </c>
      <c r="AT5" s="33"/>
    </row>
    <row r="6" spans="1:46" x14ac:dyDescent="0.2">
      <c r="A6" s="22"/>
      <c r="B6" s="18"/>
      <c r="C6" s="23"/>
      <c r="D6" s="24"/>
      <c r="E6" s="23"/>
      <c r="F6" s="25"/>
      <c r="G6" s="51"/>
      <c r="H6" s="51"/>
      <c r="I6" s="51"/>
      <c r="J6" s="51"/>
      <c r="K6" s="52"/>
      <c r="L6" s="26"/>
      <c r="M6" s="27"/>
      <c r="N6" s="28"/>
      <c r="O6" s="23"/>
      <c r="P6" s="23"/>
      <c r="Q6" s="23"/>
      <c r="R6" s="57"/>
      <c r="S6" s="52"/>
      <c r="T6" s="57"/>
      <c r="U6" s="29"/>
      <c r="V6" s="30"/>
      <c r="W6" s="29"/>
      <c r="X6" s="29"/>
      <c r="Y6" s="31"/>
      <c r="Z6" s="26"/>
      <c r="AA6" s="26"/>
      <c r="AB6" s="23"/>
      <c r="AC6" s="29"/>
      <c r="AD6" s="29"/>
      <c r="AE6" s="47"/>
      <c r="AF6" s="32"/>
      <c r="AG6" s="27"/>
      <c r="AH6" s="29"/>
      <c r="AI6" s="30"/>
      <c r="AJ6" s="29"/>
      <c r="AT6" s="33"/>
    </row>
    <row r="7" spans="1:46" x14ac:dyDescent="0.2">
      <c r="A7" s="22"/>
      <c r="B7" s="18"/>
      <c r="C7" s="23"/>
      <c r="D7" s="24"/>
      <c r="E7" s="23"/>
      <c r="F7" s="25"/>
      <c r="G7" s="51"/>
      <c r="H7" s="51"/>
      <c r="I7" s="51"/>
      <c r="J7" s="51"/>
      <c r="K7" s="52"/>
      <c r="L7" s="26"/>
      <c r="M7" s="27"/>
      <c r="N7" s="28"/>
      <c r="O7" s="23"/>
      <c r="P7" s="23"/>
      <c r="Q7" s="23"/>
      <c r="R7" s="57"/>
      <c r="S7" s="52"/>
      <c r="T7" s="57"/>
      <c r="U7" s="29"/>
      <c r="V7" s="30"/>
      <c r="W7" s="29"/>
      <c r="X7" s="29"/>
      <c r="Y7" s="31"/>
      <c r="Z7" s="26"/>
      <c r="AA7" s="26"/>
      <c r="AB7" s="23"/>
      <c r="AC7" s="29"/>
      <c r="AD7" s="29"/>
      <c r="AE7" s="47"/>
      <c r="AF7" s="32"/>
      <c r="AG7" s="27"/>
      <c r="AH7" s="29"/>
      <c r="AI7" s="30"/>
      <c r="AJ7" s="29"/>
      <c r="AT7" s="33"/>
    </row>
    <row r="8" spans="1:46" x14ac:dyDescent="0.2">
      <c r="A8" s="22"/>
      <c r="B8" s="18"/>
      <c r="C8" s="23"/>
      <c r="D8" s="24"/>
      <c r="E8" s="23"/>
      <c r="F8" s="25"/>
      <c r="G8" s="51"/>
      <c r="H8" s="51"/>
      <c r="I8" s="51"/>
      <c r="J8" s="51"/>
      <c r="K8" s="52"/>
      <c r="L8" s="26"/>
      <c r="M8" s="27"/>
      <c r="N8" s="28"/>
      <c r="O8" s="23"/>
      <c r="P8" s="23"/>
      <c r="Q8" s="23"/>
      <c r="R8" s="57"/>
      <c r="S8" s="52"/>
      <c r="T8" s="57"/>
      <c r="U8" s="29"/>
      <c r="V8" s="30"/>
      <c r="W8" s="29"/>
      <c r="X8" s="29"/>
      <c r="Y8" s="31"/>
      <c r="Z8" s="26"/>
      <c r="AA8" s="26"/>
      <c r="AB8" s="23"/>
      <c r="AC8" s="29"/>
      <c r="AD8" s="29"/>
      <c r="AE8" s="47"/>
      <c r="AF8" s="32"/>
      <c r="AG8" s="27"/>
      <c r="AH8" s="29"/>
      <c r="AI8" s="30"/>
      <c r="AJ8" s="29"/>
      <c r="AT8" s="33"/>
    </row>
    <row r="9" spans="1:46" x14ac:dyDescent="0.2">
      <c r="A9" s="22"/>
      <c r="B9" s="18"/>
      <c r="C9" s="23"/>
      <c r="D9" s="24"/>
      <c r="E9" s="23"/>
      <c r="F9" s="25"/>
      <c r="G9" s="51"/>
      <c r="H9" s="51"/>
      <c r="I9" s="51"/>
      <c r="J9" s="51"/>
      <c r="K9" s="52"/>
      <c r="L9" s="26"/>
      <c r="M9" s="27"/>
      <c r="N9" s="28"/>
      <c r="O9" s="23"/>
      <c r="P9" s="23"/>
      <c r="Q9" s="23"/>
      <c r="R9" s="57"/>
      <c r="S9" s="52"/>
      <c r="T9" s="57"/>
      <c r="U9" s="29"/>
      <c r="V9" s="30"/>
      <c r="W9" s="29"/>
      <c r="X9" s="29"/>
      <c r="Y9" s="31"/>
      <c r="Z9" s="26"/>
      <c r="AA9" s="26"/>
      <c r="AB9" s="23"/>
      <c r="AC9" s="29"/>
      <c r="AD9" s="29"/>
      <c r="AE9" s="47"/>
      <c r="AF9" s="32"/>
      <c r="AG9" s="27"/>
      <c r="AH9" s="29"/>
      <c r="AI9" s="30"/>
      <c r="AJ9" s="29"/>
      <c r="AT9" s="33"/>
    </row>
    <row r="10" spans="1:46" x14ac:dyDescent="0.2">
      <c r="A10" s="22"/>
      <c r="B10" s="18"/>
      <c r="C10" s="23"/>
      <c r="D10" s="24"/>
      <c r="E10" s="23"/>
      <c r="F10" s="25"/>
      <c r="G10" s="51"/>
      <c r="H10" s="51"/>
      <c r="I10" s="51"/>
      <c r="J10" s="51"/>
      <c r="K10" s="52"/>
      <c r="L10" s="26"/>
      <c r="M10" s="27"/>
      <c r="N10" s="28"/>
      <c r="O10" s="23"/>
      <c r="P10" s="23"/>
      <c r="Q10" s="23"/>
      <c r="R10" s="57"/>
      <c r="S10" s="52"/>
      <c r="T10" s="57"/>
      <c r="U10" s="29"/>
      <c r="V10" s="30"/>
      <c r="W10" s="29"/>
      <c r="X10" s="29"/>
      <c r="Y10" s="31"/>
      <c r="Z10" s="26"/>
      <c r="AA10" s="26"/>
      <c r="AB10" s="23"/>
      <c r="AC10" s="29"/>
      <c r="AD10" s="29"/>
      <c r="AE10" s="47"/>
      <c r="AF10" s="32"/>
      <c r="AG10" s="27"/>
      <c r="AH10" s="29"/>
      <c r="AI10" s="30"/>
      <c r="AJ10" s="29"/>
      <c r="AT10" s="33"/>
    </row>
    <row r="11" spans="1:46" x14ac:dyDescent="0.2">
      <c r="A11" s="22"/>
      <c r="B11" s="18"/>
      <c r="C11" s="23"/>
      <c r="D11" s="24"/>
      <c r="E11" s="23"/>
      <c r="F11" s="25"/>
      <c r="G11" s="51"/>
      <c r="H11" s="51"/>
      <c r="I11" s="51"/>
      <c r="J11" s="51"/>
      <c r="K11" s="52"/>
      <c r="L11" s="26"/>
      <c r="M11" s="27"/>
      <c r="N11" s="28"/>
      <c r="O11" s="23"/>
      <c r="P11" s="23"/>
      <c r="Q11" s="23"/>
      <c r="R11" s="57"/>
      <c r="S11" s="52"/>
      <c r="T11" s="57"/>
      <c r="U11" s="29"/>
      <c r="V11" s="30"/>
      <c r="W11" s="29"/>
      <c r="X11" s="29"/>
      <c r="Y11" s="31"/>
      <c r="Z11" s="26"/>
      <c r="AA11" s="26"/>
      <c r="AB11" s="23"/>
      <c r="AC11" s="29"/>
      <c r="AD11" s="29"/>
      <c r="AE11" s="47"/>
      <c r="AF11" s="32"/>
      <c r="AG11" s="27"/>
      <c r="AH11" s="29"/>
      <c r="AI11" s="30"/>
      <c r="AJ11" s="29"/>
      <c r="AT11" s="33"/>
    </row>
    <row r="12" spans="1:46" x14ac:dyDescent="0.2">
      <c r="A12" s="22"/>
      <c r="B12" s="18"/>
      <c r="C12" s="23"/>
      <c r="D12" s="24"/>
      <c r="E12" s="23"/>
      <c r="F12" s="25"/>
      <c r="G12" s="51"/>
      <c r="H12" s="51"/>
      <c r="I12" s="51"/>
      <c r="J12" s="51"/>
      <c r="K12" s="52"/>
      <c r="L12" s="26"/>
      <c r="M12" s="27"/>
      <c r="N12" s="28"/>
      <c r="O12" s="23"/>
      <c r="P12" s="23"/>
      <c r="Q12" s="23"/>
      <c r="R12" s="57"/>
      <c r="S12" s="52"/>
      <c r="T12" s="57"/>
      <c r="U12" s="29"/>
      <c r="V12" s="30"/>
      <c r="W12" s="29"/>
      <c r="X12" s="29"/>
      <c r="Y12" s="31"/>
      <c r="Z12" s="26"/>
      <c r="AA12" s="26"/>
      <c r="AB12" s="23"/>
      <c r="AC12" s="29"/>
      <c r="AD12" s="29"/>
      <c r="AE12" s="47"/>
      <c r="AF12" s="32"/>
      <c r="AG12" s="27"/>
      <c r="AH12" s="29"/>
      <c r="AI12" s="30"/>
      <c r="AJ12" s="29"/>
      <c r="AT12" s="33"/>
    </row>
    <row r="13" spans="1:46" x14ac:dyDescent="0.2">
      <c r="A13" s="22"/>
      <c r="B13" s="18"/>
      <c r="C13" s="23"/>
      <c r="D13" s="24"/>
      <c r="E13" s="23"/>
      <c r="F13" s="25"/>
      <c r="G13" s="51"/>
      <c r="H13" s="51"/>
      <c r="I13" s="51"/>
      <c r="J13" s="51"/>
      <c r="K13" s="52"/>
      <c r="L13" s="26"/>
      <c r="M13" s="27"/>
      <c r="N13" s="28"/>
      <c r="O13" s="23"/>
      <c r="P13" s="23"/>
      <c r="Q13" s="23"/>
      <c r="R13" s="57"/>
      <c r="S13" s="52"/>
      <c r="T13" s="57"/>
      <c r="U13" s="29"/>
      <c r="V13" s="30"/>
      <c r="W13" s="29"/>
      <c r="X13" s="29"/>
      <c r="Y13" s="31"/>
      <c r="Z13" s="26"/>
      <c r="AA13" s="26"/>
      <c r="AB13" s="23"/>
      <c r="AC13" s="29"/>
      <c r="AD13" s="29"/>
      <c r="AE13" s="47"/>
      <c r="AF13" s="32"/>
      <c r="AG13" s="27"/>
      <c r="AH13" s="29"/>
      <c r="AI13" s="30"/>
      <c r="AJ13" s="29"/>
      <c r="AT13" s="33"/>
    </row>
    <row r="14" spans="1:46" x14ac:dyDescent="0.2">
      <c r="A14" s="22"/>
      <c r="B14" s="18"/>
      <c r="C14" s="23"/>
      <c r="D14" s="24"/>
      <c r="E14" s="23"/>
      <c r="F14" s="25"/>
      <c r="G14" s="51"/>
      <c r="H14" s="51"/>
      <c r="I14" s="51"/>
      <c r="J14" s="51"/>
      <c r="K14" s="52"/>
      <c r="L14" s="26"/>
      <c r="M14" s="27"/>
      <c r="N14" s="28"/>
      <c r="O14" s="23"/>
      <c r="P14" s="23"/>
      <c r="Q14" s="23"/>
      <c r="R14" s="57"/>
      <c r="S14" s="52"/>
      <c r="T14" s="57"/>
      <c r="U14" s="29"/>
      <c r="V14" s="30"/>
      <c r="W14" s="29"/>
      <c r="X14" s="29"/>
      <c r="Y14" s="31"/>
      <c r="Z14" s="26"/>
      <c r="AA14" s="26"/>
      <c r="AB14" s="23"/>
      <c r="AC14" s="29"/>
      <c r="AD14" s="29"/>
      <c r="AE14" s="47"/>
      <c r="AF14" s="32"/>
      <c r="AG14" s="27"/>
      <c r="AH14" s="29"/>
      <c r="AI14" s="30"/>
      <c r="AJ14" s="29"/>
      <c r="AT14" s="33"/>
    </row>
    <row r="15" spans="1:46" x14ac:dyDescent="0.2">
      <c r="A15" s="22"/>
      <c r="B15" s="18"/>
      <c r="C15" s="23"/>
      <c r="D15" s="24"/>
      <c r="E15" s="23"/>
      <c r="F15" s="25"/>
      <c r="G15" s="51"/>
      <c r="H15" s="51"/>
      <c r="I15" s="51"/>
      <c r="J15" s="51"/>
      <c r="K15" s="52"/>
      <c r="L15" s="26"/>
      <c r="M15" s="27"/>
      <c r="N15" s="28"/>
      <c r="O15" s="23"/>
      <c r="P15" s="23"/>
      <c r="Q15" s="23"/>
      <c r="R15" s="57"/>
      <c r="S15" s="52"/>
      <c r="T15" s="57"/>
      <c r="U15" s="29"/>
      <c r="V15" s="30"/>
      <c r="W15" s="29"/>
      <c r="X15" s="29"/>
      <c r="Y15" s="31"/>
      <c r="Z15" s="26"/>
      <c r="AA15" s="26"/>
      <c r="AB15" s="23"/>
      <c r="AC15" s="29"/>
      <c r="AD15" s="29"/>
      <c r="AE15" s="47"/>
      <c r="AF15" s="32"/>
      <c r="AG15" s="27"/>
      <c r="AH15" s="29"/>
      <c r="AI15" s="30"/>
      <c r="AJ15" s="29"/>
      <c r="AT15" s="33"/>
    </row>
    <row r="16" spans="1:46" x14ac:dyDescent="0.2">
      <c r="A16" s="22"/>
      <c r="B16" s="18"/>
      <c r="C16" s="23"/>
      <c r="D16" s="24"/>
      <c r="E16" s="23"/>
      <c r="F16" s="25"/>
      <c r="G16" s="51"/>
      <c r="H16" s="51"/>
      <c r="I16" s="51"/>
      <c r="J16" s="51"/>
      <c r="K16" s="52"/>
      <c r="L16" s="26"/>
      <c r="M16" s="27"/>
      <c r="N16" s="28"/>
      <c r="O16" s="23"/>
      <c r="P16" s="23"/>
      <c r="Q16" s="23"/>
      <c r="R16" s="57"/>
      <c r="S16" s="52"/>
      <c r="T16" s="57"/>
      <c r="U16" s="29"/>
      <c r="V16" s="30"/>
      <c r="W16" s="29"/>
      <c r="X16" s="29"/>
      <c r="Y16" s="31"/>
      <c r="Z16" s="26"/>
      <c r="AA16" s="26"/>
      <c r="AB16" s="23"/>
      <c r="AC16" s="29"/>
      <c r="AD16" s="29"/>
      <c r="AE16" s="47"/>
      <c r="AF16" s="32"/>
      <c r="AG16" s="27"/>
      <c r="AH16" s="29"/>
      <c r="AI16" s="30"/>
      <c r="AJ16" s="29"/>
      <c r="AT16" s="33"/>
    </row>
    <row r="17" spans="1:46" x14ac:dyDescent="0.2">
      <c r="A17" s="22"/>
      <c r="B17" s="18"/>
      <c r="C17" s="23"/>
      <c r="D17" s="24"/>
      <c r="E17" s="23"/>
      <c r="F17" s="25"/>
      <c r="G17" s="51"/>
      <c r="H17" s="51"/>
      <c r="I17" s="51"/>
      <c r="J17" s="51"/>
      <c r="K17" s="52"/>
      <c r="L17" s="26"/>
      <c r="M17" s="27"/>
      <c r="N17" s="28"/>
      <c r="O17" s="23"/>
      <c r="P17" s="23"/>
      <c r="Q17" s="23"/>
      <c r="R17" s="57"/>
      <c r="S17" s="52"/>
      <c r="T17" s="57"/>
      <c r="U17" s="29"/>
      <c r="V17" s="30"/>
      <c r="W17" s="29"/>
      <c r="X17" s="29"/>
      <c r="Y17" s="31"/>
      <c r="Z17" s="26"/>
      <c r="AA17" s="26"/>
      <c r="AB17" s="23"/>
      <c r="AC17" s="29"/>
      <c r="AD17" s="29"/>
      <c r="AE17" s="47"/>
      <c r="AF17" s="32"/>
      <c r="AG17" s="27"/>
      <c r="AH17" s="29"/>
      <c r="AI17" s="30"/>
      <c r="AJ17" s="29"/>
      <c r="AT17" s="33"/>
    </row>
    <row r="18" spans="1:46" x14ac:dyDescent="0.2">
      <c r="A18" s="22"/>
      <c r="B18" s="18"/>
      <c r="C18" s="23"/>
      <c r="D18" s="24"/>
      <c r="E18" s="23"/>
      <c r="F18" s="25"/>
      <c r="G18" s="51"/>
      <c r="H18" s="51"/>
      <c r="I18" s="51"/>
      <c r="J18" s="51"/>
      <c r="K18" s="52"/>
      <c r="L18" s="26"/>
      <c r="M18" s="27"/>
      <c r="N18" s="28"/>
      <c r="O18" s="23"/>
      <c r="P18" s="23"/>
      <c r="Q18" s="23"/>
      <c r="R18" s="57"/>
      <c r="S18" s="52"/>
      <c r="T18" s="57"/>
      <c r="U18" s="29"/>
      <c r="V18" s="30"/>
      <c r="W18" s="29"/>
      <c r="X18" s="29"/>
      <c r="Y18" s="31"/>
      <c r="Z18" s="26"/>
      <c r="AA18" s="26"/>
      <c r="AB18" s="23"/>
      <c r="AC18" s="29"/>
      <c r="AD18" s="29"/>
      <c r="AE18" s="47"/>
      <c r="AF18" s="32"/>
      <c r="AG18" s="27"/>
      <c r="AH18" s="29"/>
      <c r="AI18" s="30"/>
      <c r="AJ18" s="29"/>
      <c r="AT18" s="33"/>
    </row>
    <row r="19" spans="1:46" x14ac:dyDescent="0.2">
      <c r="A19" s="22"/>
      <c r="B19" s="18"/>
      <c r="C19" s="23"/>
      <c r="D19" s="24"/>
      <c r="E19" s="23"/>
      <c r="F19" s="25"/>
      <c r="G19" s="51"/>
      <c r="H19" s="51"/>
      <c r="I19" s="51"/>
      <c r="J19" s="51"/>
      <c r="K19" s="52"/>
      <c r="L19" s="26"/>
      <c r="M19" s="27"/>
      <c r="N19" s="28"/>
      <c r="O19" s="23"/>
      <c r="P19" s="23"/>
      <c r="Q19" s="23"/>
      <c r="R19" s="57"/>
      <c r="S19" s="52"/>
      <c r="T19" s="57"/>
      <c r="U19" s="29"/>
      <c r="V19" s="30"/>
      <c r="W19" s="29"/>
      <c r="X19" s="29"/>
      <c r="Y19" s="31"/>
      <c r="Z19" s="26"/>
      <c r="AA19" s="26"/>
      <c r="AB19" s="23"/>
      <c r="AC19" s="29"/>
      <c r="AD19" s="29"/>
      <c r="AE19" s="47"/>
      <c r="AF19" s="32"/>
      <c r="AG19" s="27"/>
      <c r="AH19" s="29"/>
      <c r="AI19" s="30"/>
      <c r="AJ19" s="29"/>
      <c r="AT19" s="33"/>
    </row>
    <row r="20" spans="1:46" x14ac:dyDescent="0.2">
      <c r="A20" s="22"/>
      <c r="B20" s="18"/>
      <c r="C20" s="23"/>
      <c r="D20" s="24"/>
      <c r="E20" s="23"/>
      <c r="F20" s="25"/>
      <c r="G20" s="51"/>
      <c r="H20" s="51"/>
      <c r="I20" s="51"/>
      <c r="J20" s="51"/>
      <c r="K20" s="52"/>
      <c r="L20" s="26"/>
      <c r="M20" s="27"/>
      <c r="N20" s="28"/>
      <c r="O20" s="23"/>
      <c r="P20" s="23"/>
      <c r="Q20" s="23"/>
      <c r="R20" s="57"/>
      <c r="S20" s="52"/>
      <c r="T20" s="57"/>
      <c r="U20" s="29"/>
      <c r="V20" s="30"/>
      <c r="W20" s="29"/>
      <c r="X20" s="29"/>
      <c r="Y20" s="31"/>
      <c r="Z20" s="26"/>
      <c r="AA20" s="26"/>
      <c r="AB20" s="23"/>
      <c r="AC20" s="29"/>
      <c r="AD20" s="29"/>
      <c r="AE20" s="47"/>
      <c r="AF20" s="32"/>
      <c r="AG20" s="27"/>
      <c r="AH20" s="29"/>
      <c r="AI20" s="30"/>
      <c r="AJ20" s="29"/>
      <c r="AT20" s="33"/>
    </row>
    <row r="21" spans="1:46" x14ac:dyDescent="0.2">
      <c r="A21" s="34"/>
      <c r="B21" s="18"/>
      <c r="C21" s="35"/>
      <c r="D21" s="35"/>
      <c r="E21" s="35"/>
      <c r="F21" s="35"/>
      <c r="G21" s="53"/>
      <c r="H21" s="53"/>
      <c r="I21" s="53"/>
      <c r="J21" s="53"/>
      <c r="K21" s="53"/>
      <c r="L21" s="35"/>
      <c r="M21" s="35"/>
      <c r="N21" s="36"/>
      <c r="O21" s="35"/>
      <c r="P21" s="35"/>
      <c r="Q21" s="35"/>
      <c r="R21" s="53"/>
      <c r="S21" s="52"/>
      <c r="T21" s="53"/>
      <c r="U21" s="35"/>
      <c r="V21" s="35"/>
      <c r="W21" s="35"/>
      <c r="X21" s="35"/>
      <c r="Y21" s="28"/>
      <c r="Z21" s="29"/>
      <c r="AA21" s="29"/>
      <c r="AB21" s="35"/>
      <c r="AC21" s="29"/>
      <c r="AD21" s="29"/>
      <c r="AE21" s="28"/>
      <c r="AF21" s="37"/>
      <c r="AG21" s="29"/>
      <c r="AH21" s="29"/>
      <c r="AI21" s="29"/>
      <c r="AJ21" s="29"/>
    </row>
    <row r="22" spans="1:46" x14ac:dyDescent="0.2">
      <c r="A22" s="34"/>
      <c r="B22" s="18"/>
      <c r="C22" s="35"/>
      <c r="D22" s="35"/>
      <c r="E22" s="35"/>
      <c r="F22" s="35"/>
      <c r="G22" s="53"/>
      <c r="H22" s="53"/>
      <c r="I22" s="53"/>
      <c r="J22" s="53"/>
      <c r="K22" s="53"/>
      <c r="L22" s="35"/>
      <c r="M22" s="35"/>
      <c r="N22" s="36"/>
      <c r="O22" s="35"/>
      <c r="P22" s="35"/>
      <c r="Q22" s="35"/>
      <c r="R22" s="53"/>
      <c r="S22" s="53"/>
      <c r="T22" s="53"/>
      <c r="U22" s="35"/>
      <c r="V22" s="35"/>
      <c r="W22" s="35"/>
      <c r="X22" s="35"/>
      <c r="Y22" s="36"/>
      <c r="Z22" s="35"/>
      <c r="AA22" s="35"/>
      <c r="AB22" s="35"/>
      <c r="AC22" s="29"/>
      <c r="AD22" s="29"/>
      <c r="AE22" s="28"/>
      <c r="AF22" s="36"/>
      <c r="AG22" s="35"/>
      <c r="AH22" s="35"/>
      <c r="AI22" s="35"/>
      <c r="AJ22" s="35"/>
    </row>
    <row r="23" spans="1:46" x14ac:dyDescent="0.2">
      <c r="A23" s="38"/>
      <c r="B23" s="39"/>
      <c r="C23" s="40"/>
      <c r="D23" s="40"/>
      <c r="E23" s="40"/>
      <c r="F23" s="40"/>
      <c r="G23" s="54"/>
      <c r="H23" s="54"/>
      <c r="I23" s="54"/>
      <c r="J23" s="54"/>
      <c r="K23" s="54"/>
      <c r="L23" s="40"/>
      <c r="M23" s="40"/>
      <c r="N23" s="41"/>
      <c r="O23" s="40"/>
      <c r="P23" s="40"/>
      <c r="Q23" s="40"/>
      <c r="R23" s="54"/>
      <c r="S23" s="54"/>
      <c r="T23" s="54"/>
      <c r="U23" s="40"/>
      <c r="V23" s="40"/>
      <c r="W23" s="40"/>
      <c r="X23" s="40"/>
      <c r="Y23" s="41"/>
      <c r="Z23" s="40"/>
      <c r="AA23" s="40"/>
      <c r="AB23" s="40"/>
      <c r="AC23" s="40"/>
      <c r="AD23" s="40"/>
      <c r="AE23" s="48"/>
      <c r="AF23" s="41"/>
      <c r="AG23" s="40"/>
      <c r="AH23" s="40"/>
      <c r="AI23" s="40"/>
      <c r="AJ23" s="40"/>
    </row>
    <row r="24" spans="1:46" x14ac:dyDescent="0.2">
      <c r="A24" s="42"/>
      <c r="B24" s="33"/>
      <c r="O24" s="21"/>
      <c r="P24" s="21"/>
      <c r="Q24" s="21"/>
    </row>
    <row r="25" spans="1:46" x14ac:dyDescent="0.2">
      <c r="A25" s="42"/>
      <c r="B25" s="33"/>
      <c r="Y25" s="43"/>
    </row>
    <row r="26" spans="1:46" x14ac:dyDescent="0.2">
      <c r="A26" s="42"/>
      <c r="B26" s="33"/>
      <c r="Y26" s="43"/>
    </row>
    <row r="27" spans="1:46" x14ac:dyDescent="0.2">
      <c r="A27" s="42"/>
      <c r="E27" s="44" t="s">
        <v>34</v>
      </c>
    </row>
    <row r="28" spans="1:46" x14ac:dyDescent="0.2">
      <c r="A28" s="42"/>
      <c r="E28" s="45" t="s">
        <v>35</v>
      </c>
    </row>
    <row r="29" spans="1:46" x14ac:dyDescent="0.2">
      <c r="E29" s="46" t="s">
        <v>47</v>
      </c>
      <c r="Y29" s="43"/>
    </row>
    <row r="33" spans="25:25" x14ac:dyDescent="0.2">
      <c r="Y33" s="43"/>
    </row>
    <row r="34" spans="25:25" x14ac:dyDescent="0.2">
      <c r="Y34" s="43"/>
    </row>
  </sheetData>
  <pageMargins left="0.7" right="0.7" top="0.75" bottom="0.75" header="0.3" footer="0.3"/>
  <pageSetup orientation="portrait" horizontalDpi="200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2B3DA30378474F85387748E3509CE9" ma:contentTypeVersion="9" ma:contentTypeDescription="Create a new document." ma:contentTypeScope="" ma:versionID="86c64adc5b772d2d6a31576fa5736f1f">
  <xsd:schema xmlns:xsd="http://www.w3.org/2001/XMLSchema" xmlns:xs="http://www.w3.org/2001/XMLSchema" xmlns:p="http://schemas.microsoft.com/office/2006/metadata/properties" xmlns:ns3="542292df-f0ee-4521-85bf-bf54a79daa9f" targetNamespace="http://schemas.microsoft.com/office/2006/metadata/properties" ma:root="true" ma:fieldsID="b6bb79a9f6eb5bfaf043f8c3f489575d" ns3:_="">
    <xsd:import namespace="542292df-f0ee-4521-85bf-bf54a79daa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2292df-f0ee-4521-85bf-bf54a79daa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908DB9-AFCE-413A-8A10-10A4A1B78B4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9FF691-F7AB-4D72-8D95-9ABF4FEDD2B5}">
  <ds:schemaRefs>
    <ds:schemaRef ds:uri="http://schemas.microsoft.com/office/2006/metadata/properties"/>
    <ds:schemaRef ds:uri="http://purl.org/dc/terms/"/>
    <ds:schemaRef ds:uri="http://purl.org/dc/elements/1.1/"/>
    <ds:schemaRef ds:uri="542292df-f0ee-4521-85bf-bf54a79daa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F920DD1-6142-4B6F-A2A7-30E2BE1D6E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2292df-f0ee-4521-85bf-bf54a79daa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Dronen</dc:creator>
  <cp:lastModifiedBy>m16096</cp:lastModifiedBy>
  <dcterms:created xsi:type="dcterms:W3CDTF">2020-06-11T20:08:06Z</dcterms:created>
  <dcterms:modified xsi:type="dcterms:W3CDTF">2020-06-15T17:46:47Z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0x0101005D2B3DA30378474F85387748E3509CE9</vt:lpwstr>
  </property>
</Properties>
</file>