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Geoff\Documents\GitHub\logreader\src\"/>
    </mc:Choice>
  </mc:AlternateContent>
  <xr:revisionPtr revIDLastSave="0" documentId="13_ncr:1_{7AE44625-C3A9-4AD3-8C21-15261058AD3B}" xr6:coauthVersionLast="45" xr6:coauthVersionMax="45" xr10:uidLastSave="{00000000-0000-0000-0000-000000000000}"/>
  <bookViews>
    <workbookView xWindow="-120" yWindow="-120" windowWidth="20730" windowHeight="11160" tabRatio="830" xr2:uid="{B351C7F1-8A73-44D4-A86E-567928DB9FDD}"/>
  </bookViews>
  <sheets>
    <sheet name="Total" sheetId="5" r:id="rId1"/>
    <sheet name="FakeData" sheetId="7" r:id="rId2"/>
    <sheet name="Day01" sheetId="1" r:id="rId3"/>
    <sheet name="Day02" sheetId="3" r:id="rId4"/>
    <sheet name="Day03" sheetId="4" r:id="rId5"/>
    <sheet name="Day04" sheetId="8" r:id="rId6"/>
    <sheet name="Day05" sheetId="9" r:id="rId7"/>
    <sheet name="Day06" sheetId="10" r:id="rId8"/>
    <sheet name="Day07" sheetId="11" r:id="rId9"/>
    <sheet name="Day08" sheetId="12" r:id="rId10"/>
    <sheet name="Day09" sheetId="13" r:id="rId11"/>
    <sheet name="Day10" sheetId="14" r:id="rId12"/>
    <sheet name="Day11" sheetId="15" r:id="rId13"/>
    <sheet name="Day12" sheetId="16" r:id="rId14"/>
    <sheet name="Day13" sheetId="17" r:id="rId15"/>
    <sheet name="Day14" sheetId="18" r:id="rId16"/>
    <sheet name="Day15" sheetId="19" r:id="rId17"/>
    <sheet name="Day16" sheetId="20" r:id="rId18"/>
    <sheet name="Day17" sheetId="21" r:id="rId19"/>
    <sheet name="Day18" sheetId="22" r:id="rId20"/>
    <sheet name="Day19" sheetId="23" r:id="rId21"/>
    <sheet name="Day20" sheetId="24" r:id="rId22"/>
    <sheet name="Day21" sheetId="25" r:id="rId23"/>
    <sheet name="Day22" sheetId="26" r:id="rId24"/>
    <sheet name="Day23" sheetId="27" r:id="rId25"/>
    <sheet name="Day24" sheetId="28" r:id="rId26"/>
    <sheet name="Day25" sheetId="29" r:id="rId27"/>
    <sheet name="Day26" sheetId="30" r:id="rId28"/>
    <sheet name="Day27" sheetId="31" r:id="rId29"/>
    <sheet name="Day28" sheetId="32" r:id="rId30"/>
    <sheet name="Day29" sheetId="33" r:id="rId31"/>
    <sheet name="Day30" sheetId="34" r:id="rId32"/>
    <sheet name="Day31" sheetId="35" r:id="rId33"/>
    <sheet name="Sheet2" sheetId="2" r:id="rId34"/>
    <sheet name="Database" sheetId="6" r:id="rId35"/>
  </sheets>
  <definedNames>
    <definedName name="Purpose">Sheet2!$A$1:$A$6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4" l="1"/>
  <c r="F15" i="4"/>
  <c r="F13" i="4"/>
  <c r="H5" i="5" l="1"/>
  <c r="H6" i="5"/>
  <c r="H28" i="5"/>
  <c r="C11" i="26" l="1"/>
  <c r="C12" i="26"/>
  <c r="C13" i="26"/>
  <c r="D13" i="26" s="1"/>
  <c r="F13" i="26" s="1"/>
  <c r="C14" i="26"/>
  <c r="D14" i="26" s="1"/>
  <c r="F14" i="26" s="1"/>
  <c r="D11" i="26"/>
  <c r="F11" i="26" s="1"/>
  <c r="D12" i="26"/>
  <c r="F12" i="26" s="1"/>
  <c r="C11" i="27"/>
  <c r="D11" i="27" s="1"/>
  <c r="F11" i="27" s="1"/>
  <c r="C12" i="27"/>
  <c r="D12" i="27" s="1"/>
  <c r="F12" i="27" s="1"/>
  <c r="C11" i="28"/>
  <c r="D11" i="28" s="1"/>
  <c r="F11" i="28" s="1"/>
  <c r="C12" i="28"/>
  <c r="D12" i="28" s="1"/>
  <c r="F12" i="28" s="1"/>
  <c r="C11" i="29"/>
  <c r="D11" i="29" s="1"/>
  <c r="F11" i="29" s="1"/>
  <c r="C12" i="29"/>
  <c r="D12" i="29" s="1"/>
  <c r="F12" i="29" s="1"/>
  <c r="C13" i="29"/>
  <c r="D13" i="29" s="1"/>
  <c r="F13" i="29" s="1"/>
  <c r="C14" i="29"/>
  <c r="D14" i="29" s="1"/>
  <c r="F14" i="29" s="1"/>
  <c r="C15" i="29"/>
  <c r="D15" i="29" s="1"/>
  <c r="F15" i="29" s="1"/>
  <c r="C16" i="29"/>
  <c r="D16" i="29" s="1"/>
  <c r="F16" i="29" s="1"/>
  <c r="C17" i="29"/>
  <c r="D17" i="29" s="1"/>
  <c r="F17" i="29" s="1"/>
  <c r="C18" i="29"/>
  <c r="D18" i="29" s="1"/>
  <c r="F18" i="29" s="1"/>
  <c r="C11" i="30"/>
  <c r="D11" i="30" s="1"/>
  <c r="F11" i="30" s="1"/>
  <c r="C12" i="30"/>
  <c r="D12" i="30" s="1"/>
  <c r="F12" i="30" s="1"/>
  <c r="C13" i="30"/>
  <c r="D13" i="30" s="1"/>
  <c r="F13" i="30" s="1"/>
  <c r="C14" i="30"/>
  <c r="D14" i="30" s="1"/>
  <c r="F14" i="30" s="1"/>
  <c r="C15" i="30"/>
  <c r="D15" i="30" s="1"/>
  <c r="F15" i="30" s="1"/>
  <c r="F12" i="31"/>
  <c r="F14" i="31"/>
  <c r="F16" i="31"/>
  <c r="F11" i="31"/>
  <c r="F13" i="31"/>
  <c r="F15" i="31"/>
  <c r="F17" i="31"/>
  <c r="C11" i="32"/>
  <c r="D11" i="32" s="1"/>
  <c r="F11" i="32" s="1"/>
  <c r="C12" i="32"/>
  <c r="D12" i="32" s="1"/>
  <c r="F12" i="32" s="1"/>
  <c r="C13" i="32"/>
  <c r="D13" i="32" s="1"/>
  <c r="F13" i="32" s="1"/>
  <c r="C11" i="33"/>
  <c r="D11" i="33" s="1"/>
  <c r="F11" i="33" s="1"/>
  <c r="C12" i="33"/>
  <c r="D12" i="33" s="1"/>
  <c r="F12" i="33" s="1"/>
  <c r="C13" i="33"/>
  <c r="D13" i="33" s="1"/>
  <c r="F13" i="33" s="1"/>
  <c r="C14" i="33"/>
  <c r="D14" i="33" s="1"/>
  <c r="F14" i="33" s="1"/>
  <c r="C15" i="33"/>
  <c r="D15" i="33" s="1"/>
  <c r="F15" i="33" s="1"/>
  <c r="C11" i="34"/>
  <c r="D11" i="34" s="1"/>
  <c r="F11" i="34" s="1"/>
  <c r="C12" i="34"/>
  <c r="D12" i="34" s="1"/>
  <c r="F12" i="34" s="1"/>
  <c r="C13" i="34"/>
  <c r="D13" i="34" s="1"/>
  <c r="F13" i="34" s="1"/>
  <c r="C14" i="34"/>
  <c r="D14" i="34" s="1"/>
  <c r="F14" i="34" s="1"/>
  <c r="C15" i="34"/>
  <c r="D15" i="34" s="1"/>
  <c r="F15" i="34" s="1"/>
  <c r="C11" i="35"/>
  <c r="D11" i="35" s="1"/>
  <c r="F11" i="35" s="1"/>
  <c r="C12" i="35"/>
  <c r="D12" i="35" s="1"/>
  <c r="F12" i="35" s="1"/>
  <c r="C13" i="35"/>
  <c r="D13" i="35" s="1"/>
  <c r="F13" i="35" s="1"/>
  <c r="C14" i="35"/>
  <c r="D14" i="35" s="1"/>
  <c r="F14" i="35" s="1"/>
  <c r="C15" i="35"/>
  <c r="D15" i="35" s="1"/>
  <c r="F15" i="35" s="1"/>
  <c r="C16" i="35"/>
  <c r="D16" i="35" s="1"/>
  <c r="F16" i="35" s="1"/>
  <c r="C10" i="35" l="1"/>
  <c r="D10" i="35" s="1"/>
  <c r="F10" i="35" s="1"/>
  <c r="J5" i="35" s="1"/>
  <c r="E32" i="5" s="1"/>
  <c r="C9" i="35"/>
  <c r="D9" i="35" s="1"/>
  <c r="F9" i="35" s="1"/>
  <c r="J7" i="35" s="1"/>
  <c r="G32" i="5" s="1"/>
  <c r="C8" i="35"/>
  <c r="D8" i="35" s="1"/>
  <c r="F8" i="35" s="1"/>
  <c r="C7" i="35"/>
  <c r="D7" i="35" s="1"/>
  <c r="F7" i="35" s="1"/>
  <c r="C6" i="35"/>
  <c r="D6" i="35" s="1"/>
  <c r="F6" i="35" s="1"/>
  <c r="J6" i="35" s="1"/>
  <c r="F32" i="5" s="1"/>
  <c r="C5" i="35"/>
  <c r="D5" i="35" s="1"/>
  <c r="F5" i="35" s="1"/>
  <c r="C4" i="35"/>
  <c r="D4" i="35" s="1"/>
  <c r="F4" i="35" s="1"/>
  <c r="C3" i="35"/>
  <c r="D3" i="35" s="1"/>
  <c r="F3" i="35" s="1"/>
  <c r="C2" i="35"/>
  <c r="D2" i="35" s="1"/>
  <c r="F2" i="35" s="1"/>
  <c r="J3" i="35" s="1"/>
  <c r="C32" i="5" s="1"/>
  <c r="C10" i="34"/>
  <c r="D10" i="34" s="1"/>
  <c r="F10" i="34" s="1"/>
  <c r="J5" i="34" s="1"/>
  <c r="E31" i="5" s="1"/>
  <c r="C9" i="34"/>
  <c r="D9" i="34" s="1"/>
  <c r="F9" i="34" s="1"/>
  <c r="J7" i="34" s="1"/>
  <c r="G31" i="5" s="1"/>
  <c r="C8" i="34"/>
  <c r="D8" i="34" s="1"/>
  <c r="F8" i="34" s="1"/>
  <c r="C7" i="34"/>
  <c r="D7" i="34" s="1"/>
  <c r="F7" i="34" s="1"/>
  <c r="C6" i="34"/>
  <c r="D6" i="34" s="1"/>
  <c r="F6" i="34" s="1"/>
  <c r="J6" i="34" s="1"/>
  <c r="F31" i="5" s="1"/>
  <c r="C5" i="34"/>
  <c r="D5" i="34" s="1"/>
  <c r="F5" i="34" s="1"/>
  <c r="C4" i="34"/>
  <c r="D4" i="34" s="1"/>
  <c r="F4" i="34" s="1"/>
  <c r="C3" i="34"/>
  <c r="D3" i="34" s="1"/>
  <c r="F3" i="34" s="1"/>
  <c r="C2" i="34"/>
  <c r="D2" i="34" s="1"/>
  <c r="F2" i="34" s="1"/>
  <c r="J3" i="34" s="1"/>
  <c r="C31" i="5" s="1"/>
  <c r="C10" i="33"/>
  <c r="D10" i="33" s="1"/>
  <c r="F10" i="33" s="1"/>
  <c r="J5" i="33" s="1"/>
  <c r="E30" i="5" s="1"/>
  <c r="C9" i="33"/>
  <c r="D9" i="33" s="1"/>
  <c r="F9" i="33" s="1"/>
  <c r="J7" i="33" s="1"/>
  <c r="G30" i="5" s="1"/>
  <c r="C8" i="33"/>
  <c r="D8" i="33" s="1"/>
  <c r="F8" i="33" s="1"/>
  <c r="C7" i="33"/>
  <c r="D7" i="33" s="1"/>
  <c r="F7" i="33" s="1"/>
  <c r="C6" i="33"/>
  <c r="D6" i="33" s="1"/>
  <c r="F6" i="33" s="1"/>
  <c r="J6" i="33" s="1"/>
  <c r="F30" i="5" s="1"/>
  <c r="C5" i="33"/>
  <c r="D5" i="33" s="1"/>
  <c r="F5" i="33" s="1"/>
  <c r="C4" i="33"/>
  <c r="D4" i="33" s="1"/>
  <c r="F4" i="33" s="1"/>
  <c r="C3" i="33"/>
  <c r="D3" i="33" s="1"/>
  <c r="F3" i="33" s="1"/>
  <c r="C2" i="33"/>
  <c r="D2" i="33" s="1"/>
  <c r="F2" i="33" s="1"/>
  <c r="J3" i="33" s="1"/>
  <c r="C30" i="5" s="1"/>
  <c r="C10" i="32"/>
  <c r="D10" i="32" s="1"/>
  <c r="F10" i="32" s="1"/>
  <c r="J5" i="32" s="1"/>
  <c r="E29" i="5" s="1"/>
  <c r="C9" i="32"/>
  <c r="D9" i="32" s="1"/>
  <c r="F9" i="32" s="1"/>
  <c r="J7" i="32" s="1"/>
  <c r="G29" i="5" s="1"/>
  <c r="C8" i="32"/>
  <c r="D8" i="32" s="1"/>
  <c r="F8" i="32" s="1"/>
  <c r="C7" i="32"/>
  <c r="D7" i="32" s="1"/>
  <c r="F7" i="32" s="1"/>
  <c r="C6" i="32"/>
  <c r="D6" i="32" s="1"/>
  <c r="F6" i="32" s="1"/>
  <c r="J6" i="32" s="1"/>
  <c r="F29" i="5" s="1"/>
  <c r="C5" i="32"/>
  <c r="D5" i="32" s="1"/>
  <c r="F5" i="32" s="1"/>
  <c r="C4" i="32"/>
  <c r="D4" i="32" s="1"/>
  <c r="F4" i="32" s="1"/>
  <c r="C3" i="32"/>
  <c r="D3" i="32" s="1"/>
  <c r="F3" i="32" s="1"/>
  <c r="C2" i="32"/>
  <c r="D2" i="32" s="1"/>
  <c r="F2" i="32" s="1"/>
  <c r="J3" i="32" s="1"/>
  <c r="C29" i="5" s="1"/>
  <c r="F10" i="31"/>
  <c r="J5" i="31" s="1"/>
  <c r="E28" i="5" s="1"/>
  <c r="F9" i="31"/>
  <c r="J7" i="31" s="1"/>
  <c r="G28" i="5" s="1"/>
  <c r="F8" i="31"/>
  <c r="F7" i="31"/>
  <c r="F6" i="31"/>
  <c r="J6" i="31" s="1"/>
  <c r="F28" i="5" s="1"/>
  <c r="F5" i="31"/>
  <c r="F4" i="31"/>
  <c r="F3" i="31"/>
  <c r="F2" i="31"/>
  <c r="J3" i="31" s="1"/>
  <c r="C28" i="5" s="1"/>
  <c r="C10" i="30"/>
  <c r="D10" i="30" s="1"/>
  <c r="F10" i="30" s="1"/>
  <c r="J5" i="30" s="1"/>
  <c r="E27" i="5" s="1"/>
  <c r="C9" i="30"/>
  <c r="D9" i="30" s="1"/>
  <c r="F9" i="30" s="1"/>
  <c r="J7" i="30" s="1"/>
  <c r="G27" i="5" s="1"/>
  <c r="C8" i="30"/>
  <c r="D8" i="30" s="1"/>
  <c r="F8" i="30" s="1"/>
  <c r="C7" i="30"/>
  <c r="D7" i="30" s="1"/>
  <c r="F7" i="30" s="1"/>
  <c r="C6" i="30"/>
  <c r="D6" i="30" s="1"/>
  <c r="F6" i="30" s="1"/>
  <c r="J6" i="30" s="1"/>
  <c r="F27" i="5" s="1"/>
  <c r="C5" i="30"/>
  <c r="D5" i="30" s="1"/>
  <c r="F5" i="30" s="1"/>
  <c r="C4" i="30"/>
  <c r="D4" i="30" s="1"/>
  <c r="F4" i="30" s="1"/>
  <c r="C3" i="30"/>
  <c r="D3" i="30" s="1"/>
  <c r="F3" i="30" s="1"/>
  <c r="C2" i="30"/>
  <c r="D2" i="30" s="1"/>
  <c r="F2" i="30" s="1"/>
  <c r="J3" i="30" s="1"/>
  <c r="C27" i="5" s="1"/>
  <c r="C10" i="29"/>
  <c r="D10" i="29" s="1"/>
  <c r="F10" i="29" s="1"/>
  <c r="J5" i="29" s="1"/>
  <c r="E26" i="5" s="1"/>
  <c r="C9" i="29"/>
  <c r="D9" i="29" s="1"/>
  <c r="F9" i="29" s="1"/>
  <c r="J7" i="29" s="1"/>
  <c r="G26" i="5" s="1"/>
  <c r="C8" i="29"/>
  <c r="D8" i="29" s="1"/>
  <c r="F8" i="29" s="1"/>
  <c r="C7" i="29"/>
  <c r="D7" i="29" s="1"/>
  <c r="F7" i="29" s="1"/>
  <c r="C6" i="29"/>
  <c r="D6" i="29" s="1"/>
  <c r="F6" i="29" s="1"/>
  <c r="J6" i="29" s="1"/>
  <c r="F26" i="5" s="1"/>
  <c r="C5" i="29"/>
  <c r="D5" i="29" s="1"/>
  <c r="F5" i="29" s="1"/>
  <c r="C4" i="29"/>
  <c r="D4" i="29" s="1"/>
  <c r="F4" i="29" s="1"/>
  <c r="C3" i="29"/>
  <c r="D3" i="29" s="1"/>
  <c r="F3" i="29" s="1"/>
  <c r="C2" i="29"/>
  <c r="D2" i="29" s="1"/>
  <c r="F2" i="29" s="1"/>
  <c r="J3" i="29" s="1"/>
  <c r="C26" i="5" s="1"/>
  <c r="C10" i="28"/>
  <c r="D10" i="28" s="1"/>
  <c r="F10" i="28" s="1"/>
  <c r="J5" i="28" s="1"/>
  <c r="E25" i="5" s="1"/>
  <c r="C9" i="28"/>
  <c r="D9" i="28" s="1"/>
  <c r="F9" i="28" s="1"/>
  <c r="J7" i="28" s="1"/>
  <c r="G25" i="5" s="1"/>
  <c r="C8" i="28"/>
  <c r="D8" i="28" s="1"/>
  <c r="F8" i="28" s="1"/>
  <c r="C7" i="28"/>
  <c r="D7" i="28" s="1"/>
  <c r="F7" i="28" s="1"/>
  <c r="C6" i="28"/>
  <c r="D6" i="28" s="1"/>
  <c r="F6" i="28" s="1"/>
  <c r="J6" i="28" s="1"/>
  <c r="F25" i="5" s="1"/>
  <c r="C5" i="28"/>
  <c r="D5" i="28" s="1"/>
  <c r="F5" i="28" s="1"/>
  <c r="C4" i="28"/>
  <c r="D4" i="28" s="1"/>
  <c r="F4" i="28" s="1"/>
  <c r="C3" i="28"/>
  <c r="D3" i="28" s="1"/>
  <c r="F3" i="28" s="1"/>
  <c r="C2" i="28"/>
  <c r="D2" i="28" s="1"/>
  <c r="F2" i="28" s="1"/>
  <c r="J3" i="28" s="1"/>
  <c r="C25" i="5" s="1"/>
  <c r="C10" i="27"/>
  <c r="D10" i="27" s="1"/>
  <c r="F10" i="27" s="1"/>
  <c r="C9" i="27"/>
  <c r="D9" i="27" s="1"/>
  <c r="F9" i="27" s="1"/>
  <c r="C8" i="27"/>
  <c r="D8" i="27" s="1"/>
  <c r="F8" i="27" s="1"/>
  <c r="C7" i="27"/>
  <c r="D7" i="27" s="1"/>
  <c r="F7" i="27" s="1"/>
  <c r="C6" i="27"/>
  <c r="D6" i="27" s="1"/>
  <c r="F6" i="27" s="1"/>
  <c r="J6" i="27" s="1"/>
  <c r="F24" i="5" s="1"/>
  <c r="C5" i="27"/>
  <c r="D5" i="27" s="1"/>
  <c r="F5" i="27" s="1"/>
  <c r="C4" i="27"/>
  <c r="D4" i="27" s="1"/>
  <c r="F4" i="27" s="1"/>
  <c r="C3" i="27"/>
  <c r="D3" i="27" s="1"/>
  <c r="F3" i="27" s="1"/>
  <c r="C2" i="27"/>
  <c r="D2" i="27" s="1"/>
  <c r="F2" i="27" s="1"/>
  <c r="C10" i="26"/>
  <c r="D10" i="26" s="1"/>
  <c r="F10" i="26" s="1"/>
  <c r="J5" i="26" s="1"/>
  <c r="E23" i="5" s="1"/>
  <c r="C9" i="26"/>
  <c r="D9" i="26" s="1"/>
  <c r="F9" i="26" s="1"/>
  <c r="J7" i="26" s="1"/>
  <c r="G23" i="5" s="1"/>
  <c r="C8" i="26"/>
  <c r="D8" i="26" s="1"/>
  <c r="F8" i="26" s="1"/>
  <c r="C7" i="26"/>
  <c r="D7" i="26" s="1"/>
  <c r="F7" i="26" s="1"/>
  <c r="C6" i="26"/>
  <c r="D6" i="26" s="1"/>
  <c r="F6" i="26" s="1"/>
  <c r="J6" i="26" s="1"/>
  <c r="F23" i="5" s="1"/>
  <c r="C5" i="26"/>
  <c r="D5" i="26" s="1"/>
  <c r="F5" i="26" s="1"/>
  <c r="C4" i="26"/>
  <c r="D4" i="26" s="1"/>
  <c r="F4" i="26" s="1"/>
  <c r="C3" i="26"/>
  <c r="D3" i="26" s="1"/>
  <c r="F3" i="26" s="1"/>
  <c r="C2" i="26"/>
  <c r="D2" i="26" s="1"/>
  <c r="F2" i="26" s="1"/>
  <c r="J3" i="26" s="1"/>
  <c r="C23" i="5" s="1"/>
  <c r="C10" i="25"/>
  <c r="D10" i="25" s="1"/>
  <c r="F10" i="25" s="1"/>
  <c r="J5" i="25" s="1"/>
  <c r="E22" i="5" s="1"/>
  <c r="C9" i="25"/>
  <c r="D9" i="25" s="1"/>
  <c r="F9" i="25" s="1"/>
  <c r="J7" i="25" s="1"/>
  <c r="G22" i="5" s="1"/>
  <c r="C8" i="25"/>
  <c r="D8" i="25" s="1"/>
  <c r="F8" i="25" s="1"/>
  <c r="C7" i="25"/>
  <c r="D7" i="25" s="1"/>
  <c r="F7" i="25" s="1"/>
  <c r="C6" i="25"/>
  <c r="D6" i="25" s="1"/>
  <c r="F6" i="25" s="1"/>
  <c r="J6" i="25" s="1"/>
  <c r="F22" i="5" s="1"/>
  <c r="C5" i="25"/>
  <c r="D5" i="25" s="1"/>
  <c r="F5" i="25" s="1"/>
  <c r="C4" i="25"/>
  <c r="D4" i="25" s="1"/>
  <c r="F4" i="25" s="1"/>
  <c r="C3" i="25"/>
  <c r="D3" i="25" s="1"/>
  <c r="F3" i="25" s="1"/>
  <c r="C2" i="25"/>
  <c r="D2" i="25" s="1"/>
  <c r="F2" i="25" s="1"/>
  <c r="J3" i="25" s="1"/>
  <c r="C22" i="5" s="1"/>
  <c r="C10" i="24"/>
  <c r="D10" i="24" s="1"/>
  <c r="F10" i="24" s="1"/>
  <c r="J5" i="24" s="1"/>
  <c r="E21" i="5" s="1"/>
  <c r="C9" i="24"/>
  <c r="D9" i="24" s="1"/>
  <c r="F9" i="24" s="1"/>
  <c r="J7" i="24" s="1"/>
  <c r="G21" i="5" s="1"/>
  <c r="C8" i="24"/>
  <c r="D8" i="24" s="1"/>
  <c r="F8" i="24" s="1"/>
  <c r="C7" i="24"/>
  <c r="D7" i="24" s="1"/>
  <c r="F7" i="24" s="1"/>
  <c r="C6" i="24"/>
  <c r="D6" i="24" s="1"/>
  <c r="F6" i="24" s="1"/>
  <c r="J6" i="24" s="1"/>
  <c r="F21" i="5" s="1"/>
  <c r="C5" i="24"/>
  <c r="D5" i="24" s="1"/>
  <c r="F5" i="24" s="1"/>
  <c r="C4" i="24"/>
  <c r="D4" i="24" s="1"/>
  <c r="F4" i="24" s="1"/>
  <c r="C3" i="24"/>
  <c r="D3" i="24" s="1"/>
  <c r="F3" i="24" s="1"/>
  <c r="C2" i="24"/>
  <c r="D2" i="24" s="1"/>
  <c r="F2" i="24" s="1"/>
  <c r="J3" i="24" s="1"/>
  <c r="C21" i="5" s="1"/>
  <c r="C10" i="23"/>
  <c r="D10" i="23" s="1"/>
  <c r="F10" i="23" s="1"/>
  <c r="J5" i="23" s="1"/>
  <c r="E20" i="5" s="1"/>
  <c r="C9" i="23"/>
  <c r="D9" i="23" s="1"/>
  <c r="F9" i="23" s="1"/>
  <c r="J7" i="23" s="1"/>
  <c r="G20" i="5" s="1"/>
  <c r="C8" i="23"/>
  <c r="D8" i="23" s="1"/>
  <c r="F8" i="23" s="1"/>
  <c r="C7" i="23"/>
  <c r="D7" i="23" s="1"/>
  <c r="F7" i="23" s="1"/>
  <c r="C6" i="23"/>
  <c r="D6" i="23" s="1"/>
  <c r="F6" i="23" s="1"/>
  <c r="J6" i="23" s="1"/>
  <c r="F20" i="5" s="1"/>
  <c r="C5" i="23"/>
  <c r="D5" i="23" s="1"/>
  <c r="F5" i="23" s="1"/>
  <c r="C4" i="23"/>
  <c r="D4" i="23" s="1"/>
  <c r="F4" i="23" s="1"/>
  <c r="C3" i="23"/>
  <c r="D3" i="23" s="1"/>
  <c r="F3" i="23" s="1"/>
  <c r="C2" i="23"/>
  <c r="D2" i="23" s="1"/>
  <c r="F2" i="23" s="1"/>
  <c r="J3" i="23" s="1"/>
  <c r="C20" i="5" s="1"/>
  <c r="C10" i="22"/>
  <c r="D10" i="22" s="1"/>
  <c r="F10" i="22" s="1"/>
  <c r="J5" i="22" s="1"/>
  <c r="E19" i="5" s="1"/>
  <c r="C9" i="22"/>
  <c r="D9" i="22" s="1"/>
  <c r="F9" i="22" s="1"/>
  <c r="J7" i="22" s="1"/>
  <c r="G19" i="5" s="1"/>
  <c r="C8" i="22"/>
  <c r="D8" i="22" s="1"/>
  <c r="F8" i="22" s="1"/>
  <c r="C7" i="22"/>
  <c r="D7" i="22" s="1"/>
  <c r="F7" i="22" s="1"/>
  <c r="C6" i="22"/>
  <c r="D6" i="22" s="1"/>
  <c r="F6" i="22" s="1"/>
  <c r="J6" i="22" s="1"/>
  <c r="F19" i="5" s="1"/>
  <c r="C5" i="22"/>
  <c r="D5" i="22" s="1"/>
  <c r="F5" i="22" s="1"/>
  <c r="C4" i="22"/>
  <c r="D4" i="22" s="1"/>
  <c r="F4" i="22" s="1"/>
  <c r="C3" i="22"/>
  <c r="D3" i="22" s="1"/>
  <c r="F3" i="22" s="1"/>
  <c r="C2" i="22"/>
  <c r="D2" i="22" s="1"/>
  <c r="F2" i="22" s="1"/>
  <c r="J3" i="22" s="1"/>
  <c r="C19" i="5" s="1"/>
  <c r="C10" i="21"/>
  <c r="D10" i="21" s="1"/>
  <c r="F10" i="21" s="1"/>
  <c r="J5" i="21" s="1"/>
  <c r="E18" i="5" s="1"/>
  <c r="C9" i="21"/>
  <c r="D9" i="21" s="1"/>
  <c r="F9" i="21" s="1"/>
  <c r="J7" i="21" s="1"/>
  <c r="G18" i="5" s="1"/>
  <c r="C8" i="21"/>
  <c r="D8" i="21" s="1"/>
  <c r="F8" i="21" s="1"/>
  <c r="C7" i="21"/>
  <c r="D7" i="21" s="1"/>
  <c r="F7" i="21" s="1"/>
  <c r="C6" i="21"/>
  <c r="D6" i="21" s="1"/>
  <c r="F6" i="21" s="1"/>
  <c r="J6" i="21" s="1"/>
  <c r="F18" i="5" s="1"/>
  <c r="C5" i="21"/>
  <c r="D5" i="21" s="1"/>
  <c r="F5" i="21" s="1"/>
  <c r="C4" i="21"/>
  <c r="D4" i="21" s="1"/>
  <c r="F4" i="21" s="1"/>
  <c r="C3" i="21"/>
  <c r="D3" i="21" s="1"/>
  <c r="F3" i="21" s="1"/>
  <c r="C2" i="21"/>
  <c r="D2" i="21" s="1"/>
  <c r="F2" i="21" s="1"/>
  <c r="J3" i="21" s="1"/>
  <c r="C18" i="5" s="1"/>
  <c r="C10" i="20"/>
  <c r="D10" i="20" s="1"/>
  <c r="F10" i="20" s="1"/>
  <c r="J5" i="20" s="1"/>
  <c r="E17" i="5" s="1"/>
  <c r="C9" i="20"/>
  <c r="D9" i="20" s="1"/>
  <c r="F9" i="20" s="1"/>
  <c r="J7" i="20" s="1"/>
  <c r="G17" i="5" s="1"/>
  <c r="C8" i="20"/>
  <c r="D8" i="20" s="1"/>
  <c r="F8" i="20" s="1"/>
  <c r="C7" i="20"/>
  <c r="D7" i="20" s="1"/>
  <c r="F7" i="20" s="1"/>
  <c r="C6" i="20"/>
  <c r="D6" i="20" s="1"/>
  <c r="F6" i="20" s="1"/>
  <c r="J6" i="20" s="1"/>
  <c r="F17" i="5" s="1"/>
  <c r="C5" i="20"/>
  <c r="D5" i="20" s="1"/>
  <c r="F5" i="20" s="1"/>
  <c r="C4" i="20"/>
  <c r="D4" i="20" s="1"/>
  <c r="F4" i="20" s="1"/>
  <c r="C3" i="20"/>
  <c r="D3" i="20" s="1"/>
  <c r="F3" i="20" s="1"/>
  <c r="C2" i="20"/>
  <c r="D2" i="20" s="1"/>
  <c r="F2" i="20" s="1"/>
  <c r="J3" i="20" s="1"/>
  <c r="C17" i="5" s="1"/>
  <c r="C10" i="19"/>
  <c r="D10" i="19" s="1"/>
  <c r="F10" i="19" s="1"/>
  <c r="J5" i="19" s="1"/>
  <c r="E16" i="5" s="1"/>
  <c r="C9" i="19"/>
  <c r="D9" i="19" s="1"/>
  <c r="F9" i="19" s="1"/>
  <c r="J7" i="19" s="1"/>
  <c r="G16" i="5" s="1"/>
  <c r="C8" i="19"/>
  <c r="D8" i="19" s="1"/>
  <c r="F8" i="19" s="1"/>
  <c r="C7" i="19"/>
  <c r="D7" i="19" s="1"/>
  <c r="F7" i="19" s="1"/>
  <c r="C6" i="19"/>
  <c r="D6" i="19" s="1"/>
  <c r="F6" i="19" s="1"/>
  <c r="J6" i="19" s="1"/>
  <c r="F16" i="5" s="1"/>
  <c r="C5" i="19"/>
  <c r="D5" i="19" s="1"/>
  <c r="F5" i="19" s="1"/>
  <c r="C4" i="19"/>
  <c r="D4" i="19" s="1"/>
  <c r="F4" i="19" s="1"/>
  <c r="C3" i="19"/>
  <c r="D3" i="19" s="1"/>
  <c r="F3" i="19" s="1"/>
  <c r="C2" i="19"/>
  <c r="D2" i="19" s="1"/>
  <c r="F2" i="19" s="1"/>
  <c r="J3" i="19" s="1"/>
  <c r="C16" i="5" s="1"/>
  <c r="C10" i="18"/>
  <c r="D10" i="18" s="1"/>
  <c r="F10" i="18" s="1"/>
  <c r="J5" i="18" s="1"/>
  <c r="E15" i="5" s="1"/>
  <c r="C9" i="18"/>
  <c r="D9" i="18" s="1"/>
  <c r="F9" i="18" s="1"/>
  <c r="J7" i="18" s="1"/>
  <c r="G15" i="5" s="1"/>
  <c r="C8" i="18"/>
  <c r="D8" i="18" s="1"/>
  <c r="F8" i="18" s="1"/>
  <c r="C7" i="18"/>
  <c r="D7" i="18" s="1"/>
  <c r="F7" i="18" s="1"/>
  <c r="C6" i="18"/>
  <c r="D6" i="18" s="1"/>
  <c r="F6" i="18" s="1"/>
  <c r="J6" i="18" s="1"/>
  <c r="F15" i="5" s="1"/>
  <c r="C5" i="18"/>
  <c r="D5" i="18" s="1"/>
  <c r="F5" i="18" s="1"/>
  <c r="C4" i="18"/>
  <c r="D4" i="18" s="1"/>
  <c r="F4" i="18" s="1"/>
  <c r="C3" i="18"/>
  <c r="D3" i="18" s="1"/>
  <c r="F3" i="18" s="1"/>
  <c r="C2" i="18"/>
  <c r="D2" i="18" s="1"/>
  <c r="F2" i="18" s="1"/>
  <c r="J3" i="18" s="1"/>
  <c r="C15" i="5" s="1"/>
  <c r="C10" i="17"/>
  <c r="D10" i="17" s="1"/>
  <c r="F10" i="17" s="1"/>
  <c r="J5" i="17" s="1"/>
  <c r="E14" i="5" s="1"/>
  <c r="C9" i="17"/>
  <c r="D9" i="17" s="1"/>
  <c r="F9" i="17" s="1"/>
  <c r="J7" i="17" s="1"/>
  <c r="G14" i="5" s="1"/>
  <c r="C8" i="17"/>
  <c r="D8" i="17" s="1"/>
  <c r="F8" i="17" s="1"/>
  <c r="C7" i="17"/>
  <c r="D7" i="17" s="1"/>
  <c r="F7" i="17" s="1"/>
  <c r="C6" i="17"/>
  <c r="D6" i="17" s="1"/>
  <c r="F6" i="17" s="1"/>
  <c r="J6" i="17" s="1"/>
  <c r="F14" i="5" s="1"/>
  <c r="C5" i="17"/>
  <c r="D5" i="17" s="1"/>
  <c r="F5" i="17" s="1"/>
  <c r="C4" i="17"/>
  <c r="D4" i="17" s="1"/>
  <c r="F4" i="17" s="1"/>
  <c r="C3" i="17"/>
  <c r="D3" i="17" s="1"/>
  <c r="F3" i="17" s="1"/>
  <c r="C2" i="17"/>
  <c r="D2" i="17" s="1"/>
  <c r="F2" i="17" s="1"/>
  <c r="J3" i="17" s="1"/>
  <c r="C14" i="5" s="1"/>
  <c r="C10" i="16"/>
  <c r="D10" i="16" s="1"/>
  <c r="F10" i="16" s="1"/>
  <c r="J5" i="16" s="1"/>
  <c r="E13" i="5" s="1"/>
  <c r="C9" i="16"/>
  <c r="D9" i="16" s="1"/>
  <c r="F9" i="16" s="1"/>
  <c r="J7" i="16" s="1"/>
  <c r="G13" i="5" s="1"/>
  <c r="C8" i="16"/>
  <c r="D8" i="16" s="1"/>
  <c r="F8" i="16" s="1"/>
  <c r="C7" i="16"/>
  <c r="D7" i="16" s="1"/>
  <c r="F7" i="16" s="1"/>
  <c r="C6" i="16"/>
  <c r="D6" i="16" s="1"/>
  <c r="F6" i="16" s="1"/>
  <c r="J6" i="16" s="1"/>
  <c r="F13" i="5" s="1"/>
  <c r="C5" i="16"/>
  <c r="D5" i="16" s="1"/>
  <c r="F5" i="16" s="1"/>
  <c r="C4" i="16"/>
  <c r="D4" i="16" s="1"/>
  <c r="F4" i="16" s="1"/>
  <c r="C3" i="16"/>
  <c r="D3" i="16" s="1"/>
  <c r="F3" i="16" s="1"/>
  <c r="C2" i="16"/>
  <c r="D2" i="16" s="1"/>
  <c r="F2" i="16" s="1"/>
  <c r="J3" i="16" s="1"/>
  <c r="C13" i="5" s="1"/>
  <c r="C10" i="15"/>
  <c r="D10" i="15" s="1"/>
  <c r="F10" i="15" s="1"/>
  <c r="J5" i="15" s="1"/>
  <c r="E12" i="5" s="1"/>
  <c r="C9" i="15"/>
  <c r="D9" i="15" s="1"/>
  <c r="F9" i="15" s="1"/>
  <c r="J7" i="15" s="1"/>
  <c r="G12" i="5" s="1"/>
  <c r="C8" i="15"/>
  <c r="D8" i="15" s="1"/>
  <c r="F8" i="15" s="1"/>
  <c r="C7" i="15"/>
  <c r="D7" i="15" s="1"/>
  <c r="F7" i="15" s="1"/>
  <c r="C6" i="15"/>
  <c r="D6" i="15" s="1"/>
  <c r="F6" i="15" s="1"/>
  <c r="J6" i="15" s="1"/>
  <c r="F12" i="5" s="1"/>
  <c r="C5" i="15"/>
  <c r="D5" i="15" s="1"/>
  <c r="F5" i="15" s="1"/>
  <c r="C4" i="15"/>
  <c r="D4" i="15" s="1"/>
  <c r="F4" i="15" s="1"/>
  <c r="C3" i="15"/>
  <c r="D3" i="15" s="1"/>
  <c r="F3" i="15" s="1"/>
  <c r="C2" i="15"/>
  <c r="D2" i="15" s="1"/>
  <c r="F2" i="15" s="1"/>
  <c r="J3" i="15" s="1"/>
  <c r="C12" i="5" s="1"/>
  <c r="C13" i="14"/>
  <c r="D13" i="14" s="1"/>
  <c r="F13" i="14" s="1"/>
  <c r="C12" i="14"/>
  <c r="D12" i="14" s="1"/>
  <c r="F12" i="14" s="1"/>
  <c r="J6" i="14" s="1"/>
  <c r="F11" i="5" s="1"/>
  <c r="C11" i="14"/>
  <c r="D11" i="14" s="1"/>
  <c r="F11" i="14" s="1"/>
  <c r="C10" i="14"/>
  <c r="D10" i="14" s="1"/>
  <c r="F10" i="14" s="1"/>
  <c r="C9" i="14"/>
  <c r="D9" i="14" s="1"/>
  <c r="F9" i="14" s="1"/>
  <c r="J5" i="14" s="1"/>
  <c r="E11" i="5" s="1"/>
  <c r="C8" i="14"/>
  <c r="D8" i="14" s="1"/>
  <c r="F8" i="14" s="1"/>
  <c r="C7" i="14"/>
  <c r="D7" i="14" s="1"/>
  <c r="F7" i="14" s="1"/>
  <c r="C6" i="14"/>
  <c r="D6" i="14" s="1"/>
  <c r="F6" i="14" s="1"/>
  <c r="C5" i="14"/>
  <c r="D5" i="14" s="1"/>
  <c r="F5" i="14" s="1"/>
  <c r="C4" i="14"/>
  <c r="D4" i="14" s="1"/>
  <c r="F4" i="14" s="1"/>
  <c r="J4" i="14" s="1"/>
  <c r="D11" i="5" s="1"/>
  <c r="C3" i="14"/>
  <c r="D3" i="14" s="1"/>
  <c r="F3" i="14" s="1"/>
  <c r="C2" i="14"/>
  <c r="D2" i="14" s="1"/>
  <c r="F2" i="14" s="1"/>
  <c r="C14" i="13"/>
  <c r="D14" i="13" s="1"/>
  <c r="F14" i="13" s="1"/>
  <c r="C13" i="13"/>
  <c r="D13" i="13" s="1"/>
  <c r="F13" i="13" s="1"/>
  <c r="C12" i="13"/>
  <c r="D12" i="13" s="1"/>
  <c r="F12" i="13" s="1"/>
  <c r="C11" i="13"/>
  <c r="D11" i="13" s="1"/>
  <c r="F11" i="13" s="1"/>
  <c r="C10" i="13"/>
  <c r="D10" i="13" s="1"/>
  <c r="F10" i="13" s="1"/>
  <c r="C9" i="13"/>
  <c r="D9" i="13" s="1"/>
  <c r="F9" i="13" s="1"/>
  <c r="C8" i="13"/>
  <c r="D8" i="13" s="1"/>
  <c r="F8" i="13" s="1"/>
  <c r="C7" i="13"/>
  <c r="D7" i="13" s="1"/>
  <c r="F7" i="13" s="1"/>
  <c r="C6" i="13"/>
  <c r="D6" i="13" s="1"/>
  <c r="F6" i="13" s="1"/>
  <c r="C5" i="13"/>
  <c r="D5" i="13" s="1"/>
  <c r="F5" i="13" s="1"/>
  <c r="C4" i="13"/>
  <c r="D4" i="13" s="1"/>
  <c r="F4" i="13" s="1"/>
  <c r="C3" i="13"/>
  <c r="D3" i="13" s="1"/>
  <c r="F3" i="13" s="1"/>
  <c r="C2" i="13"/>
  <c r="D2" i="13" s="1"/>
  <c r="F2" i="13" s="1"/>
  <c r="C12" i="12"/>
  <c r="D12" i="12" s="1"/>
  <c r="F12" i="12" s="1"/>
  <c r="J6" i="12" s="1"/>
  <c r="F9" i="5" s="1"/>
  <c r="C11" i="12"/>
  <c r="D11" i="12" s="1"/>
  <c r="F11" i="12" s="1"/>
  <c r="C10" i="12"/>
  <c r="D10" i="12" s="1"/>
  <c r="F10" i="12" s="1"/>
  <c r="C9" i="12"/>
  <c r="D9" i="12" s="1"/>
  <c r="F9" i="12" s="1"/>
  <c r="C8" i="12"/>
  <c r="D8" i="12" s="1"/>
  <c r="F8" i="12" s="1"/>
  <c r="C7" i="12"/>
  <c r="D7" i="12" s="1"/>
  <c r="F7" i="12" s="1"/>
  <c r="C6" i="12"/>
  <c r="D6" i="12" s="1"/>
  <c r="F6" i="12" s="1"/>
  <c r="C5" i="12"/>
  <c r="D5" i="12" s="1"/>
  <c r="F5" i="12" s="1"/>
  <c r="C4" i="12"/>
  <c r="D4" i="12" s="1"/>
  <c r="F4" i="12" s="1"/>
  <c r="C3" i="12"/>
  <c r="D3" i="12" s="1"/>
  <c r="F3" i="12" s="1"/>
  <c r="J4" i="12" s="1"/>
  <c r="D9" i="5" s="1"/>
  <c r="C2" i="12"/>
  <c r="D2" i="12" s="1"/>
  <c r="F2" i="12" s="1"/>
  <c r="C9" i="11"/>
  <c r="D9" i="11" s="1"/>
  <c r="F9" i="11" s="1"/>
  <c r="J3" i="11" s="1"/>
  <c r="C8" i="5" s="1"/>
  <c r="C8" i="11"/>
  <c r="D8" i="11" s="1"/>
  <c r="F8" i="11" s="1"/>
  <c r="C7" i="11"/>
  <c r="D7" i="11" s="1"/>
  <c r="F7" i="11" s="1"/>
  <c r="C6" i="11"/>
  <c r="D6" i="11" s="1"/>
  <c r="F6" i="11" s="1"/>
  <c r="C5" i="11"/>
  <c r="D5" i="11" s="1"/>
  <c r="F5" i="11" s="1"/>
  <c r="J6" i="11" s="1"/>
  <c r="F8" i="5" s="1"/>
  <c r="C4" i="11"/>
  <c r="D4" i="11" s="1"/>
  <c r="F4" i="11" s="1"/>
  <c r="C3" i="11"/>
  <c r="D3" i="11" s="1"/>
  <c r="F3" i="11" s="1"/>
  <c r="J5" i="11" s="1"/>
  <c r="E8" i="5" s="1"/>
  <c r="C2" i="11"/>
  <c r="D2" i="11" s="1"/>
  <c r="F2" i="11" s="1"/>
  <c r="J7" i="11" s="1"/>
  <c r="G8" i="5" s="1"/>
  <c r="C10" i="10"/>
  <c r="D10" i="10" s="1"/>
  <c r="F10" i="10" s="1"/>
  <c r="J5" i="10" s="1"/>
  <c r="E7" i="5" s="1"/>
  <c r="C9" i="10"/>
  <c r="D9" i="10" s="1"/>
  <c r="F9" i="10" s="1"/>
  <c r="J7" i="10" s="1"/>
  <c r="G7" i="5" s="1"/>
  <c r="C8" i="10"/>
  <c r="D8" i="10" s="1"/>
  <c r="F8" i="10" s="1"/>
  <c r="C7" i="10"/>
  <c r="D7" i="10" s="1"/>
  <c r="F7" i="10" s="1"/>
  <c r="C6" i="10"/>
  <c r="D6" i="10" s="1"/>
  <c r="F6" i="10" s="1"/>
  <c r="J6" i="10" s="1"/>
  <c r="F7" i="5" s="1"/>
  <c r="C5" i="10"/>
  <c r="D5" i="10" s="1"/>
  <c r="F5" i="10" s="1"/>
  <c r="C4" i="10"/>
  <c r="D4" i="10" s="1"/>
  <c r="F4" i="10" s="1"/>
  <c r="C3" i="10"/>
  <c r="D3" i="10" s="1"/>
  <c r="F3" i="10" s="1"/>
  <c r="C2" i="10"/>
  <c r="D2" i="10" s="1"/>
  <c r="F2" i="10" s="1"/>
  <c r="J3" i="10" s="1"/>
  <c r="C7" i="5" s="1"/>
  <c r="G6" i="5"/>
  <c r="G5" i="5"/>
  <c r="F6" i="5"/>
  <c r="F5" i="5"/>
  <c r="E6" i="5"/>
  <c r="E5" i="5"/>
  <c r="D6" i="5"/>
  <c r="D5" i="5"/>
  <c r="C6" i="5"/>
  <c r="C5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B6" i="5"/>
  <c r="B5" i="5"/>
  <c r="M11" i="5"/>
  <c r="M12" i="5"/>
  <c r="M3" i="5"/>
  <c r="M4" i="5"/>
  <c r="M5" i="5"/>
  <c r="M6" i="5"/>
  <c r="M7" i="5"/>
  <c r="M8" i="5"/>
  <c r="M9" i="5"/>
  <c r="M10" i="5"/>
  <c r="M2" i="5"/>
  <c r="J5" i="13"/>
  <c r="E10" i="5" s="1"/>
  <c r="J2" i="11" l="1"/>
  <c r="B8" i="5" s="1"/>
  <c r="J3" i="27"/>
  <c r="C24" i="5" s="1"/>
  <c r="J7" i="27"/>
  <c r="G24" i="5" s="1"/>
  <c r="J5" i="27"/>
  <c r="E24" i="5" s="1"/>
  <c r="J3" i="12"/>
  <c r="C9" i="5" s="1"/>
  <c r="J2" i="35"/>
  <c r="B32" i="5" s="1"/>
  <c r="J4" i="35"/>
  <c r="D32" i="5" s="1"/>
  <c r="J2" i="34"/>
  <c r="B31" i="5" s="1"/>
  <c r="J2" i="33"/>
  <c r="B30" i="5" s="1"/>
  <c r="J4" i="34"/>
  <c r="D31" i="5" s="1"/>
  <c r="J4" i="33"/>
  <c r="D30" i="5" s="1"/>
  <c r="J2" i="32"/>
  <c r="B29" i="5" s="1"/>
  <c r="J2" i="31"/>
  <c r="B28" i="5" s="1"/>
  <c r="J4" i="32"/>
  <c r="D29" i="5" s="1"/>
  <c r="J4" i="31"/>
  <c r="D28" i="5" s="1"/>
  <c r="J2" i="30"/>
  <c r="B27" i="5" s="1"/>
  <c r="J4" i="30"/>
  <c r="D27" i="5" s="1"/>
  <c r="J2" i="29"/>
  <c r="B26" i="5" s="1"/>
  <c r="J2" i="28"/>
  <c r="B25" i="5" s="1"/>
  <c r="J4" i="29"/>
  <c r="D26" i="5" s="1"/>
  <c r="J4" i="28"/>
  <c r="D25" i="5" s="1"/>
  <c r="J2" i="26"/>
  <c r="B23" i="5" s="1"/>
  <c r="J2" i="27"/>
  <c r="B24" i="5" s="1"/>
  <c r="J4" i="27"/>
  <c r="D24" i="5" s="1"/>
  <c r="J4" i="26"/>
  <c r="D23" i="5" s="1"/>
  <c r="J2" i="25"/>
  <c r="B22" i="5" s="1"/>
  <c r="J4" i="25"/>
  <c r="D22" i="5" s="1"/>
  <c r="J2" i="24"/>
  <c r="B21" i="5" s="1"/>
  <c r="J4" i="24"/>
  <c r="D21" i="5" s="1"/>
  <c r="J4" i="23"/>
  <c r="D20" i="5" s="1"/>
  <c r="J2" i="23"/>
  <c r="B20" i="5" s="1"/>
  <c r="J2" i="22"/>
  <c r="B19" i="5" s="1"/>
  <c r="J2" i="21"/>
  <c r="B18" i="5" s="1"/>
  <c r="J4" i="22"/>
  <c r="D19" i="5" s="1"/>
  <c r="J2" i="20"/>
  <c r="B17" i="5" s="1"/>
  <c r="J4" i="21"/>
  <c r="D18" i="5" s="1"/>
  <c r="J2" i="19"/>
  <c r="B16" i="5" s="1"/>
  <c r="J4" i="20"/>
  <c r="D17" i="5" s="1"/>
  <c r="J4" i="19"/>
  <c r="D16" i="5" s="1"/>
  <c r="J2" i="18"/>
  <c r="B15" i="5" s="1"/>
  <c r="J2" i="17"/>
  <c r="B14" i="5" s="1"/>
  <c r="J4" i="18"/>
  <c r="D15" i="5" s="1"/>
  <c r="J4" i="17"/>
  <c r="D14" i="5" s="1"/>
  <c r="J2" i="16"/>
  <c r="B13" i="5" s="1"/>
  <c r="J4" i="16"/>
  <c r="D13" i="5" s="1"/>
  <c r="J2" i="14"/>
  <c r="B11" i="5" s="1"/>
  <c r="J2" i="15"/>
  <c r="B12" i="5" s="1"/>
  <c r="J4" i="15"/>
  <c r="D12" i="5" s="1"/>
  <c r="J3" i="14"/>
  <c r="C11" i="5" s="1"/>
  <c r="J7" i="14"/>
  <c r="G11" i="5" s="1"/>
  <c r="J2" i="12"/>
  <c r="B9" i="5" s="1"/>
  <c r="J2" i="13"/>
  <c r="B10" i="5" s="1"/>
  <c r="J7" i="13"/>
  <c r="G10" i="5" s="1"/>
  <c r="J4" i="13"/>
  <c r="D10" i="5" s="1"/>
  <c r="J3" i="13"/>
  <c r="C10" i="5" s="1"/>
  <c r="J6" i="13"/>
  <c r="F10" i="5" s="1"/>
  <c r="J5" i="12"/>
  <c r="E9" i="5" s="1"/>
  <c r="J7" i="12"/>
  <c r="G9" i="5" s="1"/>
  <c r="J2" i="10"/>
  <c r="B7" i="5" s="1"/>
  <c r="J4" i="11"/>
  <c r="D8" i="5" s="1"/>
  <c r="J4" i="10"/>
  <c r="D7" i="5" s="1"/>
  <c r="H8" i="5" l="1"/>
  <c r="H14" i="5"/>
  <c r="H16" i="5"/>
  <c r="H18" i="5"/>
  <c r="H30" i="5"/>
  <c r="H15" i="5"/>
  <c r="H19" i="5"/>
  <c r="H29" i="5"/>
  <c r="H31" i="5"/>
  <c r="H17" i="5"/>
  <c r="H20" i="5"/>
  <c r="H10" i="5"/>
  <c r="H13" i="5"/>
  <c r="H21" i="5"/>
  <c r="H27" i="5"/>
  <c r="H7" i="5"/>
  <c r="H9" i="5"/>
  <c r="H12" i="5"/>
  <c r="H24" i="5"/>
  <c r="H25" i="5"/>
  <c r="H11" i="5"/>
  <c r="H22" i="5"/>
  <c r="H23" i="5"/>
  <c r="H26" i="5"/>
  <c r="H32" i="5"/>
  <c r="J8" i="35"/>
  <c r="J8" i="33"/>
  <c r="J8" i="34"/>
  <c r="J8" i="30"/>
  <c r="J8" i="31"/>
  <c r="J8" i="32"/>
  <c r="J8" i="29"/>
  <c r="J8" i="28"/>
  <c r="J8" i="27"/>
  <c r="J8" i="23"/>
  <c r="J8" i="25"/>
  <c r="J8" i="26"/>
  <c r="J8" i="22"/>
  <c r="J8" i="24"/>
  <c r="J8" i="21"/>
  <c r="J8" i="20"/>
  <c r="J8" i="19"/>
  <c r="J8" i="18"/>
  <c r="J8" i="17"/>
  <c r="J8" i="16"/>
  <c r="J8" i="15"/>
  <c r="J8" i="13"/>
  <c r="J8" i="14"/>
  <c r="J8" i="11"/>
  <c r="J8" i="12"/>
  <c r="J8" i="10"/>
  <c r="P3" i="7"/>
  <c r="P4" i="7"/>
  <c r="Q4" i="7" s="1"/>
  <c r="P5" i="7"/>
  <c r="Q5" i="7" s="1"/>
  <c r="P6" i="7"/>
  <c r="Q6" i="7" s="1"/>
  <c r="P7" i="7"/>
  <c r="Q7" i="7" s="1"/>
  <c r="P8" i="7"/>
  <c r="Q8" i="7" s="1"/>
  <c r="P9" i="7"/>
  <c r="Q9" i="7" s="1"/>
  <c r="P10" i="7"/>
  <c r="Q10" i="7" s="1"/>
  <c r="P11" i="7"/>
  <c r="Q11" i="7" s="1"/>
  <c r="P12" i="7"/>
  <c r="Q12" i="7" s="1"/>
  <c r="P13" i="7"/>
  <c r="Q13" i="7" s="1"/>
  <c r="P14" i="7"/>
  <c r="Q14" i="7" s="1"/>
  <c r="P15" i="7"/>
  <c r="Q15" i="7" s="1"/>
  <c r="P16" i="7"/>
  <c r="Q16" i="7" s="1"/>
  <c r="P17" i="7"/>
  <c r="Q17" i="7" s="1"/>
  <c r="P18" i="7"/>
  <c r="Q18" i="7" s="1"/>
  <c r="P19" i="7"/>
  <c r="Q19" i="7" s="1"/>
  <c r="P20" i="7"/>
  <c r="Q20" i="7" s="1"/>
  <c r="P21" i="7"/>
  <c r="Q21" i="7" s="1"/>
  <c r="P22" i="7"/>
  <c r="Q22" i="7" s="1"/>
  <c r="P23" i="7"/>
  <c r="Q23" i="7" s="1"/>
  <c r="P24" i="7"/>
  <c r="Q24" i="7" s="1"/>
  <c r="P25" i="7"/>
  <c r="Q25" i="7" s="1"/>
  <c r="P26" i="7"/>
  <c r="Q26" i="7" s="1"/>
  <c r="P27" i="7"/>
  <c r="Q27" i="7" s="1"/>
  <c r="P28" i="7"/>
  <c r="Q28" i="7" s="1"/>
  <c r="P29" i="7"/>
  <c r="Q29" i="7" s="1"/>
  <c r="P30" i="7"/>
  <c r="Q30" i="7" s="1"/>
  <c r="P31" i="7"/>
  <c r="Q31" i="7" s="1"/>
  <c r="P32" i="7"/>
  <c r="Q32" i="7" s="1"/>
  <c r="P33" i="7"/>
  <c r="Q33" i="7" s="1"/>
  <c r="P34" i="7"/>
  <c r="Q34" i="7" s="1"/>
  <c r="AA10" i="5"/>
  <c r="AA11" i="5"/>
  <c r="AA12" i="5"/>
  <c r="AA13" i="5"/>
  <c r="AA14" i="5"/>
  <c r="AA15" i="5"/>
  <c r="Z10" i="5"/>
  <c r="Z11" i="5"/>
  <c r="Z12" i="5"/>
  <c r="Z13" i="5"/>
  <c r="Z14" i="5"/>
  <c r="Z15" i="5"/>
  <c r="Y10" i="5"/>
  <c r="Y11" i="5"/>
  <c r="Y12" i="5"/>
  <c r="Y13" i="5"/>
  <c r="Y14" i="5"/>
  <c r="Y15" i="5"/>
  <c r="X10" i="5"/>
  <c r="X11" i="5"/>
  <c r="X12" i="5"/>
  <c r="X13" i="5"/>
  <c r="X14" i="5"/>
  <c r="X15" i="5"/>
  <c r="W10" i="5"/>
  <c r="W11" i="5"/>
  <c r="W12" i="5"/>
  <c r="W13" i="5"/>
  <c r="W14" i="5"/>
  <c r="W15" i="5"/>
  <c r="AA16" i="5" l="1"/>
  <c r="Z16" i="5"/>
  <c r="Y16" i="5"/>
  <c r="X16" i="5"/>
  <c r="AB13" i="5"/>
  <c r="AB11" i="5"/>
  <c r="W16" i="5"/>
  <c r="AB10" i="5"/>
  <c r="AB14" i="5"/>
  <c r="AB12" i="5"/>
  <c r="AB15" i="5"/>
  <c r="AB16" i="5" l="1"/>
  <c r="Q3" i="7"/>
  <c r="F3" i="9"/>
  <c r="F5" i="9"/>
  <c r="F2" i="9"/>
  <c r="F12" i="9"/>
  <c r="F9" i="9"/>
  <c r="J6" i="9" s="1"/>
  <c r="F3" i="8"/>
  <c r="F6" i="8"/>
  <c r="F11" i="8"/>
  <c r="F2" i="8"/>
  <c r="F4" i="8"/>
  <c r="F9" i="8"/>
  <c r="F7" i="8"/>
  <c r="F13" i="8"/>
  <c r="F4" i="9"/>
  <c r="F11" i="9"/>
  <c r="F6" i="9"/>
  <c r="F14" i="9"/>
  <c r="F7" i="9"/>
  <c r="F8" i="9"/>
  <c r="F13" i="9"/>
  <c r="F10" i="9"/>
  <c r="F10" i="8"/>
  <c r="F12" i="8"/>
  <c r="J6" i="8" s="1"/>
  <c r="F8" i="8"/>
  <c r="F5" i="8"/>
  <c r="J3" i="9" l="1"/>
  <c r="J4" i="9"/>
  <c r="J5" i="9"/>
  <c r="J7" i="9"/>
  <c r="J5" i="8"/>
  <c r="J3" i="8"/>
  <c r="J2" i="9"/>
  <c r="J4" i="8"/>
  <c r="J7" i="8"/>
  <c r="J2" i="8"/>
  <c r="F3" i="4"/>
  <c r="F11" i="4"/>
  <c r="F10" i="4"/>
  <c r="F4" i="4"/>
  <c r="F5" i="4"/>
  <c r="F8" i="4"/>
  <c r="F6" i="4"/>
  <c r="F12" i="4"/>
  <c r="J6" i="4" s="1"/>
  <c r="F4" i="5" s="1"/>
  <c r="F2" i="4"/>
  <c r="F7" i="4"/>
  <c r="F9" i="4"/>
  <c r="F4" i="3"/>
  <c r="F6" i="3"/>
  <c r="F9" i="3"/>
  <c r="F8" i="3"/>
  <c r="F7" i="3"/>
  <c r="F3" i="3"/>
  <c r="J4" i="3" s="1"/>
  <c r="D3" i="5" s="1"/>
  <c r="F5" i="3"/>
  <c r="J3" i="3" s="1"/>
  <c r="C3" i="5" s="1"/>
  <c r="F2" i="3"/>
  <c r="F3" i="1"/>
  <c r="J2" i="3" l="1"/>
  <c r="B3" i="5" s="1"/>
  <c r="J8" i="9"/>
  <c r="J8" i="8"/>
  <c r="J2" i="4"/>
  <c r="B4" i="5" s="1"/>
  <c r="J3" i="4"/>
  <c r="C4" i="5" s="1"/>
  <c r="J5" i="4"/>
  <c r="E4" i="5" s="1"/>
  <c r="J4" i="4"/>
  <c r="D4" i="5" s="1"/>
  <c r="J6" i="3"/>
  <c r="F3" i="5" s="1"/>
  <c r="J7" i="4"/>
  <c r="G4" i="5" s="1"/>
  <c r="J7" i="3"/>
  <c r="G3" i="5" s="1"/>
  <c r="J5" i="3"/>
  <c r="E3" i="5" s="1"/>
  <c r="H4" i="5" l="1"/>
  <c r="H3" i="5"/>
  <c r="J8" i="4"/>
  <c r="J8" i="3"/>
  <c r="F7" i="1"/>
  <c r="F9" i="1"/>
  <c r="F4" i="1"/>
  <c r="J4" i="1" s="1"/>
  <c r="D2" i="5" s="1"/>
  <c r="D33" i="5" s="1"/>
  <c r="F8" i="1"/>
  <c r="F10" i="1"/>
  <c r="F5" i="1"/>
  <c r="F6" i="1"/>
  <c r="F2" i="1"/>
  <c r="J5" i="1" l="1"/>
  <c r="E2" i="5" s="1"/>
  <c r="E33" i="5" s="1"/>
  <c r="J6" i="1"/>
  <c r="F2" i="5" s="1"/>
  <c r="F33" i="5" s="1"/>
  <c r="J2" i="1"/>
  <c r="B2" i="5" s="1"/>
  <c r="J7" i="1"/>
  <c r="G2" i="5" s="1"/>
  <c r="G33" i="5" s="1"/>
  <c r="J3" i="1"/>
  <c r="C2" i="5" s="1"/>
  <c r="C33" i="5" s="1"/>
  <c r="H2" i="5" l="1"/>
  <c r="H33" i="5" s="1"/>
  <c r="B33" i="5"/>
  <c r="J8" i="1"/>
</calcChain>
</file>

<file path=xl/sharedStrings.xml><?xml version="1.0" encoding="utf-8"?>
<sst xmlns="http://schemas.openxmlformats.org/spreadsheetml/2006/main" count="1819" uniqueCount="225">
  <si>
    <t>Total</t>
  </si>
  <si>
    <t>Last Name</t>
  </si>
  <si>
    <t>First Name</t>
  </si>
  <si>
    <t>Time In</t>
  </si>
  <si>
    <t>Time Out</t>
  </si>
  <si>
    <t>Purpose</t>
  </si>
  <si>
    <t>GED</t>
  </si>
  <si>
    <t>Internet</t>
  </si>
  <si>
    <t>Tutoring</t>
  </si>
  <si>
    <t>Volunteer</t>
  </si>
  <si>
    <t>01-Dec</t>
  </si>
  <si>
    <t>02-Dec</t>
  </si>
  <si>
    <t>03-Dec</t>
  </si>
  <si>
    <t>Computer lab log in Excel</t>
  </si>
  <si>
    <t>Advantages:</t>
  </si>
  <si>
    <t>Easier to make changes</t>
  </si>
  <si>
    <t>More easily visualize</t>
  </si>
  <si>
    <t>Disadvantages that could be solved by a database:</t>
  </si>
  <si>
    <t>More easily find sums for each month</t>
  </si>
  <si>
    <t>Easily find totals for each visitor</t>
  </si>
  <si>
    <t>Perhaps we could find a pre-built service that does the same</t>
  </si>
  <si>
    <t>User</t>
  </si>
  <si>
    <t>Datatype</t>
  </si>
  <si>
    <t>Row</t>
  </si>
  <si>
    <t>String</t>
  </si>
  <si>
    <t>UserId</t>
  </si>
  <si>
    <t>Int</t>
  </si>
  <si>
    <t>Timecard</t>
  </si>
  <si>
    <t>TimeIn</t>
  </si>
  <si>
    <t>TimeOut</t>
  </si>
  <si>
    <t>PurposeId</t>
  </si>
  <si>
    <t>Timestamp</t>
  </si>
  <si>
    <t>Int(key)</t>
  </si>
  <si>
    <t>Name</t>
  </si>
  <si>
    <t>Color</t>
  </si>
  <si>
    <t>Timespan</t>
  </si>
  <si>
    <t>This lab log functions very similarly to a time card</t>
  </si>
  <si>
    <t>Clock In</t>
  </si>
  <si>
    <t>Creates new Timecard row</t>
  </si>
  <si>
    <t>Accepts first name and last name</t>
  </si>
  <si>
    <t>Accepts timestamp from system</t>
  </si>
  <si>
    <t>Creates new user if none is found with given name</t>
  </si>
  <si>
    <t>Clock Out</t>
  </si>
  <si>
    <t>Picks clocked in users from drop down</t>
  </si>
  <si>
    <t>Updates Timecard TimeOut column with current time</t>
  </si>
  <si>
    <t>Summarize</t>
  </si>
  <si>
    <t>Returns all timecards for a given time span</t>
  </si>
  <si>
    <t>Joins by User and Purpose</t>
  </si>
  <si>
    <t>Accepts Purpose</t>
  </si>
  <si>
    <t>Minor note but I'd start naming these 2019-10 Lab Log</t>
  </si>
  <si>
    <t>More easily add new purposes</t>
  </si>
  <si>
    <t>1</t>
  </si>
  <si>
    <t>2</t>
  </si>
  <si>
    <t>3</t>
  </si>
  <si>
    <t>4</t>
  </si>
  <si>
    <t>5</t>
  </si>
  <si>
    <t>Kayne</t>
  </si>
  <si>
    <t>Shaw</t>
  </si>
  <si>
    <t>Ella-May</t>
  </si>
  <si>
    <t>Russell</t>
  </si>
  <si>
    <t>Alfred</t>
  </si>
  <si>
    <t>Hutchinson</t>
  </si>
  <si>
    <t>Ellena</t>
  </si>
  <si>
    <t>Decker</t>
  </si>
  <si>
    <t>Monika</t>
  </si>
  <si>
    <t>Mullins</t>
  </si>
  <si>
    <t>Miriam</t>
  </si>
  <si>
    <t>Henry</t>
  </si>
  <si>
    <t>Ember</t>
  </si>
  <si>
    <t>Waller</t>
  </si>
  <si>
    <t>Meghan</t>
  </si>
  <si>
    <t>Goldsmith</t>
  </si>
  <si>
    <t>Gary</t>
  </si>
  <si>
    <t>Bean</t>
  </si>
  <si>
    <t>Cody</t>
  </si>
  <si>
    <t>Evans</t>
  </si>
  <si>
    <t>Yuvaan</t>
  </si>
  <si>
    <t>Benson</t>
  </si>
  <si>
    <t>Humera</t>
  </si>
  <si>
    <t>Delacruz</t>
  </si>
  <si>
    <t>Thierry</t>
  </si>
  <si>
    <t>Hobbs</t>
  </si>
  <si>
    <t>Faraz</t>
  </si>
  <si>
    <t>Silva</t>
  </si>
  <si>
    <t>Trent</t>
  </si>
  <si>
    <t>Harrison</t>
  </si>
  <si>
    <t>Nelson</t>
  </si>
  <si>
    <t>Guerrero</t>
  </si>
  <si>
    <t>Phillippa</t>
  </si>
  <si>
    <t>Bassett</t>
  </si>
  <si>
    <t>Jerry</t>
  </si>
  <si>
    <t>Penn</t>
  </si>
  <si>
    <t>Komal</t>
  </si>
  <si>
    <t>Parrish</t>
  </si>
  <si>
    <t>Lily-Mae</t>
  </si>
  <si>
    <t>Horner</t>
  </si>
  <si>
    <t>Gregg</t>
  </si>
  <si>
    <t>Gibbs</t>
  </si>
  <si>
    <t>Sophie-Louise</t>
  </si>
  <si>
    <t>Santos</t>
  </si>
  <si>
    <t>Belle</t>
  </si>
  <si>
    <t>Talley</t>
  </si>
  <si>
    <t>Shoaib</t>
  </si>
  <si>
    <t>Lindsay</t>
  </si>
  <si>
    <t>Natalie</t>
  </si>
  <si>
    <t>Herring</t>
  </si>
  <si>
    <t>Abigayle</t>
  </si>
  <si>
    <t>Sanchez</t>
  </si>
  <si>
    <t>Everly</t>
  </si>
  <si>
    <t>Traynor</t>
  </si>
  <si>
    <t>Bluebell</t>
  </si>
  <si>
    <t>Blair</t>
  </si>
  <si>
    <t>Lennon</t>
  </si>
  <si>
    <t>Kelley</t>
  </si>
  <si>
    <t>Eben</t>
  </si>
  <si>
    <t>Benjamin</t>
  </si>
  <si>
    <t>Patrycja</t>
  </si>
  <si>
    <t>Keith</t>
  </si>
  <si>
    <t>Aneesha</t>
  </si>
  <si>
    <t>Mueller</t>
  </si>
  <si>
    <t>04-Dec</t>
  </si>
  <si>
    <t>05-Dec</t>
  </si>
  <si>
    <t>Total Time</t>
  </si>
  <si>
    <t>Total Clients</t>
  </si>
  <si>
    <t>Hypothetical database blueprint</t>
  </si>
  <si>
    <t>Resume / Job Search</t>
  </si>
  <si>
    <t>HiSEt</t>
  </si>
  <si>
    <t>06-Dec</t>
  </si>
  <si>
    <t>07-Dec</t>
  </si>
  <si>
    <t>08-Dec</t>
  </si>
  <si>
    <t>09-Dec</t>
  </si>
  <si>
    <t>10-Dec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</si>
  <si>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</si>
  <si>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</si>
  <si>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</si>
  <si>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</si>
  <si>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</si>
  <si>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</si>
  <si>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</si>
  <si>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</si>
  <si>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</si>
  <si>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</si>
  <si>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</si>
  <si>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</si>
  <si>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</si>
  <si>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</si>
  <si>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</si>
  <si>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</si>
  <si>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</si>
  <si>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</si>
  <si>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</si>
  <si>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</si>
  <si>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</si>
  <si>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6</t>
  </si>
  <si>
    <t>7</t>
  </si>
  <si>
    <t>8</t>
  </si>
  <si>
    <t>9</t>
  </si>
  <si>
    <t>Morgan</t>
  </si>
  <si>
    <t>Torres</t>
  </si>
  <si>
    <t>Eathan</t>
  </si>
  <si>
    <t>Hunter</t>
  </si>
  <si>
    <t>Ronnie</t>
  </si>
  <si>
    <t>Herbert</t>
  </si>
  <si>
    <t>Rubie</t>
  </si>
  <si>
    <t>Squires</t>
  </si>
  <si>
    <t>Arjan</t>
  </si>
  <si>
    <t>Baird</t>
  </si>
  <si>
    <t>Macsen</t>
  </si>
  <si>
    <t>Bush</t>
  </si>
  <si>
    <t>Maariyah</t>
  </si>
  <si>
    <t>Page</t>
  </si>
  <si>
    <t>Anushka</t>
  </si>
  <si>
    <t>Velazquez</t>
  </si>
  <si>
    <t>Ross</t>
  </si>
  <si>
    <t>Patrick</t>
  </si>
  <si>
    <t>Leen</t>
  </si>
  <si>
    <t>Friedman</t>
  </si>
  <si>
    <t>Terrence</t>
  </si>
  <si>
    <t>Woodward</t>
  </si>
  <si>
    <t>Cordelia</t>
  </si>
  <si>
    <t>Vu</t>
  </si>
  <si>
    <t>Janet</t>
  </si>
  <si>
    <t>Brady</t>
  </si>
  <si>
    <t>Ashlee</t>
  </si>
  <si>
    <t>O'Moore</t>
  </si>
  <si>
    <t>Ptolemy</t>
  </si>
  <si>
    <t>Odonnell</t>
  </si>
  <si>
    <t>Joseff</t>
  </si>
  <si>
    <t>Calhoun</t>
  </si>
  <si>
    <t>Kimberley</t>
  </si>
  <si>
    <t>Small</t>
  </si>
  <si>
    <t>Joy</t>
  </si>
  <si>
    <t>Burt</t>
  </si>
  <si>
    <t>Dru</t>
  </si>
  <si>
    <t>Hayden</t>
  </si>
  <si>
    <t>Bianka</t>
  </si>
  <si>
    <t>Neville</t>
  </si>
  <si>
    <t>Anabelle</t>
  </si>
  <si>
    <t>Whitfield</t>
  </si>
  <si>
    <t>Dilan</t>
  </si>
  <si>
    <t>Connor</t>
  </si>
  <si>
    <t>Enrico</t>
  </si>
  <si>
    <t>Marriott</t>
  </si>
  <si>
    <t>Shaurya</t>
  </si>
  <si>
    <t>Santana</t>
  </si>
  <si>
    <t>Fathima</t>
  </si>
  <si>
    <t>Clay</t>
  </si>
  <si>
    <t>Mateo</t>
  </si>
  <si>
    <t>Mcnamara</t>
  </si>
  <si>
    <t>Kobe</t>
  </si>
  <si>
    <t>Little</t>
  </si>
  <si>
    <t>Alanis</t>
  </si>
  <si>
    <t>Franco</t>
  </si>
  <si>
    <t>Hadassah</t>
  </si>
  <si>
    <t>Fitzpatrick</t>
  </si>
  <si>
    <t>Fox</t>
  </si>
  <si>
    <t>Benitez</t>
  </si>
  <si>
    <t>Manpreet</t>
  </si>
  <si>
    <t>Valenzuela</t>
  </si>
  <si>
    <t>Dario</t>
  </si>
  <si>
    <t>Edge</t>
  </si>
  <si>
    <t>='Day0</t>
  </si>
  <si>
    <t>='Day</t>
  </si>
  <si>
    <t>'!$J$7</t>
  </si>
  <si>
    <t>Today: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</si>
</sst>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0.0"/>
    <numFmt numFmtId="165" formatCode="[h]:mm;@"/>
    <numFmt numFmtId="166" formatCode="[$-409]h:mm\ AM/PM;@"/>
    <numFmt numFmtId="167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6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20" fontId="0" fillId="0" borderId="0" xfId="0" applyNumberFormat="1" applyFont="1"/>
    <xf numFmtId="0" fontId="1" fillId="0" borderId="0" xfId="0" applyFont="1" applyFill="1"/>
    <xf numFmtId="164" fontId="1" fillId="0" borderId="0" xfId="0" applyNumberFormat="1" applyFont="1" applyFill="1"/>
    <xf numFmtId="0" fontId="1" fillId="0" borderId="0" xfId="0" applyFont="1"/>
    <xf numFmtId="20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0" fontId="0" fillId="0" borderId="0" xfId="0" applyFont="1" applyFill="1"/>
    <xf numFmtId="164" fontId="0" fillId="0" borderId="0" xfId="0" applyNumberFormat="1" applyFont="1" applyFill="1"/>
    <xf numFmtId="165" fontId="1" fillId="0" borderId="0" xfId="0" applyNumberFormat="1" applyFont="1"/>
    <xf numFmtId="16" fontId="1" fillId="0" borderId="0" xfId="0" applyNumberFormat="1" applyFont="1"/>
    <xf numFmtId="16" fontId="0" fillId="0" borderId="0" xfId="0" applyNumberFormat="1" applyFont="1"/>
    <xf numFmtId="165" fontId="0" fillId="0" borderId="0" xfId="0" applyNumberFormat="1" applyFont="1"/>
    <xf numFmtId="166" fontId="1" fillId="0" borderId="0" xfId="1" applyNumberFormat="1" applyFont="1"/>
    <xf numFmtId="0" fontId="10" fillId="0" borderId="0" xfId="0" applyFont="1"/>
    <xf numFmtId="0" fontId="15" fillId="0" borderId="0" xfId="0" applyFont="1"/>
    <xf numFmtId="0" fontId="11" fillId="0" borderId="0" xfId="0" applyFont="1"/>
    <xf numFmtId="0" fontId="13" fillId="0" borderId="0" xfId="0" applyFont="1"/>
    <xf numFmtId="0" fontId="12" fillId="0" borderId="0" xfId="0" applyFont="1"/>
    <xf numFmtId="0" fontId="14" fillId="0" borderId="0" xfId="0" applyFont="1"/>
    <xf numFmtId="0" fontId="9" fillId="0" borderId="0" xfId="0" applyFont="1"/>
    <xf numFmtId="166" fontId="0" fillId="0" borderId="1" xfId="1" applyNumberFormat="1" applyFont="1" applyBorder="1"/>
    <xf numFmtId="0" fontId="0" fillId="0" borderId="0" xfId="0"/>
    <xf numFmtId="167" fontId="1" fillId="0" borderId="0" xfId="2" applyNumberFormat="1" applyFont="1"/>
    <xf numFmtId="167" fontId="8" fillId="0" borderId="0" xfId="2" applyNumberFormat="1" applyFont="1"/>
    <xf numFmtId="167" fontId="0" fillId="0" borderId="0" xfId="2" applyNumberFormat="1" applyFont="1"/>
    <xf numFmtId="16" fontId="0" fillId="0" borderId="0" xfId="0" applyNumberFormat="1"/>
    <xf numFmtId="0" fontId="0" fillId="0" borderId="0" xfId="0" quotePrefix="1"/>
    <xf numFmtId="167" fontId="1" fillId="0" borderId="0" xfId="0" applyNumberFormat="1" applyFont="1"/>
    <xf numFmtId="166" fontId="0" fillId="0" borderId="0" xfId="1" applyNumberFormat="1" applyFont="1"/>
    <xf numFmtId="14" fontId="1" fillId="0" borderId="0" xfId="0" applyNumberFormat="1" applyFont="1"/>
  </cellXfs>
  <cellStyles count="3">
    <cellStyle name="Comma" xfId="2" builtinId="3"/>
    <cellStyle name="Normal" xfId="0" builtinId="0"/>
    <cellStyle name="Percent" xfId="1" builtinId="5"/>
  </cellStyles>
  <dxfs count="8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;@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[h]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;@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[h]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;@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[h]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;@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[h]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;@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[h]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;@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[h]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;@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[h]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;@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[h]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;@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[h]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;@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[h]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;@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[h]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;@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[h]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;@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[h]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;@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[h]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;@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[h]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;@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[h]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;@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[h]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;@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[h]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;@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[h]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;@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[h]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;@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[h]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;@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[h]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;@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[h]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;@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[h]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;@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[h]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;@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[h]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;@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[h]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;@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[h]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;@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[h]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;@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[h]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;@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[h]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409]h:mm\ AM/PM;@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numFmt numFmtId="0" formatCode="General"/>
    </dxf>
    <dxf>
      <font>
        <b/>
        <i val="0"/>
        <color theme="7"/>
      </font>
    </dxf>
    <dxf>
      <font>
        <b/>
        <i val="0"/>
        <color theme="6"/>
      </font>
    </dxf>
    <dxf>
      <font>
        <b/>
        <i val="0"/>
        <color theme="5"/>
      </font>
    </dxf>
    <dxf>
      <font>
        <b/>
        <i val="0"/>
        <color theme="4"/>
      </font>
    </dxf>
    <dxf>
      <font>
        <b/>
        <i val="0"/>
        <color theme="9"/>
      </font>
    </dxf>
    <dxf>
      <font>
        <b/>
        <i val="0"/>
        <color theme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;@"/>
    </dxf>
    <dxf>
      <numFmt numFmtId="165" formatCode="[h]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h]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_);_(* \(#,##0\);_(* &quot;-&quot;??_);_(@_)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167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7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7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_);_(* \(#,##0\);_(* &quot;-&quot;??_);_(@_)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167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_);_(* \(#,##0\);_(* &quot;-&quot;??_);_(@_)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167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_);_(* \(#,##0\);_(* &quot;-&quot;??_);_(@_)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7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i val="0"/>
        <color theme="7"/>
      </font>
    </dxf>
    <dxf>
      <font>
        <b/>
        <i val="0"/>
        <color theme="6"/>
      </font>
    </dxf>
    <dxf>
      <font>
        <b/>
        <i val="0"/>
        <color theme="5"/>
      </font>
    </dxf>
    <dxf>
      <font>
        <b/>
        <i val="0"/>
        <color theme="4"/>
      </font>
    </dxf>
    <dxf>
      <font>
        <b/>
        <i val="0"/>
        <color theme="9"/>
      </font>
    </dxf>
    <dxf>
      <font>
        <b/>
        <i val="0"/>
        <color theme="8"/>
      </font>
    </dxf>
    <dxf>
      <font>
        <b/>
        <i val="0"/>
        <color theme="7"/>
      </font>
    </dxf>
    <dxf>
      <font>
        <b/>
        <i val="0"/>
        <color theme="6"/>
      </font>
    </dxf>
    <dxf>
      <font>
        <b/>
        <i val="0"/>
        <color theme="5"/>
      </font>
    </dxf>
    <dxf>
      <font>
        <b/>
        <i val="0"/>
        <color theme="4"/>
      </font>
    </dxf>
    <dxf>
      <font>
        <b/>
        <i val="0"/>
        <color theme="9"/>
      </font>
    </dxf>
    <dxf>
      <font>
        <b/>
        <i val="0"/>
        <color theme="8"/>
      </font>
    </dxf>
    <dxf>
      <font>
        <b/>
        <i val="0"/>
        <color theme="0"/>
      </font>
      <fill>
        <patternFill>
          <bgColor theme="7" tint="0.39994506668294322"/>
        </patternFill>
      </fill>
    </dxf>
    <dxf>
      <font>
        <b/>
        <i val="0"/>
        <color theme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7"/>
      </font>
    </dxf>
    <dxf>
      <font>
        <b/>
        <i val="0"/>
        <color theme="6"/>
      </font>
    </dxf>
    <dxf>
      <font>
        <b/>
        <i val="0"/>
        <color theme="5"/>
      </font>
    </dxf>
    <dxf>
      <font>
        <b/>
        <i val="0"/>
        <color theme="4"/>
      </font>
    </dxf>
    <dxf>
      <font>
        <b/>
        <i val="0"/>
        <color theme="9"/>
      </font>
    </dxf>
    <dxf>
      <font>
        <b/>
        <i val="0"/>
        <color theme="8"/>
      </font>
    </dxf>
    <dxf>
      <font>
        <b/>
        <i val="0"/>
        <color theme="7"/>
      </font>
    </dxf>
    <dxf>
      <font>
        <b/>
        <i val="0"/>
        <color theme="6"/>
      </font>
    </dxf>
    <dxf>
      <font>
        <b/>
        <i val="0"/>
        <color theme="5"/>
      </font>
    </dxf>
    <dxf>
      <font>
        <b/>
        <i val="0"/>
        <color theme="4"/>
      </font>
    </dxf>
    <dxf>
      <font>
        <b/>
        <i val="0"/>
        <color theme="9"/>
      </font>
    </dxf>
    <dxf>
      <font>
        <b/>
        <i val="0"/>
        <color theme="8"/>
      </font>
    </dxf>
    <dxf>
      <font>
        <b/>
        <i val="0"/>
        <color theme="7"/>
      </font>
    </dxf>
    <dxf>
      <font>
        <b/>
        <i val="0"/>
        <color theme="6"/>
      </font>
    </dxf>
    <dxf>
      <font>
        <b/>
        <i val="0"/>
        <color theme="5"/>
      </font>
    </dxf>
    <dxf>
      <font>
        <b/>
        <i val="0"/>
        <color theme="4"/>
      </font>
    </dxf>
    <dxf>
      <font>
        <b/>
        <i val="0"/>
        <color theme="9"/>
      </font>
    </dxf>
    <dxf>
      <font>
        <b/>
        <i val="0"/>
        <color theme="8"/>
      </font>
    </dxf>
    <dxf>
      <font>
        <b/>
        <i val="0"/>
        <color theme="7"/>
      </font>
    </dxf>
    <dxf>
      <font>
        <b/>
        <i val="0"/>
        <color theme="6"/>
      </font>
    </dxf>
    <dxf>
      <font>
        <b/>
        <i val="0"/>
        <color theme="5"/>
      </font>
    </dxf>
    <dxf>
      <font>
        <b/>
        <i val="0"/>
        <color theme="4"/>
      </font>
    </dxf>
    <dxf>
      <font>
        <b/>
        <i val="0"/>
        <color theme="9"/>
      </font>
    </dxf>
    <dxf>
      <font>
        <b/>
        <i val="0"/>
        <color theme="8"/>
      </font>
    </dxf>
    <dxf>
      <font>
        <b/>
        <i val="0"/>
        <color auto="1"/>
      </font>
      <border>
        <left style="thick">
          <color auto="1"/>
        </left>
      </border>
    </dxf>
    <dxf>
      <font>
        <b/>
        <i val="0"/>
        <color auto="1"/>
      </font>
      <border>
        <right style="thick">
          <color auto="1"/>
        </right>
      </border>
    </dxf>
    <dxf>
      <font>
        <b/>
        <i val="0"/>
      </font>
      <border>
        <top style="double">
          <color auto="1"/>
        </top>
      </border>
    </dxf>
    <dxf>
      <font>
        <b/>
        <i val="0"/>
        <color auto="1"/>
      </font>
      <border>
        <bottom style="thick">
          <color auto="1"/>
        </bottom>
      </border>
    </dxf>
    <dxf>
      <font>
        <color theme="1"/>
      </font>
      <border>
        <horizontal style="thin">
          <color auto="1"/>
        </horizontal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5"/>
          <bgColor theme="1" tint="0.24994659260841701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b/>
        <color theme="0"/>
      </font>
      <fill>
        <patternFill patternType="solid">
          <fgColor theme="5"/>
          <bgColor theme="1" tint="0.24994659260841701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b/>
        <i val="0"/>
        <color theme="0"/>
      </font>
      <fill>
        <patternFill>
          <bgColor theme="1" tint="0.24994659260841701"/>
        </patternFill>
      </fill>
      <border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</border>
    </dxf>
    <dxf>
      <font>
        <b/>
        <color theme="0"/>
      </font>
      <fill>
        <patternFill patternType="solid">
          <fgColor auto="1"/>
          <bgColor theme="1" tint="0.24994659260841701"/>
        </patternFill>
      </fill>
      <border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</border>
    </dxf>
    <dxf>
      <font>
        <color theme="1"/>
      </font>
      <border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n">
          <color theme="1"/>
        </vertical>
        <horizontal style="thin">
          <color theme="1"/>
        </horizontal>
      </border>
    </dxf>
  </dxfs>
  <tableStyles count="2" defaultTableStyle="TableStyleMedium2" defaultPivotStyle="PivotStyleLight16">
    <tableStyle name="My Table 01" pivot="0" count="7" xr9:uid="{BB334AF3-187C-47EE-B61B-657D528E6BDE}">
      <tableStyleElement type="wholeTable" dxfId="874"/>
      <tableStyleElement type="headerRow" dxfId="873"/>
      <tableStyleElement type="totalRow" dxfId="872"/>
      <tableStyleElement type="firstColumn" dxfId="871"/>
      <tableStyleElement type="lastColumn" dxfId="870"/>
      <tableStyleElement type="firstRowStripe" dxfId="869"/>
      <tableStyleElement type="firstColumnStripe" dxfId="868"/>
    </tableStyle>
    <tableStyle name="My Table 08" pivot="0" count="5" xr9:uid="{A12E01F6-2FF8-428D-AB6A-317429E4CC89}">
      <tableStyleElement type="wholeTable" dxfId="867"/>
      <tableStyleElement type="headerRow" dxfId="866"/>
      <tableStyleElement type="totalRow" dxfId="865"/>
      <tableStyleElement type="firstColumn" dxfId="864"/>
      <tableStyleElement type="lastColumn" dxfId="8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55A4404-708C-4DB6-91A1-65029DBDDEC0}" name="GrandTotalClients" displayName="GrandTotalClients" ref="V9:AB16" totalsRowCount="1" headerRowDxfId="820" dataDxfId="819" totalsRowDxfId="818">
  <autoFilter ref="V9:AB15" xr:uid="{32E55293-228E-458F-B4E5-571FEEFB0513}"/>
  <tableColumns count="7">
    <tableColumn id="1" xr3:uid="{C5048F2D-5C2F-4196-A082-C8C453823A64}" name="Total Clients" totalsRowLabel="Total" dataDxfId="817" totalsRowDxfId="816"/>
    <tableColumn id="2" xr3:uid="{D309B267-30FA-48A6-A466-42F636FD5012}" name="01-Dec" totalsRowFunction="custom" dataDxfId="815" totalsRowDxfId="814" dataCellStyle="Comma" totalsRowCellStyle="Comma">
      <calculatedColumnFormula>COUNTIF(Table1[Purpose],GrandTotalClients[[#This Row],[Total Clients]])</calculatedColumnFormula>
      <totalsRowFormula>SUM(GrandTotalClients[01-Dec])</totalsRowFormula>
    </tableColumn>
    <tableColumn id="3" xr3:uid="{96F640B9-603E-4F57-BC2C-42991D7010C5}" name="02-Dec" totalsRowFunction="custom" dataDxfId="813" totalsRowDxfId="812" dataCellStyle="Comma" totalsRowCellStyle="Comma">
      <calculatedColumnFormula>COUNTIF(Table2[Purpose],GrandTotalClients[[#This Row],[Total Clients]])</calculatedColumnFormula>
      <totalsRowFormula>SUM(GrandTotalClients[02-Dec])</totalsRowFormula>
    </tableColumn>
    <tableColumn id="4" xr3:uid="{0F990AEE-8BAF-49DB-AAD0-0E38F4425B51}" name="03-Dec" totalsRowFunction="custom" dataDxfId="811" totalsRowDxfId="810" dataCellStyle="Comma" totalsRowCellStyle="Comma">
      <calculatedColumnFormula>COUNTIF(Table3[Purpose],GrandTotalClients[[#This Row],[Total Clients]])</calculatedColumnFormula>
      <totalsRowFormula>SUM(GrandTotalClients[03-Dec])</totalsRowFormula>
    </tableColumn>
    <tableColumn id="7" xr3:uid="{5CB3EB44-71E7-4D5F-928D-D89CC37CABCD}" name="04-Dec" totalsRowFunction="custom" dataDxfId="809" totalsRowDxfId="808" dataCellStyle="Comma" totalsRowCellStyle="Comma">
      <calculatedColumnFormula>COUNTIF(Table4[Purpose],GrandTotalClients[[#This Row],[Total Clients]])</calculatedColumnFormula>
      <totalsRowFormula>SUM(GrandTotalClients[04-Dec])</totalsRowFormula>
    </tableColumn>
    <tableColumn id="8" xr3:uid="{06887011-7499-4818-93D6-D279F40A7BE0}" name="05-Dec" totalsRowFunction="custom" dataDxfId="807" totalsRowDxfId="806" dataCellStyle="Comma" totalsRowCellStyle="Comma">
      <calculatedColumnFormula>COUNTIF(Table5[Purpose],GrandTotalClients[[#This Row],[Total Clients]])</calculatedColumnFormula>
      <totalsRowFormula>SUM(GrandTotalClients[05-Dec])</totalsRowFormula>
    </tableColumn>
    <tableColumn id="5" xr3:uid="{A8CF76EA-FE60-4660-B2BD-A2EBAE5CA6FE}" name="Total" totalsRowFunction="sum" dataDxfId="805" totalsRowDxfId="804" dataCellStyle="Comma" totalsRowCellStyle="Comma">
      <calculatedColumnFormula>SUM(GrandTotalClients[[#This Row],[01-Dec]:[03-Dec]])</calculatedColumnFormula>
    </tableColumn>
  </tableColumns>
  <tableStyleInfo name="My Table 08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21B4BE-35BC-442D-8969-471D2C758076}" name="Table4" displayName="Table4" ref="A1:F13" totalsRowShown="0" headerRowDxfId="713" dataDxfId="712">
  <autoFilter ref="A1:F13" xr:uid="{B9DE5D23-536D-4CAF-9C28-FC5668238EB5}"/>
  <sortState ref="A2:F13">
    <sortCondition ref="C1:C13"/>
  </sortState>
  <tableColumns count="6">
    <tableColumn id="1" xr3:uid="{79FE4CE5-5332-4D4C-8C02-5CA7D75BC5AC}" name="Last Name" dataDxfId="711"/>
    <tableColumn id="2" xr3:uid="{D1E51732-C0FB-454F-936D-FDA82393420D}" name="First Name" dataDxfId="710"/>
    <tableColumn id="3" xr3:uid="{76058724-879C-49C7-BFD4-D79FFD8DCE20}" name="Time In" dataDxfId="709" dataCellStyle="Percent"/>
    <tableColumn id="4" xr3:uid="{9CC57A83-4F53-46AE-A9CC-016D2BA88E3E}" name="Time Out" dataDxfId="708" dataCellStyle="Percent"/>
    <tableColumn id="5" xr3:uid="{BED9D958-8587-4ED6-A743-423EBAE2A855}" name="Purpose" dataDxfId="707"/>
    <tableColumn id="6" xr3:uid="{759C24FA-55A6-401B-BD3C-F8E6302A5A71}" name="Total" dataDxfId="706">
      <calculatedColumnFormula>D2-C2</calculatedColumnFormula>
    </tableColumn>
  </tableColumns>
  <tableStyleInfo name="My Table 01" showFirstColumn="0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523BED-B58B-42EA-A61A-F1996CC9B451}" name="Total1204" displayName="Total1204" ref="I1:J8" totalsRowCount="1" headerRowDxfId="705" dataDxfId="704" totalsRowDxfId="703">
  <autoFilter ref="I1:J7" xr:uid="{B6C814AC-2651-4001-99DE-9899364CBD9A}"/>
  <tableColumns count="2">
    <tableColumn id="1" xr3:uid="{00C98448-4D83-4FA3-B428-6AD245E58A1F}" name="Purpose" totalsRowLabel="Total" dataDxfId="702" totalsRowDxfId="701"/>
    <tableColumn id="2" xr3:uid="{F98B4ACD-0732-40F3-BCDD-DB67EF01CFE7}" name="Total" totalsRowFunction="custom" dataDxfId="700" totalsRowDxfId="699">
      <calculatedColumnFormula>SUMIFS(Table4[Total],Table4[Purpose],Total1204[[#This Row],[Purpose]])</calculatedColumnFormula>
      <totalsRowFormula>SUM(Total1204[Total])</totalsRowFormula>
    </tableColumn>
  </tableColumns>
  <tableStyleInfo name="My Table 08" showFirstColumn="1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FECA515-3CA4-469B-AD6D-C016A847CE9D}" name="Table5" displayName="Table5" ref="A1:F14" totalsRowShown="0" headerRowDxfId="692" dataDxfId="691">
  <autoFilter ref="A1:F14" xr:uid="{B9DE5D23-536D-4CAF-9C28-FC5668238EB5}"/>
  <sortState ref="A2:F14">
    <sortCondition ref="C1:C14"/>
  </sortState>
  <tableColumns count="6">
    <tableColumn id="1" xr3:uid="{8771C152-0B98-47A7-9C20-5A299C61E8FF}" name="Last Name" dataDxfId="690"/>
    <tableColumn id="2" xr3:uid="{729CB541-7A51-4F44-8EE7-DA83BE9A31BC}" name="First Name" dataDxfId="689"/>
    <tableColumn id="3" xr3:uid="{6030678D-DF9E-43EB-81DC-440E4DBC48CB}" name="Time In" dataDxfId="688" dataCellStyle="Percent"/>
    <tableColumn id="4" xr3:uid="{0E9D7FAC-859C-431F-97AB-6E607DE4FB66}" name="Time Out" dataDxfId="687" dataCellStyle="Percent"/>
    <tableColumn id="5" xr3:uid="{7CEADD58-A0FC-4CBD-9DA9-7A1224DBC381}" name="Purpose" dataDxfId="686"/>
    <tableColumn id="6" xr3:uid="{DB646AA5-6548-468E-83F0-45B5F0E9F9D7}" name="Total" dataDxfId="685">
      <calculatedColumnFormula>D2-C2</calculatedColumnFormula>
    </tableColumn>
  </tableColumns>
  <tableStyleInfo name="My Table 01" showFirstColumn="0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1F93806-FF71-48FB-8028-083E9F17453D}" name="Total1205" displayName="Total1205" ref="I1:J8" totalsRowCount="1" headerRowDxfId="684" dataDxfId="683" totalsRowDxfId="682">
  <autoFilter ref="I1:J7" xr:uid="{B6C814AC-2651-4001-99DE-9899364CBD9A}"/>
  <tableColumns count="2">
    <tableColumn id="1" xr3:uid="{4C31252B-D102-4234-B46A-33080CA24DA6}" name="Purpose" totalsRowLabel="Total" dataDxfId="681" totalsRowDxfId="680"/>
    <tableColumn id="2" xr3:uid="{C2B9003A-7191-42BB-A9E8-8B758FA33620}" name="Total" totalsRowFunction="custom" dataDxfId="679" totalsRowDxfId="678">
      <calculatedColumnFormula>SUMIFS(Table5[Total],Table5[Purpose],Total1205[[#This Row],[Purpose]])</calculatedColumnFormula>
      <totalsRowFormula>SUM(Total1205[Total])</totalsRowFormula>
    </tableColumn>
  </tableColumns>
  <tableStyleInfo name="My Table 08" showFirstColumn="1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C7E6128-B6E4-407E-B969-5E54D5565220}" name="Table6" displayName="Table6" ref="A1:F10" totalsRowShown="0" headerRowDxfId="665" dataDxfId="664">
  <autoFilter ref="A1:F10" xr:uid="{B9DE5D23-536D-4CAF-9C28-FC5668238EB5}"/>
  <sortState ref="A2:E10">
    <sortCondition ref="B1:B10"/>
  </sortState>
  <tableColumns count="6">
    <tableColumn id="2" xr3:uid="{042070DC-19DC-4E11-886A-8C386CEBD90E}" name="Last Name" dataDxfId="663"/>
    <tableColumn id="1" xr3:uid="{509EE2AD-CA61-4C43-8242-952A95948FEE}" name="First Name" dataDxfId="662"/>
    <tableColumn id="3" xr3:uid="{1276C518-173B-485F-B4E2-6F66503EADA8}" name="Time In" dataDxfId="661" dataCellStyle="Percent">
      <calculatedColumnFormula>RANDBETWEEN(16,32)/48</calculatedColumnFormula>
    </tableColumn>
    <tableColumn id="4" xr3:uid="{6EBAE231-402D-4690-A452-7A312DB29167}" name="Time Out" dataDxfId="660" dataCellStyle="Percent">
      <calculatedColumnFormula>C2+(RANDBETWEEN(1,8)/48)</calculatedColumnFormula>
    </tableColumn>
    <tableColumn id="5" xr3:uid="{30010CEB-7C6A-41BF-AC2C-97EE540E8EFB}" name="Purpose" dataDxfId="659"/>
    <tableColumn id="6" xr3:uid="{B80D6DDA-C695-4310-8D74-B078AFBBC22B}" name="Total" dataDxfId="658">
      <calculatedColumnFormula>D2-C2</calculatedColumnFormula>
    </tableColumn>
  </tableColumns>
  <tableStyleInfo name="My Table 01" showFirstColumn="0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9F4231A-18FA-483C-A730-20AC8B97445E}" name="Total1206" displayName="Total1206" ref="I1:J8" totalsRowCount="1" headerRowDxfId="657" dataDxfId="656" totalsRowDxfId="655">
  <autoFilter ref="I1:J7" xr:uid="{B6C814AC-2651-4001-99DE-9899364CBD9A}"/>
  <tableColumns count="2">
    <tableColumn id="1" xr3:uid="{F9862AA6-8A3B-4496-960C-B00FDB00B071}" name="Purpose" totalsRowLabel="Total" dataDxfId="654" totalsRowDxfId="653"/>
    <tableColumn id="2" xr3:uid="{39564603-5423-411D-BD2E-B58F72D73F3B}" name="Total" totalsRowFunction="custom" dataDxfId="652" totalsRowDxfId="651">
      <calculatedColumnFormula>SUMIFS(Table6[Total],Table6[Purpose],Total1206[[#This Row],[Purpose]])</calculatedColumnFormula>
      <totalsRowFormula>SUM(Total1206[Total])</totalsRowFormula>
    </tableColumn>
  </tableColumns>
  <tableStyleInfo name="My Table 08" showFirstColumn="1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BF98EA0-8DF2-465A-8393-E103A633AE74}" name="Table7" displayName="Table7" ref="A1:F9" totalsRowShown="0" headerRowDxfId="644" dataDxfId="643">
  <autoFilter ref="A1:F9" xr:uid="{B9DE5D23-536D-4CAF-9C28-FC5668238EB5}"/>
  <sortState ref="A2:F9">
    <sortCondition ref="C1:C9"/>
  </sortState>
  <tableColumns count="6">
    <tableColumn id="1" xr3:uid="{C7C419B3-ACAA-483E-A542-E57F0181292B}" name="Last Name" dataDxfId="642"/>
    <tableColumn id="2" xr3:uid="{CD9C0DAF-61AC-404E-B9DC-77A733E22227}" name="First Name" dataDxfId="641"/>
    <tableColumn id="3" xr3:uid="{83CDC22C-3FAB-4D88-92BF-B4C56DE1553B}" name="Time In" dataDxfId="640" dataCellStyle="Percent">
      <calculatedColumnFormula>RANDBETWEEN(16,32)/48</calculatedColumnFormula>
    </tableColumn>
    <tableColumn id="4" xr3:uid="{E13C5DC4-A0BA-4113-8D28-B653F7CC3E73}" name="Time Out" dataDxfId="639" dataCellStyle="Percent">
      <calculatedColumnFormula>C2+(RANDBETWEEN(1,8)/48)</calculatedColumnFormula>
    </tableColumn>
    <tableColumn id="5" xr3:uid="{3E9D2F73-06F2-4EE5-8D86-49A14D8C92FF}" name="Purpose" dataDxfId="638"/>
    <tableColumn id="6" xr3:uid="{D4DA6946-57A1-4A3C-A9D6-77ACE15D1E32}" name="Total" dataDxfId="637">
      <calculatedColumnFormula>D2-C2</calculatedColumnFormula>
    </tableColumn>
  </tableColumns>
  <tableStyleInfo name="My Table 01" showFirstColumn="0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70B26A3-10E3-421F-94F1-E11118578739}" name="Total1207" displayName="Total1207" ref="I1:J8" totalsRowCount="1" headerRowDxfId="636" dataDxfId="635" totalsRowDxfId="634">
  <autoFilter ref="I1:J7" xr:uid="{B6C814AC-2651-4001-99DE-9899364CBD9A}"/>
  <tableColumns count="2">
    <tableColumn id="1" xr3:uid="{AF84B077-669E-4AC5-959C-E4415685654D}" name="Purpose" totalsRowLabel="Total" dataDxfId="633" totalsRowDxfId="632"/>
    <tableColumn id="2" xr3:uid="{C77F8DCC-CFCE-47A8-975A-22A25D87A5EE}" name="Total" totalsRowFunction="custom" dataDxfId="631" totalsRowDxfId="630">
      <calculatedColumnFormula>SUMIFS(Table7[Total],Table7[Purpose],Total1207[[#This Row],[Purpose]])</calculatedColumnFormula>
      <totalsRowFormula>SUM(Total1207[Total])</totalsRowFormula>
    </tableColumn>
  </tableColumns>
  <tableStyleInfo name="My Table 08" showFirstColumn="1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F89B076-ACDD-4A18-B7CE-CBA28D39ECEB}" name="Table8" displayName="Table8" ref="A1:F12" totalsRowShown="0" headerRowDxfId="623" dataDxfId="622">
  <autoFilter ref="A1:F12" xr:uid="{B9DE5D23-536D-4CAF-9C28-FC5668238EB5}"/>
  <sortState ref="A2:F12">
    <sortCondition ref="C1:C12"/>
  </sortState>
  <tableColumns count="6">
    <tableColumn id="1" xr3:uid="{99FBA9D7-7BB8-4F88-89B3-F055C15F2515}" name="Last Name" dataDxfId="621"/>
    <tableColumn id="2" xr3:uid="{8FFE2448-6F87-4E1B-B3EA-01D428B12412}" name="First Name" dataDxfId="620"/>
    <tableColumn id="3" xr3:uid="{ADC6AF0F-3DE9-413C-A415-3ED0C1A63E34}" name="Time In" dataDxfId="619" dataCellStyle="Percent">
      <calculatedColumnFormula>RANDBETWEEN(16,32)/48</calculatedColumnFormula>
    </tableColumn>
    <tableColumn id="4" xr3:uid="{35DD28C6-854C-4814-8C3D-5018D79007B7}" name="Time Out" dataDxfId="618" dataCellStyle="Percent">
      <calculatedColumnFormula>C2+(RANDBETWEEN(1,8)/48)</calculatedColumnFormula>
    </tableColumn>
    <tableColumn id="5" xr3:uid="{9AD41F5A-3D27-4CAE-B83A-DFC53241B451}" name="Purpose" dataDxfId="617"/>
    <tableColumn id="6" xr3:uid="{C8DE4362-B678-41A4-A70E-80F0C258C095}" name="Total" dataDxfId="616">
      <calculatedColumnFormula>D2-C2</calculatedColumnFormula>
    </tableColumn>
  </tableColumns>
  <tableStyleInfo name="My Table 01" showFirstColumn="0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19599B2-FF8E-4801-A37E-634C36AE4ED5}" name="Total1208" displayName="Total1208" ref="I1:J8" totalsRowCount="1" headerRowDxfId="615" dataDxfId="614" totalsRowDxfId="613">
  <autoFilter ref="I1:J7" xr:uid="{B6C814AC-2651-4001-99DE-9899364CBD9A}"/>
  <tableColumns count="2">
    <tableColumn id="1" xr3:uid="{D593534D-587B-4D38-B39D-E8E130F53D07}" name="Purpose" totalsRowLabel="Total" dataDxfId="612" totalsRowDxfId="611"/>
    <tableColumn id="2" xr3:uid="{BA45DEFA-B568-4779-8161-D58A4358FDC7}" name="Total" totalsRowFunction="custom" dataDxfId="610" totalsRowDxfId="609">
      <calculatedColumnFormula>SUMIFS(Table8[Total],Table8[Purpose],Total1208[[#This Row],[Purpose]])</calculatedColumnFormula>
      <totalsRowFormula>SUM(Total1208[Total])</totalsRowFormula>
    </tableColumn>
  </tableColumns>
  <tableStyleInfo name="My Table 08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259A5D-354D-4EAF-9989-7FBD3BA455E8}" name="GrandTotalTime" displayName="GrandTotalTime" ref="A1:H33" totalsRowCount="1">
  <autoFilter ref="A1:H32" xr:uid="{2513A908-0886-45DC-9A09-49FA15B0567C}"/>
  <tableColumns count="8">
    <tableColumn id="1" xr3:uid="{4BB42E2A-FBDE-48A5-9258-6C9AF1A4FC7A}" name="Total Time" totalsRowLabel="Total"/>
    <tableColumn id="2" xr3:uid="{EEBE9883-A56B-45D4-A2DB-A0C0BB87CB66}" name="GED" totalsRowFunction="sum" totalsRowDxfId="803"/>
    <tableColumn id="3" xr3:uid="{2FDF5C04-9D16-4A2F-8B62-3780CE20CEC0}" name="Internet" totalsRowFunction="sum" totalsRowDxfId="802"/>
    <tableColumn id="4" xr3:uid="{8D7F89D4-2311-4BAA-BDB6-F9F4163B8FF3}" name="Resume / Job Search" totalsRowFunction="sum" totalsRowDxfId="801"/>
    <tableColumn id="5" xr3:uid="{63788C91-AEF5-40A9-9101-3F787C51FB79}" name="HiSEt" totalsRowFunction="sum" totalsRowDxfId="800"/>
    <tableColumn id="6" xr3:uid="{E5A6659B-E95A-4B35-A083-0480BF268364}" name="Tutoring" totalsRowFunction="sum" totalsRowDxfId="799"/>
    <tableColumn id="7" xr3:uid="{4E7CEC1A-C414-4335-B277-75E34710E794}" name="Volunteer" totalsRowFunction="sum" totalsRowDxfId="798"/>
    <tableColumn id="8" xr3:uid="{69C1761A-5BB8-4B46-9FEC-961EB96BAF96}" name="Total" totalsRowFunction="sum" dataDxfId="797" totalsRowDxfId="796">
      <calculatedColumnFormula>SUM(Total!B2:G2)</calculatedColumnFormula>
    </tableColumn>
  </tableColumns>
  <tableStyleInfo name="My Table 01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1529ECC-02D8-433E-951A-B116980CE210}" name="Table9" displayName="Table9" ref="A1:F14" totalsRowShown="0" headerRowDxfId="602" dataDxfId="601">
  <autoFilter ref="A1:F14" xr:uid="{B9DE5D23-536D-4CAF-9C28-FC5668238EB5}"/>
  <sortState ref="A2:F14">
    <sortCondition ref="C1:C14"/>
  </sortState>
  <tableColumns count="6">
    <tableColumn id="1" xr3:uid="{7525CB46-79BF-4728-B918-45027E28E77B}" name="Last Name" dataDxfId="600"/>
    <tableColumn id="2" xr3:uid="{2E43ED88-F376-4D73-91E0-2DB18B0E4E9C}" name="First Name" dataDxfId="599"/>
    <tableColumn id="3" xr3:uid="{659C7383-95D1-4479-A4A7-61D0EFF8C9F8}" name="Time In" dataDxfId="598" dataCellStyle="Percent">
      <calculatedColumnFormula>RANDBETWEEN(16,32)/48</calculatedColumnFormula>
    </tableColumn>
    <tableColumn id="4" xr3:uid="{C33292FA-916E-490B-9476-AFC930F41BED}" name="Time Out" dataDxfId="597" dataCellStyle="Percent">
      <calculatedColumnFormula>C2+(RANDBETWEEN(1,8)/48)</calculatedColumnFormula>
    </tableColumn>
    <tableColumn id="5" xr3:uid="{74464DF0-FC77-43C6-A451-824032DC9C3B}" name="Purpose" dataDxfId="596"/>
    <tableColumn id="6" xr3:uid="{96793413-1B28-4E4A-98E7-2F4F2845D581}" name="Total" dataDxfId="595">
      <calculatedColumnFormula>D2-C2</calculatedColumnFormula>
    </tableColumn>
  </tableColumns>
  <tableStyleInfo name="My Table 01" showFirstColumn="0" showLastColumn="1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97F3214-15AD-40F7-A201-C4A335302656}" name="Total1209" displayName="Total1209" ref="I1:J8" totalsRowCount="1" headerRowDxfId="594" dataDxfId="593" totalsRowDxfId="592">
  <autoFilter ref="I1:J7" xr:uid="{B6C814AC-2651-4001-99DE-9899364CBD9A}"/>
  <tableColumns count="2">
    <tableColumn id="1" xr3:uid="{BA1240A2-1E71-4B00-8449-426996760E00}" name="Purpose" totalsRowLabel="Total" dataDxfId="591" totalsRowDxfId="590"/>
    <tableColumn id="2" xr3:uid="{63CBF83C-1200-4CFE-AA90-5AFCB48624F3}" name="Total" totalsRowFunction="custom" dataDxfId="589" totalsRowDxfId="588">
      <calculatedColumnFormula>SUMIFS(Table9[Total],Table9[Purpose],Total1209[[#This Row],[Purpose]])</calculatedColumnFormula>
      <totalsRowFormula>SUM(Total1209[Total])</totalsRowFormula>
    </tableColumn>
  </tableColumns>
  <tableStyleInfo name="My Table 08" showFirstColumn="1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08660CA-E343-4DD4-BA7F-7FA555863340}" name="Table10" displayName="Table10" ref="A1:F13" totalsRowShown="0" headerRowDxfId="581" dataDxfId="580">
  <autoFilter ref="A1:F13" xr:uid="{B9DE5D23-536D-4CAF-9C28-FC5668238EB5}"/>
  <sortState ref="A2:F13">
    <sortCondition ref="C1:C13"/>
  </sortState>
  <tableColumns count="6">
    <tableColumn id="1" xr3:uid="{91C4C5B7-7144-4B20-A8D8-B3EF9291A581}" name="Last Name" dataDxfId="579"/>
    <tableColumn id="2" xr3:uid="{226E15EF-3234-4854-A464-D61CA9E46306}" name="First Name" dataDxfId="578"/>
    <tableColumn id="3" xr3:uid="{5C15883B-361C-4C2D-B8E2-D01AD155C935}" name="Time In" dataDxfId="577" dataCellStyle="Percent">
      <calculatedColumnFormula>RANDBETWEEN(16,32)/48</calculatedColumnFormula>
    </tableColumn>
    <tableColumn id="4" xr3:uid="{65BA6229-E643-472D-8F01-321ED770CA03}" name="Time Out" dataDxfId="576" dataCellStyle="Percent">
      <calculatedColumnFormula>C2+(RANDBETWEEN(1,8)/48)</calculatedColumnFormula>
    </tableColumn>
    <tableColumn id="5" xr3:uid="{072E5235-C299-42FD-B964-ABFEF73725E5}" name="Purpose" dataDxfId="575"/>
    <tableColumn id="6" xr3:uid="{77C92215-CB11-46BB-A9B1-E25D72D138E0}" name="Total" dataDxfId="574">
      <calculatedColumnFormula>D2-C2</calculatedColumnFormula>
    </tableColumn>
  </tableColumns>
  <tableStyleInfo name="My Table 01" showFirstColumn="0" showLastColumn="1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CAD4B9E-0CCF-4123-A622-8FE98638FEF8}" name="Total1210" displayName="Total1210" ref="I1:J8" totalsRowCount="1" headerRowDxfId="573" dataDxfId="572" totalsRowDxfId="571">
  <autoFilter ref="I1:J7" xr:uid="{B6C814AC-2651-4001-99DE-9899364CBD9A}"/>
  <tableColumns count="2">
    <tableColumn id="1" xr3:uid="{0AF1B417-D404-49BC-A8A7-A72A22A90450}" name="Purpose" totalsRowLabel="Total" dataDxfId="570" totalsRowDxfId="569"/>
    <tableColumn id="2" xr3:uid="{C34BAB6C-4C24-4F5B-9B6D-69BE7566380E}" name="Total" totalsRowFunction="custom" dataDxfId="568" totalsRowDxfId="567">
      <calculatedColumnFormula>SUMIFS(Table10[Total],Table10[Purpose],Total1210[[#This Row],[Purpose]])</calculatedColumnFormula>
      <totalsRowFormula>SUM(Total1210[Total])</totalsRowFormula>
    </tableColumn>
  </tableColumns>
  <tableStyleInfo name="My Table 08" showFirstColumn="1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20FF407-4C02-4E15-B54A-519806784402}" name="Table11" displayName="Table11" ref="A1:F10" totalsRowShown="0" headerRowDxfId="554" dataDxfId="553">
  <autoFilter ref="A1:F10" xr:uid="{B9DE5D23-536D-4CAF-9C28-FC5668238EB5}"/>
  <sortState ref="A2:E10">
    <sortCondition ref="B1:B10"/>
  </sortState>
  <tableColumns count="6">
    <tableColumn id="2" xr3:uid="{BE8582DF-DDD4-4229-9003-BDE44ADC88B6}" name="Last Name" dataDxfId="552"/>
    <tableColumn id="1" xr3:uid="{354142C1-C3AB-4662-ABBE-AFC50018223E}" name="First Name" dataDxfId="551"/>
    <tableColumn id="3" xr3:uid="{90D55261-89AF-4255-8E1E-8105D7B0C35E}" name="Time In" dataDxfId="550" dataCellStyle="Percent">
      <calculatedColumnFormula>RANDBETWEEN(16,32)/48</calculatedColumnFormula>
    </tableColumn>
    <tableColumn id="4" xr3:uid="{C6A124D6-F690-4971-AA9F-5D0BC88612AC}" name="Time Out" dataDxfId="549" dataCellStyle="Percent">
      <calculatedColumnFormula>C2+(RANDBETWEEN(1,8)/48)</calculatedColumnFormula>
    </tableColumn>
    <tableColumn id="5" xr3:uid="{AD94E86F-8B0F-4E79-9ACE-68947C17539A}" name="Purpose" dataDxfId="548"/>
    <tableColumn id="6" xr3:uid="{05407735-2A15-4798-AA53-114E3EA40D20}" name="Total" dataDxfId="547">
      <calculatedColumnFormula>D2-C2</calculatedColumnFormula>
    </tableColumn>
  </tableColumns>
  <tableStyleInfo name="My Table 01" showFirstColumn="0" showLastColumn="1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5600723-F4E3-4072-9452-961762A485A0}" name="Total1211" displayName="Total1211" ref="I1:J8" totalsRowCount="1" headerRowDxfId="546" dataDxfId="545" totalsRowDxfId="544">
  <autoFilter ref="I1:J7" xr:uid="{B6C814AC-2651-4001-99DE-9899364CBD9A}"/>
  <tableColumns count="2">
    <tableColumn id="1" xr3:uid="{3BC82A2A-477D-4620-A483-A983B217C391}" name="Purpose" totalsRowLabel="Total" dataDxfId="543" totalsRowDxfId="542"/>
    <tableColumn id="2" xr3:uid="{CA52D819-D8E9-483A-AABA-F95577C6DC28}" name="Total" totalsRowFunction="custom" dataDxfId="541" totalsRowDxfId="540">
      <calculatedColumnFormula>SUMIFS(Table11[Total],Table11[Purpose],Total1211[[#This Row],[Purpose]])</calculatedColumnFormula>
      <totalsRowFormula>SUM(Total1211[Total])</totalsRowFormula>
    </tableColumn>
  </tableColumns>
  <tableStyleInfo name="My Table 08" showFirstColumn="1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1118E24B-3681-456E-BBE3-9350C5F2D5B1}" name="Table12" displayName="Table12" ref="A1:F10" totalsRowShown="0" headerRowDxfId="527" dataDxfId="526">
  <autoFilter ref="A1:F10" xr:uid="{B9DE5D23-536D-4CAF-9C28-FC5668238EB5}"/>
  <sortState ref="A2:E10">
    <sortCondition ref="B1:B10"/>
  </sortState>
  <tableColumns count="6">
    <tableColumn id="2" xr3:uid="{CA6E37D0-3458-42F4-9FB6-9A2E1E16A555}" name="Last Name" dataDxfId="525"/>
    <tableColumn id="1" xr3:uid="{EF6D9519-AFA2-4C61-B28F-95E6F5F93751}" name="First Name" dataDxfId="524"/>
    <tableColumn id="3" xr3:uid="{4A59B33F-31DB-48FB-AE9D-C7BDA4C3174E}" name="Time In" dataDxfId="523" dataCellStyle="Percent">
      <calculatedColumnFormula>RANDBETWEEN(16,32)/48</calculatedColumnFormula>
    </tableColumn>
    <tableColumn id="4" xr3:uid="{4D2AE2CB-20F8-4863-BA5A-5B4A8B8D29CC}" name="Time Out" dataDxfId="522" dataCellStyle="Percent">
      <calculatedColumnFormula>C2+(RANDBETWEEN(1,8)/48)</calculatedColumnFormula>
    </tableColumn>
    <tableColumn id="5" xr3:uid="{5769441C-2DB1-4710-96AE-37128AFFF0E8}" name="Purpose" dataDxfId="521"/>
    <tableColumn id="6" xr3:uid="{8D1DFC52-3D69-4685-A722-82211B21352A}" name="Total" dataDxfId="520">
      <calculatedColumnFormula>D2-C2</calculatedColumnFormula>
    </tableColumn>
  </tableColumns>
  <tableStyleInfo name="My Table 01" showFirstColumn="0" showLastColumn="1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A58B4422-518C-41CB-B866-8EDA4E5321EF}" name="Total1212" displayName="Total1212" ref="I1:J8" totalsRowCount="1" headerRowDxfId="519" dataDxfId="518" totalsRowDxfId="517">
  <autoFilter ref="I1:J7" xr:uid="{B6C814AC-2651-4001-99DE-9899364CBD9A}"/>
  <tableColumns count="2">
    <tableColumn id="1" xr3:uid="{7F4998E5-9A81-4479-8F02-50E27B7A6942}" name="Purpose" totalsRowLabel="Total" dataDxfId="516" totalsRowDxfId="515"/>
    <tableColumn id="2" xr3:uid="{A00557B2-5FDA-407F-885D-7991722C3EE1}" name="Total" totalsRowFunction="custom" dataDxfId="514" totalsRowDxfId="513">
      <calculatedColumnFormula>SUMIFS(Table12[Total],Table12[Purpose],Total1212[[#This Row],[Purpose]])</calculatedColumnFormula>
      <totalsRowFormula>SUM(Total1212[Total])</totalsRowFormula>
    </tableColumn>
  </tableColumns>
  <tableStyleInfo name="My Table 08" showFirstColumn="1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7BBAB6-C04A-458C-9EC1-78D873390B4C}" name="Table1229" displayName="Table1229" ref="A1:F10" totalsRowShown="0" headerRowDxfId="500" dataDxfId="499">
  <autoFilter ref="A1:F10" xr:uid="{B9DE5D23-536D-4CAF-9C28-FC5668238EB5}"/>
  <sortState ref="A2:E10">
    <sortCondition ref="B1:B10"/>
  </sortState>
  <tableColumns count="6">
    <tableColumn id="2" xr3:uid="{73E11492-9F95-4CD0-B674-018AF4F63E4B}" name="Last Name" dataDxfId="498"/>
    <tableColumn id="1" xr3:uid="{C8ECD5E8-C1F2-4D35-B448-A07A5A80FF75}" name="First Name" dataDxfId="497"/>
    <tableColumn id="3" xr3:uid="{81F26BE6-BF8E-41BA-BC2F-B1A2BB1F4889}" name="Time In" dataDxfId="496" dataCellStyle="Percent">
      <calculatedColumnFormula>RANDBETWEEN(16,32)/48</calculatedColumnFormula>
    </tableColumn>
    <tableColumn id="4" xr3:uid="{7689B65D-39EE-44D9-A052-721E346EEAC5}" name="Time Out" dataDxfId="495" dataCellStyle="Percent">
      <calculatedColumnFormula>C2+(RANDBETWEEN(1,8)/48)</calculatedColumnFormula>
    </tableColumn>
    <tableColumn id="5" xr3:uid="{0D52E9FE-F7C6-482E-944F-A2857D838040}" name="Purpose" dataDxfId="494"/>
    <tableColumn id="6" xr3:uid="{79757BA1-23EA-4296-B561-E1DE301A35FE}" name="Total" dataDxfId="493">
      <calculatedColumnFormula>D2-C2</calculatedColumnFormula>
    </tableColumn>
  </tableColumns>
  <tableStyleInfo name="My Table 01" showFirstColumn="0" showLastColumn="1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330C90B-B7B0-4B5F-AE39-6B102412A59B}" name="Total121230" displayName="Total121230" ref="I1:J8" totalsRowCount="1" headerRowDxfId="492" dataDxfId="491" totalsRowDxfId="490">
  <autoFilter ref="I1:J7" xr:uid="{B6C814AC-2651-4001-99DE-9899364CBD9A}"/>
  <tableColumns count="2">
    <tableColumn id="1" xr3:uid="{8F52869A-33FA-4BD8-AB85-7D22511B0F87}" name="Purpose" totalsRowLabel="Total" dataDxfId="489" totalsRowDxfId="488"/>
    <tableColumn id="2" xr3:uid="{EB0C7A51-1363-478C-9C77-54A6C0E2BECE}" name="Total" totalsRowFunction="custom" dataDxfId="487" totalsRowDxfId="486">
      <calculatedColumnFormula>SUMIFS(Table1229[Total],Table1229[Purpose],Total121230[[#This Row],[Purpose]])</calculatedColumnFormula>
      <totalsRowFormula>SUM(Total121230[Total])</totalsRowFormula>
    </tableColumn>
  </tableColumns>
  <tableStyleInfo name="My Table 08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954449A-67CC-4E0E-A336-46016A461D66}" name="Names" displayName="Names" ref="C2:M66" totalsRowShown="0">
  <autoFilter ref="C2:M66" xr:uid="{C89A0365-99AA-421D-AFDB-5BAA8D4ABFB5}"/>
  <sortState ref="C3:M66">
    <sortCondition ref="H2:H66"/>
  </sortState>
  <tableColumns count="11">
    <tableColumn id="8" xr3:uid="{D13C4FC1-9B2C-4618-8DA4-1E035089F32C}" name="Last Name"/>
    <tableColumn id="1" xr3:uid="{C0E8C0CD-D87B-4C0C-8C8D-2E9F5FFD679F}" name="First Name"/>
    <tableColumn id="2" xr3:uid="{5FD785B8-A5BE-475E-B56B-76ABF17DD70A}" name="1" dataDxfId="789"/>
    <tableColumn id="3" xr3:uid="{C74E8A3D-643F-4BE7-83F3-D0B4DFD32C44}" name="2"/>
    <tableColumn id="4" xr3:uid="{E3F69883-3DA1-42CF-B379-45889BDE4565}" name="3"/>
    <tableColumn id="5" xr3:uid="{485A8C4F-EE2C-4050-A0B9-1B13A71F81DF}" name="4"/>
    <tableColumn id="6" xr3:uid="{CE8522F2-AF83-4D6E-A4C8-E6EB14F3C551}" name="5"/>
    <tableColumn id="7" xr3:uid="{0861E04C-7C00-432B-8B08-8858BE96ED36}" name="6"/>
    <tableColumn id="9" xr3:uid="{4D81A7CD-9F00-407E-A2BC-7AD19B8F2219}" name="7"/>
    <tableColumn id="10" xr3:uid="{2C6667B0-1820-411F-BCA8-2B7E6F0387B9}" name="8"/>
    <tableColumn id="11" xr3:uid="{F16E0BDF-0DEA-4FFB-8B31-6900A6DA716A}" name="9"/>
  </tableColumns>
  <tableStyleInfo name="My Table 08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30EF1947-99F8-482E-A363-F674D19E2C87}" name="Table122931" displayName="Table122931" ref="A1:F10" totalsRowShown="0" headerRowDxfId="473" dataDxfId="472">
  <autoFilter ref="A1:F10" xr:uid="{B9DE5D23-536D-4CAF-9C28-FC5668238EB5}"/>
  <sortState ref="A2:E10">
    <sortCondition ref="B1:B10"/>
  </sortState>
  <tableColumns count="6">
    <tableColumn id="2" xr3:uid="{75344393-8797-412F-9A78-886B757432BF}" name="Last Name" dataDxfId="471"/>
    <tableColumn id="1" xr3:uid="{0E0DE526-115C-450B-95D4-5E91DD8780DB}" name="First Name" dataDxfId="470"/>
    <tableColumn id="3" xr3:uid="{1196CF9D-C021-4877-B7B7-873D1F0936B0}" name="Time In" dataDxfId="469" dataCellStyle="Percent">
      <calculatedColumnFormula>RANDBETWEEN(16,32)/48</calculatedColumnFormula>
    </tableColumn>
    <tableColumn id="4" xr3:uid="{59B0B0D0-9191-434A-862E-9B2DA58456F5}" name="Time Out" dataDxfId="468" dataCellStyle="Percent">
      <calculatedColumnFormula>C2+(RANDBETWEEN(1,8)/48)</calculatedColumnFormula>
    </tableColumn>
    <tableColumn id="5" xr3:uid="{BA928C92-01A7-4222-B3D5-1956C44243F7}" name="Purpose" dataDxfId="467"/>
    <tableColumn id="6" xr3:uid="{889D679C-79F8-4009-87E0-99099EF565A6}" name="Total" dataDxfId="466">
      <calculatedColumnFormula>D2-C2</calculatedColumnFormula>
    </tableColumn>
  </tableColumns>
  <tableStyleInfo name="My Table 01" showFirstColumn="0" showLastColumn="1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F8D17AC4-B388-4586-9AC1-3EE0C71B9B56}" name="Total12123032" displayName="Total12123032" ref="I1:J8" totalsRowCount="1" headerRowDxfId="465" dataDxfId="464" totalsRowDxfId="463">
  <autoFilter ref="I1:J7" xr:uid="{B6C814AC-2651-4001-99DE-9899364CBD9A}"/>
  <tableColumns count="2">
    <tableColumn id="1" xr3:uid="{203951E6-6AD4-4D2F-97E4-FA4DDB7C137B}" name="Purpose" totalsRowLabel="Total" dataDxfId="462" totalsRowDxfId="461"/>
    <tableColumn id="2" xr3:uid="{EA764AAA-058D-4432-A351-5B990A16A191}" name="Total" totalsRowFunction="custom" dataDxfId="460" totalsRowDxfId="459">
      <calculatedColumnFormula>SUMIFS(Table122931[Total],Table122931[Purpose],Total12123032[[#This Row],[Purpose]])</calculatedColumnFormula>
      <totalsRowFormula>SUM(Total12123032[Total])</totalsRowFormula>
    </tableColumn>
  </tableColumns>
  <tableStyleInfo name="My Table 08" showFirstColumn="1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ED3B33FB-94D3-402C-B1D3-024850460629}" name="Table12293133" displayName="Table12293133" ref="A1:F10" totalsRowShown="0" headerRowDxfId="446" dataDxfId="445">
  <autoFilter ref="A1:F10" xr:uid="{B9DE5D23-536D-4CAF-9C28-FC5668238EB5}"/>
  <sortState ref="A2:E10">
    <sortCondition ref="B1:B10"/>
  </sortState>
  <tableColumns count="6">
    <tableColumn id="2" xr3:uid="{AEAEDE8F-5ECA-4DFC-94E8-56CCBD32D5F4}" name="Last Name" dataDxfId="444"/>
    <tableColumn id="1" xr3:uid="{B83551F4-B83E-4955-83F4-45A716D8D0C3}" name="First Name" dataDxfId="443"/>
    <tableColumn id="3" xr3:uid="{9CE25838-BC0E-4958-9F91-E06D8AD1791C}" name="Time In" dataDxfId="442" dataCellStyle="Percent">
      <calculatedColumnFormula>RANDBETWEEN(16,32)/48</calculatedColumnFormula>
    </tableColumn>
    <tableColumn id="4" xr3:uid="{1B9AB171-73B2-4FFD-A511-901D91F8B087}" name="Time Out" dataDxfId="441" dataCellStyle="Percent">
      <calculatedColumnFormula>C2+(RANDBETWEEN(1,8)/48)</calculatedColumnFormula>
    </tableColumn>
    <tableColumn id="5" xr3:uid="{60603877-7F16-4EA2-B1A9-5E99FA54A223}" name="Purpose" dataDxfId="440"/>
    <tableColumn id="6" xr3:uid="{C56C7855-1BF3-4A5C-9AB0-ED2B5B5C3751}" name="Total" dataDxfId="439">
      <calculatedColumnFormula>D2-C2</calculatedColumnFormula>
    </tableColumn>
  </tableColumns>
  <tableStyleInfo name="My Table 01" showFirstColumn="0" showLastColumn="1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12A6F70-6B15-45A2-A087-AC7E61A3DA6B}" name="Total1212303234" displayName="Total1212303234" ref="I1:J8" totalsRowCount="1" headerRowDxfId="438" dataDxfId="437" totalsRowDxfId="436">
  <autoFilter ref="I1:J7" xr:uid="{B6C814AC-2651-4001-99DE-9899364CBD9A}"/>
  <tableColumns count="2">
    <tableColumn id="1" xr3:uid="{4B19B5A4-769C-4133-A655-BB712447E266}" name="Purpose" totalsRowLabel="Total" dataDxfId="435" totalsRowDxfId="434"/>
    <tableColumn id="2" xr3:uid="{FB6531C1-166B-4CC0-86B3-773C6B193A2F}" name="Total" totalsRowFunction="custom" dataDxfId="433" totalsRowDxfId="432">
      <calculatedColumnFormula>SUMIFS(Table12293133[Total],Table12293133[Purpose],Total1212303234[[#This Row],[Purpose]])</calculatedColumnFormula>
      <totalsRowFormula>SUM(Total1212303234[Total])</totalsRowFormula>
    </tableColumn>
  </tableColumns>
  <tableStyleInfo name="My Table 08" showFirstColumn="1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D317245F-DDC4-46F6-AAFD-071B3F137973}" name="Table1229313335" displayName="Table1229313335" ref="A1:F10" totalsRowShown="0" headerRowDxfId="419" dataDxfId="418">
  <autoFilter ref="A1:F10" xr:uid="{B9DE5D23-536D-4CAF-9C28-FC5668238EB5}"/>
  <sortState ref="A2:E10">
    <sortCondition ref="B1:B10"/>
  </sortState>
  <tableColumns count="6">
    <tableColumn id="2" xr3:uid="{F1E7D8EB-03C1-44BA-9676-318087668BAA}" name="Last Name" dataDxfId="417"/>
    <tableColumn id="1" xr3:uid="{07471C54-8F66-43A2-A8E3-5F6CD1C20AA2}" name="First Name" dataDxfId="416"/>
    <tableColumn id="3" xr3:uid="{DBC0B331-2BB3-41B7-81FB-8652FEB49A8C}" name="Time In" dataDxfId="415" dataCellStyle="Percent">
      <calculatedColumnFormula>RANDBETWEEN(16,32)/48</calculatedColumnFormula>
    </tableColumn>
    <tableColumn id="4" xr3:uid="{C1896639-9DA6-43CA-984D-DE80CF714A2D}" name="Time Out" dataDxfId="414" dataCellStyle="Percent">
      <calculatedColumnFormula>C2+(RANDBETWEEN(1,8)/48)</calculatedColumnFormula>
    </tableColumn>
    <tableColumn id="5" xr3:uid="{20647406-95C1-4C41-80BA-5EE1615B8D0B}" name="Purpose" dataDxfId="413"/>
    <tableColumn id="6" xr3:uid="{4E6088A4-5132-4788-A6C1-AB41A3830A9A}" name="Total" dataDxfId="412">
      <calculatedColumnFormula>D2-C2</calculatedColumnFormula>
    </tableColumn>
  </tableColumns>
  <tableStyleInfo name="My Table 01" showFirstColumn="0" showLastColumn="1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A037C86E-66EA-4150-A71A-F12C9EDC7A62}" name="Total121230323436" displayName="Total121230323436" ref="I1:J8" totalsRowCount="1" headerRowDxfId="411" dataDxfId="410" totalsRowDxfId="409">
  <autoFilter ref="I1:J7" xr:uid="{B6C814AC-2651-4001-99DE-9899364CBD9A}"/>
  <tableColumns count="2">
    <tableColumn id="1" xr3:uid="{556B563C-C74B-4BEF-8EB9-88C6927AA0D4}" name="Purpose" totalsRowLabel="Total" dataDxfId="408" totalsRowDxfId="407"/>
    <tableColumn id="2" xr3:uid="{B672BDE6-7461-4DBD-B526-09D99595333A}" name="Total" totalsRowFunction="custom" dataDxfId="406" totalsRowDxfId="405">
      <calculatedColumnFormula>SUMIFS(Table1229313335[Total],Table1229313335[Purpose],Total121230323436[[#This Row],[Purpose]])</calculatedColumnFormula>
      <totalsRowFormula>SUM(Total121230323436[Total])</totalsRowFormula>
    </tableColumn>
  </tableColumns>
  <tableStyleInfo name="My Table 08" showFirstColumn="1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682EC94-592A-4E76-A69F-B6B8428B9124}" name="Table122931333537" displayName="Table122931333537" ref="A1:F10" totalsRowShown="0" headerRowDxfId="392" dataDxfId="391">
  <autoFilter ref="A1:F10" xr:uid="{B9DE5D23-536D-4CAF-9C28-FC5668238EB5}"/>
  <sortState ref="A2:E10">
    <sortCondition ref="B1:B10"/>
  </sortState>
  <tableColumns count="6">
    <tableColumn id="2" xr3:uid="{A0A87213-C8D4-42EF-900E-30912BAB92E8}" name="Last Name" dataDxfId="390"/>
    <tableColumn id="1" xr3:uid="{1E6B8C0D-513A-451F-A18B-FF276F8A7CC8}" name="First Name" dataDxfId="389"/>
    <tableColumn id="3" xr3:uid="{A8843BEF-FC3B-4832-BDFD-74A14E4E8007}" name="Time In" dataDxfId="388" dataCellStyle="Percent">
      <calculatedColumnFormula>RANDBETWEEN(16,32)/48</calculatedColumnFormula>
    </tableColumn>
    <tableColumn id="4" xr3:uid="{68CD5BC8-B8F6-41D4-B0D0-7BD55FD73EB2}" name="Time Out" dataDxfId="387" dataCellStyle="Percent">
      <calculatedColumnFormula>C2+(RANDBETWEEN(1,8)/48)</calculatedColumnFormula>
    </tableColumn>
    <tableColumn id="5" xr3:uid="{FC76391D-F21C-4993-A22D-6DBB1C080145}" name="Purpose" dataDxfId="386"/>
    <tableColumn id="6" xr3:uid="{406C622B-E295-476A-952D-9A5E4D6A00E5}" name="Total" dataDxfId="385">
      <calculatedColumnFormula>D2-C2</calculatedColumnFormula>
    </tableColumn>
  </tableColumns>
  <tableStyleInfo name="My Table 01" showFirstColumn="0" showLastColumn="1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B0360133-809D-4453-BD35-9AAE664E95BD}" name="Total12123032343638" displayName="Total12123032343638" ref="I1:J8" totalsRowCount="1" headerRowDxfId="384" dataDxfId="383" totalsRowDxfId="382">
  <autoFilter ref="I1:J7" xr:uid="{B6C814AC-2651-4001-99DE-9899364CBD9A}"/>
  <tableColumns count="2">
    <tableColumn id="1" xr3:uid="{9274B784-D38C-4C6E-93F8-5ED5BBABC698}" name="Purpose" totalsRowLabel="Total" dataDxfId="381" totalsRowDxfId="380"/>
    <tableColumn id="2" xr3:uid="{E0BC873D-857A-4AD4-AAFA-64D2F60CEF55}" name="Total" totalsRowFunction="custom" dataDxfId="379" totalsRowDxfId="378">
      <calculatedColumnFormula>SUMIFS(Table122931333537[Total],Table122931333537[Purpose],Total12123032343638[[#This Row],[Purpose]])</calculatedColumnFormula>
      <totalsRowFormula>SUM(Total12123032343638[Total])</totalsRowFormula>
    </tableColumn>
  </tableColumns>
  <tableStyleInfo name="My Table 08" showFirstColumn="1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AB7C43E4-7359-4EE3-BD62-0C45A4109B99}" name="Table12293133353739" displayName="Table12293133353739" ref="A1:F10" totalsRowShown="0" headerRowDxfId="365" dataDxfId="364">
  <autoFilter ref="A1:F10" xr:uid="{B9DE5D23-536D-4CAF-9C28-FC5668238EB5}"/>
  <sortState ref="A2:E10">
    <sortCondition ref="B1:B10"/>
  </sortState>
  <tableColumns count="6">
    <tableColumn id="2" xr3:uid="{DAB44F76-9CF3-452E-9BE2-008773A21E9B}" name="Last Name" dataDxfId="363"/>
    <tableColumn id="1" xr3:uid="{C5109B7D-B7B5-44C2-9367-9DAB13E7DC02}" name="First Name" dataDxfId="362"/>
    <tableColumn id="3" xr3:uid="{BEF77ACE-D677-4CD4-B09D-C9945D856EF4}" name="Time In" dataDxfId="361" dataCellStyle="Percent">
      <calculatedColumnFormula>RANDBETWEEN(16,32)/48</calculatedColumnFormula>
    </tableColumn>
    <tableColumn id="4" xr3:uid="{CC73AAA0-3DB0-4B9B-B48B-B2BC83F39F2E}" name="Time Out" dataDxfId="360" dataCellStyle="Percent">
      <calculatedColumnFormula>C2+(RANDBETWEEN(1,8)/48)</calculatedColumnFormula>
    </tableColumn>
    <tableColumn id="5" xr3:uid="{384E4E7D-DB83-4260-8DC0-1C5059538610}" name="Purpose" dataDxfId="359"/>
    <tableColumn id="6" xr3:uid="{54C0C8CE-6DDF-43A8-B315-8D18CDA669EB}" name="Total" dataDxfId="358">
      <calculatedColumnFormula>D2-C2</calculatedColumnFormula>
    </tableColumn>
  </tableColumns>
  <tableStyleInfo name="My Table 01" showFirstColumn="0" showLastColumn="1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5F131472-400D-4D0C-974E-FF000660A05A}" name="Total1212303234363840" displayName="Total1212303234363840" ref="I1:J8" totalsRowCount="1" headerRowDxfId="357" dataDxfId="356" totalsRowDxfId="355">
  <autoFilter ref="I1:J7" xr:uid="{B6C814AC-2651-4001-99DE-9899364CBD9A}"/>
  <tableColumns count="2">
    <tableColumn id="1" xr3:uid="{4386E283-032B-4131-A7CD-0675BC8D265B}" name="Purpose" totalsRowLabel="Total" dataDxfId="354" totalsRowDxfId="353"/>
    <tableColumn id="2" xr3:uid="{92A1A9D6-74DD-4FF1-945B-09801E450509}" name="Total" totalsRowFunction="custom" dataDxfId="352" totalsRowDxfId="351">
      <calculatedColumnFormula>SUMIFS(Table12293133353739[Total],Table12293133353739[Purpose],Total1212303234363840[[#This Row],[Purpose]])</calculatedColumnFormula>
      <totalsRowFormula>SUM(Total1212303234363840[Total])</totalsRowFormula>
    </tableColumn>
  </tableColumns>
  <tableStyleInfo name="My Table 08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D6E87D-792F-4926-BEAF-A6D80FC9BF26}" name="Table1" displayName="Table1" ref="A1:F10" totalsRowShown="0" headerRowDxfId="776" dataDxfId="775">
  <autoFilter ref="A1:F10" xr:uid="{B9DE5D23-536D-4CAF-9C28-FC5668238EB5}"/>
  <sortState ref="B2:F10">
    <sortCondition ref="C1:C10"/>
  </sortState>
  <tableColumns count="6">
    <tableColumn id="2" xr3:uid="{E3EF1FD5-C9D8-47DF-A317-8B3CAECC1BDC}" name="Last Name" dataDxfId="774"/>
    <tableColumn id="1" xr3:uid="{882CAE9F-2701-4E33-BDFA-043268F7BC77}" name="First Name" dataDxfId="773"/>
    <tableColumn id="3" xr3:uid="{C58D6726-C72E-4ECB-A011-F112F0273E0F}" name="Time In" dataDxfId="772" dataCellStyle="Percent"/>
    <tableColumn id="4" xr3:uid="{A1D15AE0-DC99-4179-A1FC-AF34ECFF3A47}" name="Time Out" dataDxfId="771" dataCellStyle="Percent"/>
    <tableColumn id="5" xr3:uid="{FD946D95-FAE9-41A8-ADBA-50B114BEEB1B}" name="Purpose" dataDxfId="770"/>
    <tableColumn id="6" xr3:uid="{749C2389-4914-4A5A-8459-C8BDCC3CC2C3}" name="Total" dataDxfId="769">
      <calculatedColumnFormula>D2-C2</calculatedColumnFormula>
    </tableColumn>
  </tableColumns>
  <tableStyleInfo name="My Table 01" showFirstColumn="0" showLastColumn="1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76EBF6DA-91CE-4E3A-88A8-DC327987029C}" name="Table1229313335373941" displayName="Table1229313335373941" ref="A1:F10" totalsRowShown="0" headerRowDxfId="338" dataDxfId="337">
  <autoFilter ref="A1:F10" xr:uid="{B9DE5D23-536D-4CAF-9C28-FC5668238EB5}"/>
  <sortState ref="A2:E10">
    <sortCondition ref="B1:B10"/>
  </sortState>
  <tableColumns count="6">
    <tableColumn id="2" xr3:uid="{49DE828B-2BE5-4236-8063-EDF3F71FAB23}" name="Last Name" dataDxfId="336"/>
    <tableColumn id="1" xr3:uid="{6AD08C60-C918-4F39-8136-6635EF652F70}" name="First Name" dataDxfId="335"/>
    <tableColumn id="3" xr3:uid="{AD6E1D5B-2E65-4B60-AE25-1F1DF8092626}" name="Time In" dataDxfId="334" dataCellStyle="Percent">
      <calculatedColumnFormula>RANDBETWEEN(16,32)/48</calculatedColumnFormula>
    </tableColumn>
    <tableColumn id="4" xr3:uid="{F0D05DA0-756E-4D08-9066-02D852D62458}" name="Time Out" dataDxfId="333" dataCellStyle="Percent">
      <calculatedColumnFormula>C2+(RANDBETWEEN(1,8)/48)</calculatedColumnFormula>
    </tableColumn>
    <tableColumn id="5" xr3:uid="{3D948BB7-C8DC-4D68-A775-EC0566A3F7E8}" name="Purpose" dataDxfId="332"/>
    <tableColumn id="6" xr3:uid="{17D0A211-C0A5-4ABA-B697-13BE8829EC86}" name="Total" dataDxfId="331">
      <calculatedColumnFormula>D2-C2</calculatedColumnFormula>
    </tableColumn>
  </tableColumns>
  <tableStyleInfo name="My Table 01" showFirstColumn="0" showLastColumn="1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2D571BE5-3B3C-4B28-9115-B371E730608B}" name="Total121230323436384042" displayName="Total121230323436384042" ref="I1:J8" totalsRowCount="1" headerRowDxfId="330" dataDxfId="329" totalsRowDxfId="328">
  <autoFilter ref="I1:J7" xr:uid="{B6C814AC-2651-4001-99DE-9899364CBD9A}"/>
  <tableColumns count="2">
    <tableColumn id="1" xr3:uid="{4438E5E0-CC0E-4B95-A22F-93795B0D5B80}" name="Purpose" totalsRowLabel="Total" dataDxfId="327" totalsRowDxfId="326"/>
    <tableColumn id="2" xr3:uid="{B230EA0D-E838-45B8-A01F-342F7155B7F9}" name="Total" totalsRowFunction="custom" dataDxfId="325" totalsRowDxfId="324">
      <calculatedColumnFormula>SUMIFS(Table1229313335373941[Total],Table1229313335373941[Purpose],Total121230323436384042[[#This Row],[Purpose]])</calculatedColumnFormula>
      <totalsRowFormula>SUM(Total121230323436384042[Total])</totalsRowFormula>
    </tableColumn>
  </tableColumns>
  <tableStyleInfo name="My Table 08" showFirstColumn="1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4413621E-BE56-41A9-9AEA-54C9FB4CF5F9}" name="Table122931333537394143" displayName="Table122931333537394143" ref="A1:F10" totalsRowShown="0" headerRowDxfId="311" dataDxfId="310">
  <autoFilter ref="A1:F10" xr:uid="{B9DE5D23-536D-4CAF-9C28-FC5668238EB5}"/>
  <sortState ref="A2:E10">
    <sortCondition ref="B1:B10"/>
  </sortState>
  <tableColumns count="6">
    <tableColumn id="2" xr3:uid="{88DF1796-4929-4887-9510-1F80EA83361D}" name="Last Name" dataDxfId="309"/>
    <tableColumn id="1" xr3:uid="{9356FD79-E676-4A9B-8CC9-797EA8F0020E}" name="First Name" dataDxfId="308"/>
    <tableColumn id="3" xr3:uid="{EC9BA84A-0B87-463A-AD49-48A515FCC8F2}" name="Time In" dataDxfId="307" dataCellStyle="Percent">
      <calculatedColumnFormula>RANDBETWEEN(16,32)/48</calculatedColumnFormula>
    </tableColumn>
    <tableColumn id="4" xr3:uid="{D805A5AC-E64D-41B7-86CA-7C8769DEF6D1}" name="Time Out" dataDxfId="306" dataCellStyle="Percent">
      <calculatedColumnFormula>C2+(RANDBETWEEN(1,8)/48)</calculatedColumnFormula>
    </tableColumn>
    <tableColumn id="5" xr3:uid="{111F93A5-98E1-4E16-BA6C-044FBC581B52}" name="Purpose" dataDxfId="305"/>
    <tableColumn id="6" xr3:uid="{57A5A3EE-360D-4251-A558-485D11473877}" name="Total" dataDxfId="304">
      <calculatedColumnFormula>D2-C2</calculatedColumnFormula>
    </tableColumn>
  </tableColumns>
  <tableStyleInfo name="My Table 01" showFirstColumn="0" showLastColumn="1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21412D05-3799-4449-8A83-0B9C812CC65F}" name="Total12123032343638404244" displayName="Total12123032343638404244" ref="I1:J8" totalsRowCount="1" headerRowDxfId="303" dataDxfId="302" totalsRowDxfId="301">
  <autoFilter ref="I1:J7" xr:uid="{B6C814AC-2651-4001-99DE-9899364CBD9A}"/>
  <tableColumns count="2">
    <tableColumn id="1" xr3:uid="{B7B215A6-3F3A-421F-B5D6-7B033A2BCF0E}" name="Purpose" totalsRowLabel="Total" dataDxfId="300" totalsRowDxfId="299"/>
    <tableColumn id="2" xr3:uid="{370F477F-4012-4578-9440-2ADDE83E9F88}" name="Total" totalsRowFunction="custom" dataDxfId="298" totalsRowDxfId="297">
      <calculatedColumnFormula>SUMIFS(Table122931333537394143[Total],Table122931333537394143[Purpose],Total12123032343638404244[[#This Row],[Purpose]])</calculatedColumnFormula>
      <totalsRowFormula>SUM(Total12123032343638404244[Total])</totalsRowFormula>
    </tableColumn>
  </tableColumns>
  <tableStyleInfo name="My Table 08" showFirstColumn="1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4B444601-B9E3-4AAA-8F7D-8F7BCF602C61}" name="Table12293133353739414345" displayName="Table12293133353739414345" ref="A1:F10" totalsRowShown="0" headerRowDxfId="284" dataDxfId="283">
  <autoFilter ref="A1:F10" xr:uid="{B9DE5D23-536D-4CAF-9C28-FC5668238EB5}"/>
  <sortState ref="A2:E10">
    <sortCondition ref="B1:B10"/>
  </sortState>
  <tableColumns count="6">
    <tableColumn id="2" xr3:uid="{0F7814D4-6118-4822-96C9-883FFCAE3B80}" name="Last Name" dataDxfId="282"/>
    <tableColumn id="1" xr3:uid="{5B319394-D7D5-44CF-8B93-07CC547453A7}" name="First Name" dataDxfId="281"/>
    <tableColumn id="3" xr3:uid="{32D5807B-C257-43ED-8A35-7EB08EFDD24F}" name="Time In" dataDxfId="280" dataCellStyle="Percent">
      <calculatedColumnFormula>RANDBETWEEN(16,32)/48</calculatedColumnFormula>
    </tableColumn>
    <tableColumn id="4" xr3:uid="{691D41ED-672A-4E57-A586-485ABCA33A5F}" name="Time Out" dataDxfId="279" dataCellStyle="Percent">
      <calculatedColumnFormula>C2+(RANDBETWEEN(1,8)/48)</calculatedColumnFormula>
    </tableColumn>
    <tableColumn id="5" xr3:uid="{3F35CE60-E54F-4EB9-825A-76BE22C14913}" name="Purpose" dataDxfId="278"/>
    <tableColumn id="6" xr3:uid="{42589792-8263-4D20-A48A-66CF9BD85CC4}" name="Total" dataDxfId="277">
      <calculatedColumnFormula>D2-C2</calculatedColumnFormula>
    </tableColumn>
  </tableColumns>
  <tableStyleInfo name="My Table 01" showFirstColumn="0" showLastColumn="1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7D21288A-4AEC-4023-A79E-D0A7F42A3268}" name="Total1212303234363840424446" displayName="Total1212303234363840424446" ref="I1:J8" totalsRowCount="1" headerRowDxfId="276" dataDxfId="275" totalsRowDxfId="274">
  <autoFilter ref="I1:J7" xr:uid="{B6C814AC-2651-4001-99DE-9899364CBD9A}"/>
  <tableColumns count="2">
    <tableColumn id="1" xr3:uid="{D7844B70-FFA3-440D-8F55-1DC6057B4EB0}" name="Purpose" totalsRowLabel="Total" dataDxfId="273" totalsRowDxfId="272"/>
    <tableColumn id="2" xr3:uid="{6F49A9AE-D721-46EC-8983-AB0A756C40C4}" name="Total" totalsRowFunction="custom" dataDxfId="271" totalsRowDxfId="270">
      <calculatedColumnFormula>SUMIFS(Table12293133353739414345[Total],Table12293133353739414345[Purpose],Total1212303234363840424446[[#This Row],[Purpose]])</calculatedColumnFormula>
      <totalsRowFormula>SUM(Total1212303234363840424446[Total])</totalsRowFormula>
    </tableColumn>
  </tableColumns>
  <tableStyleInfo name="My Table 08" showFirstColumn="1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CF22D7AA-03C8-4497-90C7-FE8E9950E75C}" name="Table1229313335373941434547" displayName="Table1229313335373941434547" ref="A1:F14" totalsRowShown="0" headerRowDxfId="257" dataDxfId="256">
  <autoFilter ref="A1:F14" xr:uid="{B9DE5D23-536D-4CAF-9C28-FC5668238EB5}"/>
  <sortState ref="A2:E10">
    <sortCondition ref="B1:B10"/>
  </sortState>
  <tableColumns count="6">
    <tableColumn id="2" xr3:uid="{6D3B9F2F-2A57-455C-9657-D13A4B33FD6B}" name="Last Name" dataDxfId="255"/>
    <tableColumn id="1" xr3:uid="{2AC3CCAF-354C-4B1B-BA3A-4A611E3C7F6B}" name="First Name" dataDxfId="254"/>
    <tableColumn id="3" xr3:uid="{80487439-9471-4D25-B173-8147158C8020}" name="Time In" dataDxfId="253" dataCellStyle="Percent">
      <calculatedColumnFormula>RANDBETWEEN(16,32)/48</calculatedColumnFormula>
    </tableColumn>
    <tableColumn id="4" xr3:uid="{394C11B4-5B38-439C-825B-B3A21F947E8B}" name="Time Out" dataDxfId="252" dataCellStyle="Percent">
      <calculatedColumnFormula>C2+(RANDBETWEEN(1,8)/48)</calculatedColumnFormula>
    </tableColumn>
    <tableColumn id="5" xr3:uid="{71E6EF53-F0DC-4868-978A-F28C862A47C5}" name="Purpose" dataDxfId="251"/>
    <tableColumn id="6" xr3:uid="{656D3B2B-181E-48B0-9DCB-B9DE09C2C568}" name="Total" dataDxfId="250">
      <calculatedColumnFormula>D2-C2</calculatedColumnFormula>
    </tableColumn>
  </tableColumns>
  <tableStyleInfo name="My Table 01" showFirstColumn="0" showLastColumn="1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86B2E064-E505-421D-891D-9EE3EDFF6982}" name="Total121230323436384042444648" displayName="Total121230323436384042444648" ref="I1:J8" totalsRowCount="1" headerRowDxfId="249" dataDxfId="248" totalsRowDxfId="247">
  <autoFilter ref="I1:J7" xr:uid="{B6C814AC-2651-4001-99DE-9899364CBD9A}"/>
  <tableColumns count="2">
    <tableColumn id="1" xr3:uid="{E6586327-7E22-4B4D-B6D1-CC5B501D58F1}" name="Purpose" totalsRowLabel="Total" dataDxfId="246" totalsRowDxfId="245"/>
    <tableColumn id="2" xr3:uid="{E597FFD2-85B3-4BE4-9239-F84EFBA04B60}" name="Total" totalsRowFunction="custom" dataDxfId="244" totalsRowDxfId="243">
      <calculatedColumnFormula>SUMIFS(Table1229313335373941434547[Total],Table1229313335373941434547[Purpose],Total121230323436384042444648[[#This Row],[Purpose]])</calculatedColumnFormula>
      <totalsRowFormula>SUM(Total121230323436384042444648[Total])</totalsRowFormula>
    </tableColumn>
  </tableColumns>
  <tableStyleInfo name="My Table 08" showFirstColumn="1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F04E7504-A0F9-4A70-818A-EA010849722D}" name="Table122931333537394143454749" displayName="Table122931333537394143454749" ref="A1:F12" totalsRowShown="0" headerRowDxfId="230" dataDxfId="229">
  <autoFilter ref="A1:F12" xr:uid="{B9DE5D23-536D-4CAF-9C28-FC5668238EB5}"/>
  <sortState ref="A2:E10">
    <sortCondition ref="B1:B10"/>
  </sortState>
  <tableColumns count="6">
    <tableColumn id="2" xr3:uid="{6934E346-12CC-4E7D-B5E2-F3A3F094236E}" name="Last Name" dataDxfId="228"/>
    <tableColumn id="1" xr3:uid="{ADE72E6A-C41E-4FE7-96FE-81AA58BBB9A3}" name="First Name" dataDxfId="227"/>
    <tableColumn id="3" xr3:uid="{F829F2FA-BA1B-460F-BB4F-BC6CE9FE3ED7}" name="Time In" dataDxfId="226" dataCellStyle="Percent">
      <calculatedColumnFormula>RANDBETWEEN(16,32)/48</calculatedColumnFormula>
    </tableColumn>
    <tableColumn id="4" xr3:uid="{0C4D3525-6E39-4291-812B-043388E5C091}" name="Time Out" dataDxfId="225" dataCellStyle="Percent">
      <calculatedColumnFormula>C2+(RANDBETWEEN(1,8)/48)</calculatedColumnFormula>
    </tableColumn>
    <tableColumn id="5" xr3:uid="{67FB6419-63BE-41F3-90F5-D802FA3DC200}" name="Purpose" dataDxfId="224"/>
    <tableColumn id="6" xr3:uid="{D92609BB-8D1C-450B-8C19-4379CEFDB8DA}" name="Total" dataDxfId="223">
      <calculatedColumnFormula>D2-C2</calculatedColumnFormula>
    </tableColumn>
  </tableColumns>
  <tableStyleInfo name="My Table 01" showFirstColumn="0" showLastColumn="1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C2668839-51AD-4135-BBF4-A425C18165A2}" name="Total12123032343638404244464850" displayName="Total12123032343638404244464850" ref="I1:J8" totalsRowCount="1" headerRowDxfId="222" dataDxfId="221" totalsRowDxfId="220">
  <autoFilter ref="I1:J7" xr:uid="{B6C814AC-2651-4001-99DE-9899364CBD9A}"/>
  <tableColumns count="2">
    <tableColumn id="1" xr3:uid="{6BB644CA-B452-4C64-9CD0-3D125D78DCF2}" name="Purpose" totalsRowLabel="Total" dataDxfId="219" totalsRowDxfId="218"/>
    <tableColumn id="2" xr3:uid="{A8E16D43-C529-4354-9671-DFB56BFD11D5}" name="Total" totalsRowFunction="custom" dataDxfId="217" totalsRowDxfId="216">
      <calculatedColumnFormula>SUMIFS(Table122931333537394143454749[Total],Table122931333537394143454749[Purpose],Total12123032343638404244464850[[#This Row],[Purpose]])</calculatedColumnFormula>
      <totalsRowFormula>SUM(Total12123032343638404244464850[Total])</totalsRowFormula>
    </tableColumn>
  </tableColumns>
  <tableStyleInfo name="My Table 08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429CEA-82EC-423C-A8EE-36AF75163FC6}" name="Total1201" displayName="Total1201" ref="I1:J8" totalsRowCount="1" headerRowDxfId="768" dataDxfId="767" totalsRowDxfId="766">
  <autoFilter ref="I1:J7" xr:uid="{B6C814AC-2651-4001-99DE-9899364CBD9A}"/>
  <tableColumns count="2">
    <tableColumn id="1" xr3:uid="{D859A78C-BBB0-4BB7-B21A-97E59D5CE98C}" name="Purpose" totalsRowLabel="Total" dataDxfId="765" totalsRowDxfId="764"/>
    <tableColumn id="2" xr3:uid="{FA28DDE7-5ECE-4DAE-9411-4F3C3BB7EAFA}" name="Total" totalsRowFunction="custom" dataDxfId="763" totalsRowDxfId="762">
      <calculatedColumnFormula>SUMIFS(Table1[Total],Table1[Purpose],Total1201[[#This Row],[Purpose]])</calculatedColumnFormula>
      <totalsRowFormula>SUM(Total1201[Total])</totalsRowFormula>
    </tableColumn>
  </tableColumns>
  <tableStyleInfo name="My Table 08" showFirstColumn="1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FD76E3AC-EE8D-4249-BA00-54BF949A46EE}" name="Table12293133353739414345474951" displayName="Table12293133353739414345474951" ref="A1:F12" totalsRowShown="0" headerRowDxfId="203" dataDxfId="202">
  <autoFilter ref="A1:F12" xr:uid="{B9DE5D23-536D-4CAF-9C28-FC5668238EB5}"/>
  <sortState ref="A2:E10">
    <sortCondition ref="B1:B10"/>
  </sortState>
  <tableColumns count="6">
    <tableColumn id="2" xr3:uid="{45F835BC-FDF7-4856-A049-D368A1720F82}" name="Last Name" dataDxfId="201"/>
    <tableColumn id="1" xr3:uid="{C4506138-FA94-470F-A847-B5BBBFF8AF4A}" name="First Name" dataDxfId="200"/>
    <tableColumn id="3" xr3:uid="{E0DFB34A-FD2B-484E-8DF9-302FF30CB4BB}" name="Time In" dataDxfId="199" dataCellStyle="Percent">
      <calculatedColumnFormula>RANDBETWEEN(16,32)/48</calculatedColumnFormula>
    </tableColumn>
    <tableColumn id="4" xr3:uid="{D73B5D1E-AAA3-4573-95ED-E64CEC389A82}" name="Time Out" dataDxfId="198" dataCellStyle="Percent">
      <calculatedColumnFormula>C2+(RANDBETWEEN(1,8)/48)</calculatedColumnFormula>
    </tableColumn>
    <tableColumn id="5" xr3:uid="{7E53887D-C277-492C-A2DE-7446C423809A}" name="Purpose" dataDxfId="197"/>
    <tableColumn id="6" xr3:uid="{53DA318E-A8E4-4A94-A091-2E75875E42C1}" name="Total" dataDxfId="196">
      <calculatedColumnFormula>D2-C2</calculatedColumnFormula>
    </tableColumn>
  </tableColumns>
  <tableStyleInfo name="My Table 01" showFirstColumn="0" showLastColumn="1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694B5A50-3302-4028-B84D-7A12E8B99296}" name="Total1212303234363840424446485052" displayName="Total1212303234363840424446485052" ref="I1:J8" totalsRowCount="1" headerRowDxfId="195" dataDxfId="194" totalsRowDxfId="193">
  <autoFilter ref="I1:J7" xr:uid="{B6C814AC-2651-4001-99DE-9899364CBD9A}"/>
  <tableColumns count="2">
    <tableColumn id="1" xr3:uid="{B3880BC7-EF91-449C-975E-3662AAD21931}" name="Purpose" totalsRowLabel="Total" dataDxfId="192" totalsRowDxfId="191"/>
    <tableColumn id="2" xr3:uid="{4942A989-6C6C-4B3B-923A-42AB9FBDEE8C}" name="Total" totalsRowFunction="custom" dataDxfId="190" totalsRowDxfId="189">
      <calculatedColumnFormula>SUMIFS(Table12293133353739414345474951[Total],Table12293133353739414345474951[Purpose],Total1212303234363840424446485052[[#This Row],[Purpose]])</calculatedColumnFormula>
      <totalsRowFormula>SUM(Total1212303234363840424446485052[Total])</totalsRowFormula>
    </tableColumn>
  </tableColumns>
  <tableStyleInfo name="My Table 08" showFirstColumn="1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D823B60F-27B2-44DC-AD35-6D6818A0AA90}" name="Table1229313335373941434547495153" displayName="Table1229313335373941434547495153" ref="A1:F18" totalsRowShown="0" headerRowDxfId="176" dataDxfId="175">
  <autoFilter ref="A1:F18" xr:uid="{B9DE5D23-536D-4CAF-9C28-FC5668238EB5}"/>
  <sortState ref="A2:E10">
    <sortCondition ref="B1:B10"/>
  </sortState>
  <tableColumns count="6">
    <tableColumn id="2" xr3:uid="{B7DF05BD-15DE-445E-A445-E7855619B0DC}" name="Last Name" dataDxfId="174"/>
    <tableColumn id="1" xr3:uid="{0B5B87A9-1A8D-4CB8-8A01-490B45C72441}" name="First Name" dataDxfId="173"/>
    <tableColumn id="3" xr3:uid="{20B0123F-EAF5-4A35-BE97-0EDE6EFDB5C4}" name="Time In" dataDxfId="172" dataCellStyle="Percent">
      <calculatedColumnFormula>RANDBETWEEN(16,32)/48</calculatedColumnFormula>
    </tableColumn>
    <tableColumn id="4" xr3:uid="{F0B8AF22-6312-4D5D-9B89-F55AE53AB4C0}" name="Time Out" dataDxfId="171" dataCellStyle="Percent">
      <calculatedColumnFormula>C2+(RANDBETWEEN(1,8)/48)</calculatedColumnFormula>
    </tableColumn>
    <tableColumn id="5" xr3:uid="{4580015E-0696-4C0E-AFE2-587886CE4BBA}" name="Purpose" dataDxfId="170"/>
    <tableColumn id="6" xr3:uid="{65918E3A-CEAA-4704-8700-91C2171EB078}" name="Total" dataDxfId="169">
      <calculatedColumnFormula>D2-C2</calculatedColumnFormula>
    </tableColumn>
  </tableColumns>
  <tableStyleInfo name="My Table 01" showFirstColumn="0" showLastColumn="1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325304CA-B5C1-438A-BC33-6171EE8BEC45}" name="Total121230323436384042444648505254" displayName="Total121230323436384042444648505254" ref="I1:J8" totalsRowCount="1" headerRowDxfId="168" dataDxfId="167" totalsRowDxfId="166">
  <autoFilter ref="I1:J7" xr:uid="{B6C814AC-2651-4001-99DE-9899364CBD9A}"/>
  <tableColumns count="2">
    <tableColumn id="1" xr3:uid="{21AED8D9-D109-44DA-A699-C7E0B7A1BDDD}" name="Purpose" totalsRowLabel="Total" dataDxfId="165" totalsRowDxfId="164"/>
    <tableColumn id="2" xr3:uid="{75365465-5DD8-4F20-B225-A59F4EF86420}" name="Total" totalsRowFunction="custom" dataDxfId="163" totalsRowDxfId="162">
      <calculatedColumnFormula>SUMIFS(Table1229313335373941434547495153[Total],Table1229313335373941434547495153[Purpose],Total121230323436384042444648505254[[#This Row],[Purpose]])</calculatedColumnFormula>
      <totalsRowFormula>SUM(Total121230323436384042444648505254[Total])</totalsRowFormula>
    </tableColumn>
  </tableColumns>
  <tableStyleInfo name="My Table 08" showFirstColumn="1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4DF7EE6A-7636-4772-8638-A44CB2FEEA21}" name="Table122931333537394143454749515355" displayName="Table122931333537394143454749515355" ref="A1:F15" totalsRowShown="0" headerRowDxfId="149" dataDxfId="148">
  <autoFilter ref="A1:F15" xr:uid="{B9DE5D23-536D-4CAF-9C28-FC5668238EB5}"/>
  <sortState ref="A2:E10">
    <sortCondition ref="B1:B10"/>
  </sortState>
  <tableColumns count="6">
    <tableColumn id="2" xr3:uid="{96D00B1F-CB0A-40B6-8974-0B98B4B6B713}" name="Last Name" dataDxfId="147"/>
    <tableColumn id="1" xr3:uid="{FE3CD1BF-A644-43F7-9AC7-0BA0EB9FE975}" name="First Name" dataDxfId="146"/>
    <tableColumn id="3" xr3:uid="{88860E09-0256-469B-8718-176BF1C3D48E}" name="Time In" dataDxfId="145" dataCellStyle="Percent">
      <calculatedColumnFormula>RANDBETWEEN(16,32)/48</calculatedColumnFormula>
    </tableColumn>
    <tableColumn id="4" xr3:uid="{9C2F47C2-6768-48D5-819D-7D641900AE16}" name="Time Out" dataDxfId="144" dataCellStyle="Percent">
      <calculatedColumnFormula>C2+(RANDBETWEEN(1,8)/48)</calculatedColumnFormula>
    </tableColumn>
    <tableColumn id="5" xr3:uid="{418DA53A-BEB0-4471-9DE7-54AE66B68A86}" name="Purpose" dataDxfId="143"/>
    <tableColumn id="6" xr3:uid="{FBE81448-2653-4416-ABD9-82C019E87F2B}" name="Total" dataDxfId="142">
      <calculatedColumnFormula>D2-C2</calculatedColumnFormula>
    </tableColumn>
  </tableColumns>
  <tableStyleInfo name="My Table 01" showFirstColumn="0" showLastColumn="1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F50F620E-12B0-405D-A3FE-5C24727F2C38}" name="Total12123032343638404244464850525456" displayName="Total12123032343638404244464850525456" ref="I1:J8" totalsRowCount="1" headerRowDxfId="141" dataDxfId="140" totalsRowDxfId="139">
  <autoFilter ref="I1:J7" xr:uid="{B6C814AC-2651-4001-99DE-9899364CBD9A}"/>
  <tableColumns count="2">
    <tableColumn id="1" xr3:uid="{3FA5160D-2E5F-4266-B5CF-6DCA24882295}" name="Purpose" totalsRowLabel="Total" dataDxfId="138" totalsRowDxfId="137"/>
    <tableColumn id="2" xr3:uid="{436D7F0A-DE24-47CF-9BE8-AE1A8B05BEE0}" name="Total" totalsRowFunction="custom" dataDxfId="136" totalsRowDxfId="135">
      <calculatedColumnFormula>SUMIFS(Table122931333537394143454749515355[Total],Table122931333537394143454749515355[Purpose],Total12123032343638404244464850525456[[#This Row],[Purpose]])</calculatedColumnFormula>
      <totalsRowFormula>SUM(Total12123032343638404244464850525456[Total])</totalsRowFormula>
    </tableColumn>
  </tableColumns>
  <tableStyleInfo name="My Table 08" showFirstColumn="1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476D93E8-7C47-4C87-899A-74053D7BB40A}" name="Table12293133353739414345474951535557" displayName="Table12293133353739414345474951535557" ref="A1:F17" totalsRowShown="0" headerRowDxfId="122" dataDxfId="121">
  <autoFilter ref="A1:F17" xr:uid="{B9DE5D23-536D-4CAF-9C28-FC5668238EB5}"/>
  <sortState ref="A2:E10">
    <sortCondition ref="B1:B10"/>
  </sortState>
  <tableColumns count="6">
    <tableColumn id="2" xr3:uid="{BDE1EC0E-76A1-4370-8AAC-70A2EE814F3F}" name="Last Name" dataDxfId="120"/>
    <tableColumn id="1" xr3:uid="{180C8FBD-49FB-4BAE-8DFF-6912F528E6C6}" name="First Name" dataDxfId="119"/>
    <tableColumn id="3" xr3:uid="{7C2A7761-1408-4894-97FC-2E0159D073EA}" name="Time In" dataDxfId="118" dataCellStyle="Percent"/>
    <tableColumn id="4" xr3:uid="{BCC0E81A-1DA5-48CB-B7D4-3684E21F0165}" name="Time Out" dataDxfId="117" dataCellStyle="Percent"/>
    <tableColumn id="5" xr3:uid="{C34B3653-1E41-41C7-9099-2198D06E6AC8}" name="Purpose" dataDxfId="116"/>
    <tableColumn id="6" xr3:uid="{ADE18668-FDB9-47C0-91EB-AB21E8939295}" name="Total" dataDxfId="115">
      <calculatedColumnFormula>D2-C2</calculatedColumnFormula>
    </tableColumn>
  </tableColumns>
  <tableStyleInfo name="My Table 01" showFirstColumn="0" showLastColumn="1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6D4F520D-B359-42C4-BC7E-C0B4AA7754C6}" name="Total1212303234363840424446485052545658" displayName="Total1212303234363840424446485052545658" ref="I1:J8" totalsRowCount="1" headerRowDxfId="114" dataDxfId="113" totalsRowDxfId="112">
  <autoFilter ref="I1:J7" xr:uid="{B6C814AC-2651-4001-99DE-9899364CBD9A}"/>
  <tableColumns count="2">
    <tableColumn id="1" xr3:uid="{C6FD1C57-952D-4DD6-B1E3-C258B41D45D7}" name="Purpose" totalsRowLabel="Total" dataDxfId="111" totalsRowDxfId="110"/>
    <tableColumn id="2" xr3:uid="{FD8FD0D8-3377-4BB7-B398-CF6A08E897E8}" name="Total" totalsRowFunction="custom" dataDxfId="109" totalsRowDxfId="108">
      <calculatedColumnFormula>SUMIFS(Table12293133353739414345474951535557[Total],Table12293133353739414345474951535557[Purpose],Total1212303234363840424446485052545658[[#This Row],[Purpose]])</calculatedColumnFormula>
      <totalsRowFormula>SUM(Total1212303234363840424446485052545658[Total])</totalsRowFormula>
    </tableColumn>
  </tableColumns>
  <tableStyleInfo name="My Table 08" showFirstColumn="1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B2A80F80-6550-4CB8-B3B9-B13A1B7B16C2}" name="Table1229313335373941434547495153555759" displayName="Table1229313335373941434547495153555759" ref="A1:F13" totalsRowShown="0" headerRowDxfId="95" dataDxfId="94">
  <autoFilter ref="A1:F13" xr:uid="{B9DE5D23-536D-4CAF-9C28-FC5668238EB5}"/>
  <sortState ref="A2:E10">
    <sortCondition ref="B1:B10"/>
  </sortState>
  <tableColumns count="6">
    <tableColumn id="2" xr3:uid="{EC5250AC-0B4A-4CF9-8633-B025C4BF67AB}" name="Last Name" dataDxfId="93"/>
    <tableColumn id="1" xr3:uid="{ACA21967-0357-4A30-AF5E-96542D11C1D0}" name="First Name" dataDxfId="92"/>
    <tableColumn id="3" xr3:uid="{6DE5B504-CC01-48FB-B7E5-FB99FC51494B}" name="Time In" dataDxfId="91" dataCellStyle="Percent">
      <calculatedColumnFormula>RANDBETWEEN(16,32)/48</calculatedColumnFormula>
    </tableColumn>
    <tableColumn id="4" xr3:uid="{B1880714-C3AD-4D51-9466-0E3FCB0D95FD}" name="Time Out" dataDxfId="90" dataCellStyle="Percent">
      <calculatedColumnFormula>C2+(RANDBETWEEN(1,8)/48)</calculatedColumnFormula>
    </tableColumn>
    <tableColumn id="5" xr3:uid="{0CAAC5E9-3C9A-4AD1-BAAE-321550D21FE4}" name="Purpose" dataDxfId="89"/>
    <tableColumn id="6" xr3:uid="{BE73B9CD-5BB7-43AF-9095-BA5E127CB5C3}" name="Total" dataDxfId="88">
      <calculatedColumnFormula>D2-C2</calculatedColumnFormula>
    </tableColumn>
  </tableColumns>
  <tableStyleInfo name="My Table 01" showFirstColumn="0" showLastColumn="1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97790996-D010-4E1A-AA66-0C83199F0063}" name="Total121230323436384042444648505254565860" displayName="Total121230323436384042444648505254565860" ref="I1:J8" totalsRowCount="1" headerRowDxfId="87" dataDxfId="86" totalsRowDxfId="85">
  <autoFilter ref="I1:J7" xr:uid="{B6C814AC-2651-4001-99DE-9899364CBD9A}"/>
  <tableColumns count="2">
    <tableColumn id="1" xr3:uid="{24AA69C6-94F9-4AAC-846B-20BEC7D62C9F}" name="Purpose" totalsRowLabel="Total" dataDxfId="84" totalsRowDxfId="83"/>
    <tableColumn id="2" xr3:uid="{6964C602-2E20-4F4D-9A77-7A9C886F9A23}" name="Total" totalsRowFunction="custom" dataDxfId="82" totalsRowDxfId="81">
      <calculatedColumnFormula>SUMIFS(Table1229313335373941434547495153555759[Total],Table1229313335373941434547495153555759[Purpose],Total121230323436384042444648505254565860[[#This Row],[Purpose]])</calculatedColumnFormula>
      <totalsRowFormula>SUM(Total121230323436384042444648505254565860[Total])</totalsRowFormula>
    </tableColumn>
  </tableColumns>
  <tableStyleInfo name="My Table 08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874FC3-EEB2-4E35-9E61-92E8746EAC36}" name="Table2" displayName="Table2" ref="A1:F9" totalsRowShown="0" headerRowDxfId="755" dataDxfId="754">
  <autoFilter ref="A1:F9" xr:uid="{B9DE5D23-536D-4CAF-9C28-FC5668238EB5}"/>
  <sortState ref="A2:F9">
    <sortCondition ref="C1:C9"/>
  </sortState>
  <tableColumns count="6">
    <tableColumn id="1" xr3:uid="{452E8465-72A5-4E6B-B8FE-791C8B8A16AD}" name="Last Name" dataDxfId="753"/>
    <tableColumn id="2" xr3:uid="{98E9EF2A-5015-4985-99E0-BB05192457EA}" name="First Name" dataDxfId="752"/>
    <tableColumn id="3" xr3:uid="{6618B1E7-DB64-475F-BF33-21BB143AC49E}" name="Time In" dataDxfId="751" dataCellStyle="Percent"/>
    <tableColumn id="4" xr3:uid="{41E812C5-043D-432B-8CDD-EE2F7250FAD4}" name="Time Out" dataDxfId="750" dataCellStyle="Percent"/>
    <tableColumn id="5" xr3:uid="{337CB089-5EFA-4B60-81B6-A2672EE40A69}" name="Purpose" dataDxfId="749"/>
    <tableColumn id="6" xr3:uid="{E26920CC-5199-4CE9-A0D3-133F9D5FAE77}" name="Total" dataDxfId="748">
      <calculatedColumnFormula>D2-C2</calculatedColumnFormula>
    </tableColumn>
  </tableColumns>
  <tableStyleInfo name="My Table 01" showFirstColumn="0" showLastColumn="1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CBF1E036-74FC-4328-AEC1-298DF1B9FA21}" name="Table122931333537394143454749515355575961" displayName="Table122931333537394143454749515355575961" ref="A1:F15" totalsRowShown="0" headerRowDxfId="68" dataDxfId="67">
  <autoFilter ref="A1:F15" xr:uid="{B9DE5D23-536D-4CAF-9C28-FC5668238EB5}"/>
  <sortState ref="A2:E10">
    <sortCondition ref="B1:B10"/>
  </sortState>
  <tableColumns count="6">
    <tableColumn id="2" xr3:uid="{FC6075E7-DEFF-4BA4-A767-4F0D3DBCE733}" name="Last Name" dataDxfId="66"/>
    <tableColumn id="1" xr3:uid="{5429361C-AB50-4BCB-AEE9-36E2882A33E2}" name="First Name" dataDxfId="65"/>
    <tableColumn id="3" xr3:uid="{2AE3E5E6-3EFB-44FC-A767-312E7C7FE111}" name="Time In" dataDxfId="64" dataCellStyle="Percent">
      <calculatedColumnFormula>RANDBETWEEN(16,32)/48</calculatedColumnFormula>
    </tableColumn>
    <tableColumn id="4" xr3:uid="{164F6E89-868F-4BC4-A48C-B63AFCF08B32}" name="Time Out" dataDxfId="63" dataCellStyle="Percent">
      <calculatedColumnFormula>C2+(RANDBETWEEN(1,8)/48)</calculatedColumnFormula>
    </tableColumn>
    <tableColumn id="5" xr3:uid="{058834DF-824C-4245-A0F7-1E65C4AA66CE}" name="Purpose" dataDxfId="62"/>
    <tableColumn id="6" xr3:uid="{23243CFE-CFE6-4636-802F-99BF89D6C21B}" name="Total" dataDxfId="61">
      <calculatedColumnFormula>D2-C2</calculatedColumnFormula>
    </tableColumn>
  </tableColumns>
  <tableStyleInfo name="My Table 01" showFirstColumn="0" showLastColumn="1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B9529940-B00F-45AF-98D5-BB90D8DF481F}" name="Total12123032343638404244464850525456586062" displayName="Total12123032343638404244464850525456586062" ref="I1:J8" totalsRowCount="1" headerRowDxfId="60" dataDxfId="59" totalsRowDxfId="58">
  <autoFilter ref="I1:J7" xr:uid="{B6C814AC-2651-4001-99DE-9899364CBD9A}"/>
  <tableColumns count="2">
    <tableColumn id="1" xr3:uid="{651C2E63-CEF1-4BFF-AD38-41D951B16DD5}" name="Purpose" totalsRowLabel="Total" dataDxfId="57" totalsRowDxfId="56"/>
    <tableColumn id="2" xr3:uid="{85B3D262-1AD5-4A5F-925A-FC8442328075}" name="Total" totalsRowFunction="custom" dataDxfId="55" totalsRowDxfId="54">
      <calculatedColumnFormula>SUMIFS(Table122931333537394143454749515355575961[Total],Table122931333537394143454749515355575961[Purpose],Total12123032343638404244464850525456586062[[#This Row],[Purpose]])</calculatedColumnFormula>
      <totalsRowFormula>SUM(Total12123032343638404244464850525456586062[Total])</totalsRowFormula>
    </tableColumn>
  </tableColumns>
  <tableStyleInfo name="My Table 08" showFirstColumn="1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E29E37EE-6E8C-425B-8E70-628D9A3D1361}" name="Table12293133353739414345474951535557596163" displayName="Table12293133353739414345474951535557596163" ref="A1:F15" totalsRowShown="0" headerRowDxfId="41" dataDxfId="40">
  <autoFilter ref="A1:F15" xr:uid="{B9DE5D23-536D-4CAF-9C28-FC5668238EB5}"/>
  <sortState ref="A2:E10">
    <sortCondition ref="B1:B10"/>
  </sortState>
  <tableColumns count="6">
    <tableColumn id="2" xr3:uid="{2FA37DC6-2AFB-4F12-8E58-F0FC2002E9BE}" name="Last Name" dataDxfId="39"/>
    <tableColumn id="1" xr3:uid="{76BF5214-D901-4C71-BE64-55344F8868DE}" name="First Name" dataDxfId="38"/>
    <tableColumn id="3" xr3:uid="{C1473B19-C8F9-476A-8FFA-47CBE4AC2FA3}" name="Time In" dataDxfId="37" dataCellStyle="Percent">
      <calculatedColumnFormula>RANDBETWEEN(16,32)/48</calculatedColumnFormula>
    </tableColumn>
    <tableColumn id="4" xr3:uid="{E470FB88-E2B1-424B-B50D-FAA39EFD2067}" name="Time Out" dataDxfId="36" dataCellStyle="Percent">
      <calculatedColumnFormula>C2+(RANDBETWEEN(1,8)/48)</calculatedColumnFormula>
    </tableColumn>
    <tableColumn id="5" xr3:uid="{3E76831E-BA4F-44D1-BF8B-49F44B043A40}" name="Purpose" dataDxfId="35"/>
    <tableColumn id="6" xr3:uid="{655EF347-45B0-4E66-8618-FD5F9B837895}" name="Total" dataDxfId="34">
      <calculatedColumnFormula>D2-C2</calculatedColumnFormula>
    </tableColumn>
  </tableColumns>
  <tableStyleInfo name="My Table 01" showFirstColumn="0" showLastColumn="1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CA9663FE-2B97-4301-B661-662E23790457}" name="Total1212303234363840424446485052545658606264" displayName="Total1212303234363840424446485052545658606264" ref="I1:J8" totalsRowCount="1" headerRowDxfId="33" dataDxfId="32" totalsRowDxfId="31">
  <autoFilter ref="I1:J7" xr:uid="{B6C814AC-2651-4001-99DE-9899364CBD9A}"/>
  <tableColumns count="2">
    <tableColumn id="1" xr3:uid="{CCF98558-ED2F-448E-BF74-CDD37AD5ECA2}" name="Purpose" totalsRowLabel="Total" dataDxfId="30" totalsRowDxfId="29"/>
    <tableColumn id="2" xr3:uid="{980DA8B6-8AB6-47C2-A8E3-B38A85BE35CA}" name="Total" totalsRowFunction="custom" dataDxfId="28" totalsRowDxfId="27">
      <calculatedColumnFormula>SUMIFS(Table12293133353739414345474951535557596163[Total],Table12293133353739414345474951535557596163[Purpose],Total1212303234363840424446485052545658606264[[#This Row],[Purpose]])</calculatedColumnFormula>
      <totalsRowFormula>SUM(Total1212303234363840424446485052545658606264[Total])</totalsRowFormula>
    </tableColumn>
  </tableColumns>
  <tableStyleInfo name="My Table 08" showFirstColumn="1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2A767ED2-6F9C-4978-9579-F28631A849DB}" name="Table1229313335373941434547495153555759616365" displayName="Table1229313335373941434547495153555759616365" ref="A1:F16" totalsRowShown="0" headerRowDxfId="14" dataDxfId="13">
  <autoFilter ref="A1:F16" xr:uid="{B9DE5D23-536D-4CAF-9C28-FC5668238EB5}"/>
  <sortState ref="A2:E10">
    <sortCondition ref="B1:B10"/>
  </sortState>
  <tableColumns count="6">
    <tableColumn id="2" xr3:uid="{10C359A9-2EEF-466B-8EFF-392A3E4C4138}" name="Last Name" dataDxfId="12"/>
    <tableColumn id="1" xr3:uid="{DA38589B-132B-43FD-AA53-8FCECABD4D6E}" name="First Name" dataDxfId="11"/>
    <tableColumn id="3" xr3:uid="{53D1D46E-AD65-4941-A34B-1FED5672CCCD}" name="Time In" dataDxfId="10" dataCellStyle="Percent">
      <calculatedColumnFormula>RANDBETWEEN(16,32)/48</calculatedColumnFormula>
    </tableColumn>
    <tableColumn id="4" xr3:uid="{70313697-72A9-462F-AD2B-C534F0481A97}" name="Time Out" dataDxfId="9" dataCellStyle="Percent">
      <calculatedColumnFormula>C2+(RANDBETWEEN(1,8)/48)</calculatedColumnFormula>
    </tableColumn>
    <tableColumn id="5" xr3:uid="{3E9C1077-D229-43E5-9DA6-A85492F3FE36}" name="Purpose" dataDxfId="8"/>
    <tableColumn id="6" xr3:uid="{EED24CA2-E4F2-4A57-9A14-074BF5E145B9}" name="Total" dataDxfId="7">
      <calculatedColumnFormula>D2-C2</calculatedColumnFormula>
    </tableColumn>
  </tableColumns>
  <tableStyleInfo name="My Table 01" showFirstColumn="0" showLastColumn="1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E43841CA-289A-4ED6-97A9-3B783A5C54C8}" name="Total121230323436384042444648505254565860626466" displayName="Total121230323436384042444648505254565860626466" ref="I1:J8" totalsRowCount="1" headerRowDxfId="6" dataDxfId="5" totalsRowDxfId="4">
  <autoFilter ref="I1:J7" xr:uid="{B6C814AC-2651-4001-99DE-9899364CBD9A}"/>
  <tableColumns count="2">
    <tableColumn id="1" xr3:uid="{7BD45234-A620-4AD4-9BEB-5B45E3D5BD6A}" name="Purpose" totalsRowLabel="Total" dataDxfId="3" totalsRowDxfId="2"/>
    <tableColumn id="2" xr3:uid="{69BEDDF2-419E-4982-AE68-2180A09F0498}" name="Total" totalsRowFunction="custom" dataDxfId="1" totalsRowDxfId="0">
      <calculatedColumnFormula>SUMIFS(Table1229313335373941434547495153555759616365[Total],Table1229313335373941434547495153555759616365[Purpose],Total121230323436384042444648505254565860626466[[#This Row],[Purpose]])</calculatedColumnFormula>
      <totalsRowFormula>SUM(Total121230323436384042444648505254565860626466[Total])</totalsRowFormula>
    </tableColumn>
  </tableColumns>
  <tableStyleInfo name="My Table 08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3E5424B-0FFD-4732-9BB0-AACF164B75EB}" name="Total1202" displayName="Total1202" ref="I1:J8" totalsRowCount="1" headerRowDxfId="747" dataDxfId="746" totalsRowDxfId="745">
  <autoFilter ref="I1:J7" xr:uid="{B6C814AC-2651-4001-99DE-9899364CBD9A}"/>
  <tableColumns count="2">
    <tableColumn id="1" xr3:uid="{B4598A3D-ADB5-44B1-B97F-47FB73CDFE55}" name="Purpose" totalsRowLabel="Total" dataDxfId="744" totalsRowDxfId="743"/>
    <tableColumn id="2" xr3:uid="{18774C63-9F07-4E70-BFFD-D1FC8D87C09D}" name="Total" totalsRowFunction="custom" dataDxfId="742" totalsRowDxfId="741">
      <calculatedColumnFormula>SUMIFS(Table2[Total],Table2[Purpose],Total1202[[#This Row],[Purpose]])</calculatedColumnFormula>
      <totalsRowFormula>SUM(Total1202[Total])</totalsRowFormula>
    </tableColumn>
  </tableColumns>
  <tableStyleInfo name="My Table 08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23EDED2-9989-458B-9444-480EC8A89588}" name="Table3" displayName="Table3" ref="A1:F15" totalsRowShown="0" headerRowDxfId="734" dataDxfId="733">
  <autoFilter ref="A1:F15" xr:uid="{B9DE5D23-536D-4CAF-9C28-FC5668238EB5}"/>
  <sortState ref="A2:F15">
    <sortCondition ref="C1:C15"/>
  </sortState>
  <tableColumns count="6">
    <tableColumn id="1" xr3:uid="{DFA731D9-4AFB-4DC2-A93D-8BF31EB92AD3}" name="Last Name" dataDxfId="732"/>
    <tableColumn id="2" xr3:uid="{9732E4BC-31F7-4F06-AD44-95BB787E36DA}" name="First Name" dataDxfId="731"/>
    <tableColumn id="3" xr3:uid="{DB13280A-96BD-4335-9288-A9A4143F3BD6}" name="Time In" dataDxfId="730" dataCellStyle="Percent"/>
    <tableColumn id="4" xr3:uid="{E2AE85A2-FF59-4488-9958-E378FB4C880D}" name="Time Out" dataDxfId="729" dataCellStyle="Percent"/>
    <tableColumn id="5" xr3:uid="{D7ED07CD-D4C7-4920-9582-5F47269D355C}" name="Purpose" dataDxfId="728"/>
    <tableColumn id="6" xr3:uid="{E0E4B4C7-FC17-4FA6-B5A1-474CFEB4ACBB}" name="Total" dataDxfId="727">
      <calculatedColumnFormula>D2-C2</calculatedColumnFormula>
    </tableColumn>
  </tableColumns>
  <tableStyleInfo name="My Table 01" showFirstColumn="0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5F23E59-5024-40E1-8340-958CEB88CA9E}" name="Total1203" displayName="Total1203" ref="I1:J8" totalsRowCount="1" headerRowDxfId="726" dataDxfId="725" totalsRowDxfId="724">
  <autoFilter ref="I1:J7" xr:uid="{B6C814AC-2651-4001-99DE-9899364CBD9A}"/>
  <tableColumns count="2">
    <tableColumn id="1" xr3:uid="{6F6D4177-86F6-4771-881E-CE7A76BDAFC1}" name="Purpose" totalsRowLabel="Total" dataDxfId="723" totalsRowDxfId="722"/>
    <tableColumn id="2" xr3:uid="{9BF1F3FD-0C9A-43D2-A1C7-A8BAAF81AAAC}" name="Total" totalsRowFunction="custom" dataDxfId="721" totalsRowDxfId="720">
      <calculatedColumnFormula>SUMIFS(Table3[Total],Table3[Purpose],Total1203[[#This Row],[Purpose]])</calculatedColumnFormula>
      <totalsRowFormula>SUM(Total1203[Total])</totalsRowFormula>
    </tableColumn>
  </tableColumns>
  <tableStyleInfo name="My Table 08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y Compliments to the Chef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FF8021"/>
      </a:accent1>
      <a:accent2>
        <a:srgbClr val="A7EA52"/>
      </a:accent2>
      <a:accent3>
        <a:srgbClr val="5ECCF3"/>
      </a:accent3>
      <a:accent4>
        <a:srgbClr val="AD5DF3"/>
      </a:accent4>
      <a:accent5>
        <a:srgbClr val="978C89"/>
      </a:accent5>
      <a:accent6>
        <a:srgbClr val="707090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2" Type="http://schemas.openxmlformats.org/officeDocument/2006/relationships/table" Target="../tables/table4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5.xml"/><Relationship Id="rId2" Type="http://schemas.openxmlformats.org/officeDocument/2006/relationships/table" Target="../tables/table44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7.xml"/><Relationship Id="rId2" Type="http://schemas.openxmlformats.org/officeDocument/2006/relationships/table" Target="../tables/table46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9.xml"/><Relationship Id="rId2" Type="http://schemas.openxmlformats.org/officeDocument/2006/relationships/table" Target="../tables/table48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1.xml"/><Relationship Id="rId2" Type="http://schemas.openxmlformats.org/officeDocument/2006/relationships/table" Target="../tables/table50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5.xml"/><Relationship Id="rId2" Type="http://schemas.openxmlformats.org/officeDocument/2006/relationships/table" Target="../tables/table54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7.xml"/><Relationship Id="rId2" Type="http://schemas.openxmlformats.org/officeDocument/2006/relationships/table" Target="../tables/table56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9.xml"/><Relationship Id="rId2" Type="http://schemas.openxmlformats.org/officeDocument/2006/relationships/table" Target="../tables/table58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1.xml"/><Relationship Id="rId2" Type="http://schemas.openxmlformats.org/officeDocument/2006/relationships/table" Target="../tables/table6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3.xml"/><Relationship Id="rId2" Type="http://schemas.openxmlformats.org/officeDocument/2006/relationships/table" Target="../tables/table62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5.xml"/><Relationship Id="rId2" Type="http://schemas.openxmlformats.org/officeDocument/2006/relationships/table" Target="../tables/table64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B602F-AA87-4A40-8303-D846EBEB6B51}">
  <dimension ref="A1:AC47"/>
  <sheetViews>
    <sheetView tabSelected="1" workbookViewId="0">
      <selection activeCell="C7" sqref="C7"/>
    </sheetView>
  </sheetViews>
  <sheetFormatPr defaultRowHeight="15" x14ac:dyDescent="0.25"/>
  <cols>
    <col min="1" max="1" width="12.42578125" customWidth="1"/>
    <col min="3" max="3" width="10.42578125" customWidth="1"/>
    <col min="4" max="4" width="12.42578125" customWidth="1"/>
    <col min="5" max="5" width="10.28515625" customWidth="1"/>
    <col min="6" max="6" width="10.5703125" customWidth="1"/>
    <col min="7" max="7" width="12.140625" customWidth="1"/>
    <col min="8" max="16" width="9.140625" style="31"/>
  </cols>
  <sheetData>
    <row r="1" spans="1:29" x14ac:dyDescent="0.25">
      <c r="A1" s="31" t="s">
        <v>122</v>
      </c>
      <c r="B1" s="31" t="s">
        <v>6</v>
      </c>
      <c r="C1" s="31" t="s">
        <v>7</v>
      </c>
      <c r="D1" s="31" t="s">
        <v>125</v>
      </c>
      <c r="E1" s="31" t="s">
        <v>126</v>
      </c>
      <c r="F1" s="31" t="s">
        <v>8</v>
      </c>
      <c r="G1" s="31" t="s">
        <v>9</v>
      </c>
      <c r="H1" s="31" t="s">
        <v>0</v>
      </c>
      <c r="I1" s="8"/>
      <c r="J1" s="8"/>
      <c r="K1" s="8"/>
      <c r="L1" s="8"/>
      <c r="N1" s="8"/>
      <c r="O1" s="8"/>
      <c r="P1" s="8"/>
      <c r="AB1" s="31"/>
      <c r="AC1" s="31"/>
    </row>
    <row r="2" spans="1:29" x14ac:dyDescent="0.25">
      <c r="A2" s="31" t="s">
        <v>10</v>
      </c>
      <c r="B2" s="18">
        <f>'Day01'!$J$2</f>
        <v>0.29166666666666657</v>
      </c>
      <c r="C2" s="18">
        <f>'Day01'!$J$3</f>
        <v>0.10416666666666669</v>
      </c>
      <c r="D2" s="18">
        <f>'Day01'!$J$4</f>
        <v>0.33333333333333331</v>
      </c>
      <c r="E2" s="18">
        <f>'Day01'!$J$5</f>
        <v>6.2499999999999889E-2</v>
      </c>
      <c r="F2" s="18">
        <f>'Day01'!$J$6</f>
        <v>0.10416666666666663</v>
      </c>
      <c r="G2" s="18">
        <f>'Day01'!$J$7</f>
        <v>0.12500000000000011</v>
      </c>
      <c r="H2" s="18">
        <f>SUM(Total!B2:G2)</f>
        <v>1.020833333333333</v>
      </c>
      <c r="I2" s="33"/>
      <c r="J2" s="36" t="s">
        <v>221</v>
      </c>
      <c r="K2" s="33">
        <v>1</v>
      </c>
      <c r="L2" s="36" t="s">
        <v>223</v>
      </c>
      <c r="M2" s="33" t="str">
        <f>CONCATENATE(J2,K2,L2)</f>
        <v>='Day01'!$J$7</v>
      </c>
      <c r="N2" s="33"/>
      <c r="O2" s="33"/>
      <c r="P2" s="33"/>
      <c r="AB2" s="31"/>
      <c r="AC2" s="31"/>
    </row>
    <row r="3" spans="1:29" x14ac:dyDescent="0.25">
      <c r="A3" s="31" t="s">
        <v>11</v>
      </c>
      <c r="B3" s="18">
        <f>'Day02'!$J$2</f>
        <v>0.22916666666666652</v>
      </c>
      <c r="C3" s="18">
        <f>'Day02'!$J$3</f>
        <v>2.083333333333337E-2</v>
      </c>
      <c r="D3" s="18">
        <f>'Day02'!$J$4</f>
        <v>6.25E-2</v>
      </c>
      <c r="E3" s="18">
        <f>'Day02'!$J$5</f>
        <v>4.1666666666666685E-2</v>
      </c>
      <c r="F3" s="18">
        <f>'Day02'!$J$6</f>
        <v>0.125</v>
      </c>
      <c r="G3" s="18">
        <f>'Day02'!$J$7</f>
        <v>6.25E-2</v>
      </c>
      <c r="H3" s="18">
        <f>SUM(Total!B3:G3)</f>
        <v>0.54166666666666652</v>
      </c>
      <c r="I3" s="33"/>
      <c r="J3" s="36" t="s">
        <v>221</v>
      </c>
      <c r="K3" s="33">
        <v>2</v>
      </c>
      <c r="L3" s="36" t="s">
        <v>223</v>
      </c>
      <c r="M3" s="33" t="str">
        <f t="shared" ref="M3:M12" si="0">CONCATENATE(J3,K3,L3)</f>
        <v>='Day02'!$J$7</v>
      </c>
      <c r="N3" s="33"/>
      <c r="O3" s="33"/>
      <c r="P3" s="33"/>
      <c r="AB3" s="31"/>
      <c r="AC3" s="31"/>
    </row>
    <row r="4" spans="1:29" x14ac:dyDescent="0.25">
      <c r="A4" s="31" t="s">
        <v>12</v>
      </c>
      <c r="B4" s="18">
        <f>'Day03'!$J$2</f>
        <v>0.41666666666666663</v>
      </c>
      <c r="C4" s="18">
        <f>'Day03'!$J$3</f>
        <v>0.29166666666666663</v>
      </c>
      <c r="D4" s="18">
        <f>'Day03'!$J$4</f>
        <v>0.12500000000000003</v>
      </c>
      <c r="E4" s="18">
        <f>'Day03'!$J$5</f>
        <v>8.333333333333337E-2</v>
      </c>
      <c r="F4" s="18">
        <f>'Day03'!$J$6</f>
        <v>0.16666666666666663</v>
      </c>
      <c r="G4" s="18">
        <f>'Day03'!$J$7</f>
        <v>0.20833333333333331</v>
      </c>
      <c r="H4" s="18">
        <f>SUM(Total!B4:G4)</f>
        <v>1.2916666666666665</v>
      </c>
      <c r="I4" s="33"/>
      <c r="J4" s="36" t="s">
        <v>221</v>
      </c>
      <c r="K4" s="33">
        <v>3</v>
      </c>
      <c r="L4" s="36" t="s">
        <v>223</v>
      </c>
      <c r="M4" s="33" t="str">
        <f t="shared" si="0"/>
        <v>='Day03'!$J$7</v>
      </c>
      <c r="N4" s="33"/>
      <c r="O4" s="33"/>
      <c r="P4" s="33"/>
      <c r="AB4" s="31"/>
      <c r="AC4" s="31"/>
    </row>
    <row r="5" spans="1:29" x14ac:dyDescent="0.25">
      <c r="A5" s="31" t="s">
        <v>120</v>
      </c>
      <c r="B5" s="18">
        <f>'Day04'!$J$2</f>
        <v>0.35416666666666674</v>
      </c>
      <c r="C5" s="18">
        <f>'Day04'!$J$3</f>
        <v>0.39583333333333337</v>
      </c>
      <c r="D5" s="18">
        <f>'Day04'!$J$4</f>
        <v>0.14583333333333331</v>
      </c>
      <c r="E5" s="18">
        <f>'Day04'!$J$5</f>
        <v>0.14583333333333337</v>
      </c>
      <c r="F5" s="18">
        <f>'Day04'!$J$6</f>
        <v>0.125</v>
      </c>
      <c r="G5" s="18">
        <f>'Day04'!$J$7</f>
        <v>0.43750000000000006</v>
      </c>
      <c r="H5" s="18">
        <f>SUM(Total!B5:G5)</f>
        <v>1.604166666666667</v>
      </c>
      <c r="I5" s="33"/>
      <c r="J5" s="36" t="s">
        <v>221</v>
      </c>
      <c r="K5" s="33">
        <v>4</v>
      </c>
      <c r="L5" s="36" t="s">
        <v>223</v>
      </c>
      <c r="M5" s="33" t="str">
        <f t="shared" si="0"/>
        <v>='Day04'!$J$7</v>
      </c>
      <c r="N5" s="33"/>
      <c r="O5" s="33"/>
      <c r="P5" s="33"/>
      <c r="AB5" s="31"/>
      <c r="AC5" s="31"/>
    </row>
    <row r="6" spans="1:29" x14ac:dyDescent="0.25">
      <c r="A6" s="31" t="s">
        <v>121</v>
      </c>
      <c r="B6" s="18">
        <f>'Day05'!$J$2</f>
        <v>0.29166666666666674</v>
      </c>
      <c r="C6" s="18">
        <f>'Day05'!$J$3</f>
        <v>0.14583333333333331</v>
      </c>
      <c r="D6" s="18">
        <f>'Day05'!$J$4</f>
        <v>0.1875</v>
      </c>
      <c r="E6" s="18">
        <f>'Day05'!$J$5</f>
        <v>0</v>
      </c>
      <c r="F6" s="18">
        <f>'Day05'!$J$6</f>
        <v>0.125</v>
      </c>
      <c r="G6" s="18">
        <f>'Day05'!$J$7</f>
        <v>0.33333333333333331</v>
      </c>
      <c r="H6" s="18">
        <f>SUM(Total!B6:G6)</f>
        <v>1.0833333333333333</v>
      </c>
      <c r="I6" s="33"/>
      <c r="J6" s="36" t="s">
        <v>221</v>
      </c>
      <c r="K6" s="33">
        <v>5</v>
      </c>
      <c r="L6" s="36" t="s">
        <v>223</v>
      </c>
      <c r="M6" s="33" t="str">
        <f t="shared" si="0"/>
        <v>='Day05'!$J$7</v>
      </c>
      <c r="N6" s="33"/>
      <c r="O6" s="33"/>
      <c r="P6" s="33"/>
      <c r="AB6" s="31"/>
      <c r="AC6" s="31"/>
    </row>
    <row r="7" spans="1:29" x14ac:dyDescent="0.25">
      <c r="A7" s="31" t="s">
        <v>127</v>
      </c>
      <c r="B7" s="18">
        <f ca="1">'Day06'!$J$2</f>
        <v>0.1875</v>
      </c>
      <c r="C7" s="18">
        <f ca="1">'Day06'!$J$3</f>
        <v>4.1666666666666685E-2</v>
      </c>
      <c r="D7" s="18">
        <f ca="1">'Day06'!$J$4</f>
        <v>0.27083333333333337</v>
      </c>
      <c r="E7" s="18">
        <f ca="1">'Day06'!$J$5</f>
        <v>0.10416666666666669</v>
      </c>
      <c r="F7" s="18">
        <f ca="1">'Day06'!$J$6</f>
        <v>6.25E-2</v>
      </c>
      <c r="G7" s="18">
        <f ca="1">'Day06'!$J$7</f>
        <v>0.10416666666666669</v>
      </c>
      <c r="H7" s="18">
        <f ca="1">SUM(Total!B7:G7)</f>
        <v>0.77083333333333348</v>
      </c>
      <c r="I7" s="33"/>
      <c r="J7" s="36" t="s">
        <v>221</v>
      </c>
      <c r="K7" s="33">
        <v>6</v>
      </c>
      <c r="L7" s="36" t="s">
        <v>223</v>
      </c>
      <c r="M7" s="33" t="str">
        <f t="shared" si="0"/>
        <v>='Day06'!$J$7</v>
      </c>
      <c r="N7" s="33"/>
      <c r="O7" s="33"/>
      <c r="P7" s="33"/>
      <c r="AB7" s="31"/>
      <c r="AC7" s="31"/>
    </row>
    <row r="8" spans="1:29" x14ac:dyDescent="0.25">
      <c r="A8" s="31" t="s">
        <v>128</v>
      </c>
      <c r="B8" s="18">
        <f ca="1">'Day07'!$J$2</f>
        <v>0.20833333333333326</v>
      </c>
      <c r="C8" s="18">
        <f ca="1">'Day07'!$J$3</f>
        <v>0.14583333333333337</v>
      </c>
      <c r="D8" s="18">
        <f ca="1">'Day07'!$J$4</f>
        <v>0.125</v>
      </c>
      <c r="E8" s="18">
        <f ca="1">'Day07'!$J$5</f>
        <v>2.083333333333337E-2</v>
      </c>
      <c r="F8" s="18">
        <f ca="1">'Day07'!$J$6</f>
        <v>0.14583333333333337</v>
      </c>
      <c r="G8" s="18">
        <f ca="1">'Day07'!$J$7</f>
        <v>0.10416666666666663</v>
      </c>
      <c r="H8" s="18">
        <f ca="1">SUM(Total!B8:G8)</f>
        <v>0.75</v>
      </c>
      <c r="I8" s="34"/>
      <c r="J8" s="36" t="s">
        <v>221</v>
      </c>
      <c r="K8" s="33">
        <v>7</v>
      </c>
      <c r="L8" s="36" t="s">
        <v>223</v>
      </c>
      <c r="M8" s="33" t="str">
        <f t="shared" si="0"/>
        <v>='Day07'!$J$7</v>
      </c>
      <c r="N8" s="34"/>
      <c r="O8" s="34"/>
      <c r="P8" s="34"/>
      <c r="AB8" s="31"/>
      <c r="AC8" s="31"/>
    </row>
    <row r="9" spans="1:29" x14ac:dyDescent="0.25">
      <c r="A9" s="31" t="s">
        <v>129</v>
      </c>
      <c r="B9" s="18">
        <f ca="1">'Day08'!$J$2</f>
        <v>0.29166666666666669</v>
      </c>
      <c r="C9" s="18">
        <f ca="1">'Day08'!$J$3</f>
        <v>0.25</v>
      </c>
      <c r="D9" s="18">
        <f ca="1">'Day08'!$J$4</f>
        <v>0.14583333333333337</v>
      </c>
      <c r="E9" s="18">
        <f ca="1">'Day08'!$J$5</f>
        <v>0.12499999999999994</v>
      </c>
      <c r="F9" s="18">
        <f ca="1">'Day08'!$J$6</f>
        <v>8.3333333333333315E-2</v>
      </c>
      <c r="G9" s="18">
        <f ca="1">'Day08'!$J$7</f>
        <v>0.27083333333333331</v>
      </c>
      <c r="H9" s="18">
        <f ca="1">SUM(Total!B9:G9)</f>
        <v>1.1666666666666665</v>
      </c>
      <c r="J9" s="36" t="s">
        <v>221</v>
      </c>
      <c r="K9" s="33">
        <v>8</v>
      </c>
      <c r="L9" s="36" t="s">
        <v>223</v>
      </c>
      <c r="M9" s="33" t="str">
        <f t="shared" si="0"/>
        <v>='Day08'!$J$7</v>
      </c>
      <c r="V9" s="14" t="s">
        <v>123</v>
      </c>
      <c r="W9" s="19" t="s">
        <v>10</v>
      </c>
      <c r="X9" s="20" t="s">
        <v>11</v>
      </c>
      <c r="Y9" s="20" t="s">
        <v>12</v>
      </c>
      <c r="Z9" s="20" t="s">
        <v>120</v>
      </c>
      <c r="AA9" s="20" t="s">
        <v>121</v>
      </c>
      <c r="AB9" s="8" t="s">
        <v>0</v>
      </c>
      <c r="AC9" s="31"/>
    </row>
    <row r="10" spans="1:29" x14ac:dyDescent="0.25">
      <c r="A10" s="31" t="s">
        <v>130</v>
      </c>
      <c r="B10" s="18">
        <f ca="1">'Day09'!$J$2</f>
        <v>0.3125</v>
      </c>
      <c r="C10" s="18">
        <f ca="1">'Day09'!$J$3</f>
        <v>0.20833333333333331</v>
      </c>
      <c r="D10" s="18">
        <f ca="1">'Day09'!$J$4</f>
        <v>0.20833333333333331</v>
      </c>
      <c r="E10" s="18">
        <f>'Day09'!$J$5</f>
        <v>0</v>
      </c>
      <c r="F10" s="18">
        <f ca="1">'Day09'!$J$6</f>
        <v>0.27083333333333337</v>
      </c>
      <c r="G10" s="18">
        <f ca="1">'Day09'!$J$7</f>
        <v>0.20833333333333331</v>
      </c>
      <c r="H10" s="18">
        <f ca="1">SUM(Total!B10:G10)</f>
        <v>1.2083333333333333</v>
      </c>
      <c r="J10" s="36" t="s">
        <v>221</v>
      </c>
      <c r="K10" s="33">
        <v>9</v>
      </c>
      <c r="L10" s="36" t="s">
        <v>223</v>
      </c>
      <c r="M10" s="33" t="str">
        <f t="shared" si="0"/>
        <v>='Day09'!$J$7</v>
      </c>
      <c r="V10" s="2" t="s">
        <v>6</v>
      </c>
      <c r="W10" s="32">
        <f>COUNTIF(Table1[Purpose],GrandTotalClients[[#This Row],[Total Clients]])</f>
        <v>2</v>
      </c>
      <c r="X10" s="32">
        <f>COUNTIF(Table2[Purpose],GrandTotalClients[[#This Row],[Total Clients]])</f>
        <v>2</v>
      </c>
      <c r="Y10" s="32">
        <f>COUNTIF(Table3[Purpose],GrandTotalClients[[#This Row],[Total Clients]])</f>
        <v>4</v>
      </c>
      <c r="Z10" s="32">
        <f>COUNTIF(Table4[Purpose],GrandTotalClients[[#This Row],[Total Clients]])</f>
        <v>3</v>
      </c>
      <c r="AA10" s="32">
        <f>COUNTIF(Table5[Purpose],GrandTotalClients[[#This Row],[Total Clients]])</f>
        <v>3</v>
      </c>
      <c r="AB10" s="33">
        <f>SUM(GrandTotalClients[[#This Row],[01-Dec]:[03-Dec]])</f>
        <v>8</v>
      </c>
    </row>
    <row r="11" spans="1:29" x14ac:dyDescent="0.25">
      <c r="A11" s="31" t="s">
        <v>131</v>
      </c>
      <c r="B11" s="18">
        <f ca="1">'Day10'!$J$2</f>
        <v>0.33333333333333331</v>
      </c>
      <c r="C11" s="18">
        <f ca="1">'Day10'!$J$3</f>
        <v>0.31249999999999994</v>
      </c>
      <c r="D11" s="18">
        <f ca="1">'Day10'!$J$4</f>
        <v>4.166666666666663E-2</v>
      </c>
      <c r="E11" s="18">
        <f ca="1">'Day10'!$J$5</f>
        <v>4.166666666666663E-2</v>
      </c>
      <c r="F11" s="18">
        <f ca="1">'Day10'!$J$6</f>
        <v>0.10416666666666663</v>
      </c>
      <c r="G11" s="18">
        <f ca="1">'Day10'!$J$7</f>
        <v>0.3125</v>
      </c>
      <c r="H11" s="18">
        <f ca="1">SUM(Total!B11:G11)</f>
        <v>1.145833333333333</v>
      </c>
      <c r="J11" s="36" t="s">
        <v>222</v>
      </c>
      <c r="K11" s="33">
        <v>10</v>
      </c>
      <c r="L11" s="36" t="s">
        <v>223</v>
      </c>
      <c r="M11" s="33" t="str">
        <f t="shared" si="0"/>
        <v>='Day10'!$J$7</v>
      </c>
      <c r="V11" s="3" t="s">
        <v>7</v>
      </c>
      <c r="W11" s="32">
        <f>COUNTIF(Table1[Purpose],GrandTotalClients[[#This Row],[Total Clients]])</f>
        <v>1</v>
      </c>
      <c r="X11" s="32">
        <f>COUNTIF(Table2[Purpose],GrandTotalClients[[#This Row],[Total Clients]])</f>
        <v>1</v>
      </c>
      <c r="Y11" s="32">
        <f>COUNTIF(Table3[Purpose],GrandTotalClients[[#This Row],[Total Clients]])</f>
        <v>3</v>
      </c>
      <c r="Z11" s="32">
        <f>COUNTIF(Table4[Purpose],GrandTotalClients[[#This Row],[Total Clients]])</f>
        <v>3</v>
      </c>
      <c r="AA11" s="32">
        <f>COUNTIF(Table5[Purpose],GrandTotalClients[[#This Row],[Total Clients]])</f>
        <v>3</v>
      </c>
      <c r="AB11" s="33">
        <f>SUM(GrandTotalClients[[#This Row],[01-Dec]:[03-Dec]])</f>
        <v>5</v>
      </c>
      <c r="AC11" s="31"/>
    </row>
    <row r="12" spans="1:29" x14ac:dyDescent="0.25">
      <c r="A12" s="31" t="s">
        <v>132</v>
      </c>
      <c r="B12" s="18">
        <f ca="1">'Day11'!$J$2</f>
        <v>0.10416666666666669</v>
      </c>
      <c r="C12" s="18">
        <f ca="1">'Day11'!$J$3</f>
        <v>0.10416666666666663</v>
      </c>
      <c r="D12" s="18">
        <f ca="1">'Day11'!$J$4</f>
        <v>0.20833333333333337</v>
      </c>
      <c r="E12" s="18">
        <f ca="1">'Day11'!$J$5</f>
        <v>4.166666666666663E-2</v>
      </c>
      <c r="F12" s="18">
        <f ca="1">'Day11'!$J$6</f>
        <v>0.16666666666666669</v>
      </c>
      <c r="G12" s="18">
        <f ca="1">'Day11'!$J$7</f>
        <v>0.14583333333333337</v>
      </c>
      <c r="H12" s="18">
        <f ca="1">SUM(Total!B12:G12)</f>
        <v>0.77083333333333337</v>
      </c>
      <c r="J12" s="36" t="s">
        <v>222</v>
      </c>
      <c r="K12" s="33">
        <v>11</v>
      </c>
      <c r="L12" s="36" t="s">
        <v>223</v>
      </c>
      <c r="M12" s="33" t="str">
        <f t="shared" si="0"/>
        <v>='Day11'!$J$7</v>
      </c>
      <c r="V12" s="4" t="s">
        <v>125</v>
      </c>
      <c r="W12" s="32">
        <f>COUNTIF(Table1[Purpose],GrandTotalClients[[#This Row],[Total Clients]])</f>
        <v>3</v>
      </c>
      <c r="X12" s="32">
        <f>COUNTIF(Table2[Purpose],GrandTotalClients[[#This Row],[Total Clients]])</f>
        <v>2</v>
      </c>
      <c r="Y12" s="32">
        <f>COUNTIF(Table3[Purpose],GrandTotalClients[[#This Row],[Total Clients]])</f>
        <v>1</v>
      </c>
      <c r="Z12" s="32">
        <f>COUNTIF(Table4[Purpose],GrandTotalClients[[#This Row],[Total Clients]])</f>
        <v>1</v>
      </c>
      <c r="AA12" s="32">
        <f>COUNTIF(Table5[Purpose],GrandTotalClients[[#This Row],[Total Clients]])</f>
        <v>2</v>
      </c>
      <c r="AB12" s="33">
        <f>SUM(GrandTotalClients[[#This Row],[01-Dec]:[03-Dec]])</f>
        <v>6</v>
      </c>
      <c r="AC12" s="31"/>
    </row>
    <row r="13" spans="1:29" x14ac:dyDescent="0.25">
      <c r="A13" s="31" t="s">
        <v>133</v>
      </c>
      <c r="B13" s="18">
        <f ca="1">'Day12'!$J$2</f>
        <v>0.1875</v>
      </c>
      <c r="C13" s="18">
        <f ca="1">'Day12'!$J$3</f>
        <v>0.16666666666666669</v>
      </c>
      <c r="D13" s="18">
        <f ca="1">'Day12'!$J$4</f>
        <v>0.20833333333333331</v>
      </c>
      <c r="E13" s="18">
        <f ca="1">'Day12'!$J$5</f>
        <v>6.2500000000000056E-2</v>
      </c>
      <c r="F13" s="18">
        <f ca="1">'Day12'!$J$6</f>
        <v>0.10416666666666663</v>
      </c>
      <c r="G13" s="18">
        <f ca="1">'Day12'!$J$7</f>
        <v>2.0833333333333315E-2</v>
      </c>
      <c r="H13" s="18">
        <f ca="1">SUM(Total!B13:G13)</f>
        <v>0.75</v>
      </c>
      <c r="J13" s="36" t="s">
        <v>222</v>
      </c>
      <c r="K13" s="33">
        <v>12</v>
      </c>
      <c r="L13" s="36" t="s">
        <v>223</v>
      </c>
      <c r="M13" s="33" t="str">
        <f t="shared" ref="M13:M32" si="1">CONCATENATE(J13,K13,L13)</f>
        <v>='Day12'!$J$7</v>
      </c>
      <c r="V13" s="5" t="s">
        <v>126</v>
      </c>
      <c r="W13" s="32">
        <f>COUNTIF(Table1[Purpose],GrandTotalClients[[#This Row],[Total Clients]])</f>
        <v>1</v>
      </c>
      <c r="X13" s="32">
        <f>COUNTIF(Table2[Purpose],GrandTotalClients[[#This Row],[Total Clients]])</f>
        <v>1</v>
      </c>
      <c r="Y13" s="32">
        <f>COUNTIF(Table3[Purpose],GrandTotalClients[[#This Row],[Total Clients]])</f>
        <v>2</v>
      </c>
      <c r="Z13" s="32">
        <f>COUNTIF(Table4[Purpose],GrandTotalClients[[#This Row],[Total Clients]])</f>
        <v>1</v>
      </c>
      <c r="AA13" s="32">
        <f>COUNTIF(Table5[Purpose],GrandTotalClients[[#This Row],[Total Clients]])</f>
        <v>0</v>
      </c>
      <c r="AB13" s="33">
        <f>SUM(GrandTotalClients[[#This Row],[01-Dec]:[03-Dec]])</f>
        <v>4</v>
      </c>
      <c r="AC13" s="31"/>
    </row>
    <row r="14" spans="1:29" x14ac:dyDescent="0.25">
      <c r="A14" s="31" t="s">
        <v>134</v>
      </c>
      <c r="B14" s="18">
        <f ca="1">'Day13'!$J$2</f>
        <v>0.29166666666666663</v>
      </c>
      <c r="C14" s="18">
        <f ca="1">'Day13'!$J$3</f>
        <v>8.3333333333333315E-2</v>
      </c>
      <c r="D14" s="18">
        <f ca="1">'Day13'!$J$4</f>
        <v>0.33333333333333343</v>
      </c>
      <c r="E14" s="18">
        <f ca="1">'Day13'!$J$5</f>
        <v>8.3333333333333315E-2</v>
      </c>
      <c r="F14" s="18">
        <f ca="1">'Day13'!$J$6</f>
        <v>2.083333333333337E-2</v>
      </c>
      <c r="G14" s="18">
        <f ca="1">'Day13'!$J$7</f>
        <v>0.125</v>
      </c>
      <c r="H14" s="18">
        <f ca="1">SUM(Total!B14:G14)</f>
        <v>0.93750000000000011</v>
      </c>
      <c r="J14" s="36" t="s">
        <v>222</v>
      </c>
      <c r="K14" s="33">
        <v>13</v>
      </c>
      <c r="L14" s="36" t="s">
        <v>223</v>
      </c>
      <c r="M14" s="33" t="str">
        <f t="shared" si="1"/>
        <v>='Day13'!$J$7</v>
      </c>
      <c r="V14" s="6" t="s">
        <v>8</v>
      </c>
      <c r="W14" s="32">
        <f>COUNTIF(Table1[Purpose],GrandTotalClients[[#This Row],[Total Clients]])</f>
        <v>1</v>
      </c>
      <c r="X14" s="32">
        <f>COUNTIF(Table2[Purpose],GrandTotalClients[[#This Row],[Total Clients]])</f>
        <v>1</v>
      </c>
      <c r="Y14" s="32">
        <f>COUNTIF(Table3[Purpose],GrandTotalClients[[#This Row],[Total Clients]])</f>
        <v>2</v>
      </c>
      <c r="Z14" s="32">
        <f>COUNTIF(Table4[Purpose],GrandTotalClients[[#This Row],[Total Clients]])</f>
        <v>1</v>
      </c>
      <c r="AA14" s="32">
        <f>COUNTIF(Table5[Purpose],GrandTotalClients[[#This Row],[Total Clients]])</f>
        <v>2</v>
      </c>
      <c r="AB14" s="33">
        <f>SUM(GrandTotalClients[[#This Row],[01-Dec]:[03-Dec]])</f>
        <v>4</v>
      </c>
      <c r="AC14" s="31"/>
    </row>
    <row r="15" spans="1:29" x14ac:dyDescent="0.25">
      <c r="A15" s="31" t="s">
        <v>135</v>
      </c>
      <c r="B15" s="18">
        <f ca="1">'Day14'!$J$2</f>
        <v>0.25000000000000006</v>
      </c>
      <c r="C15" s="18">
        <f ca="1">'Day14'!$J$3</f>
        <v>8.333333333333337E-2</v>
      </c>
      <c r="D15" s="18">
        <f ca="1">'Day14'!$J$4</f>
        <v>0.39583333333333343</v>
      </c>
      <c r="E15" s="18">
        <f ca="1">'Day14'!$J$5</f>
        <v>2.083333333333337E-2</v>
      </c>
      <c r="F15" s="18">
        <f ca="1">'Day14'!$J$6</f>
        <v>8.333333333333337E-2</v>
      </c>
      <c r="G15" s="18">
        <f ca="1">'Day14'!$J$7</f>
        <v>0.10416666666666669</v>
      </c>
      <c r="H15" s="18">
        <f ca="1">SUM(Total!B15:G15)</f>
        <v>0.93750000000000022</v>
      </c>
      <c r="J15" s="36" t="s">
        <v>222</v>
      </c>
      <c r="K15" s="33">
        <v>14</v>
      </c>
      <c r="L15" s="36" t="s">
        <v>223</v>
      </c>
      <c r="M15" s="33" t="str">
        <f t="shared" si="1"/>
        <v>='Day14'!$J$7</v>
      </c>
      <c r="V15" s="7" t="s">
        <v>9</v>
      </c>
      <c r="W15" s="32">
        <f>COUNTIF(Table1[Purpose],GrandTotalClients[[#This Row],[Total Clients]])</f>
        <v>1</v>
      </c>
      <c r="X15" s="32">
        <f>COUNTIF(Table2[Purpose],GrandTotalClients[[#This Row],[Total Clients]])</f>
        <v>1</v>
      </c>
      <c r="Y15" s="32">
        <f>COUNTIF(Table3[Purpose],GrandTotalClients[[#This Row],[Total Clients]])</f>
        <v>2</v>
      </c>
      <c r="Z15" s="32">
        <f>COUNTIF(Table4[Purpose],GrandTotalClients[[#This Row],[Total Clients]])</f>
        <v>3</v>
      </c>
      <c r="AA15" s="32">
        <f>COUNTIF(Table5[Purpose],GrandTotalClients[[#This Row],[Total Clients]])</f>
        <v>3</v>
      </c>
      <c r="AB15" s="33">
        <f>SUM(GrandTotalClients[[#This Row],[01-Dec]:[03-Dec]])</f>
        <v>4</v>
      </c>
      <c r="AC15" s="31"/>
    </row>
    <row r="16" spans="1:29" x14ac:dyDescent="0.25">
      <c r="A16" s="31" t="s">
        <v>136</v>
      </c>
      <c r="B16" s="18">
        <f ca="1">'Day15'!$J$2</f>
        <v>0.29166666666666669</v>
      </c>
      <c r="C16" s="18">
        <f ca="1">'Day15'!$J$3</f>
        <v>0.12500000000000006</v>
      </c>
      <c r="D16" s="18">
        <f ca="1">'Day15'!$J$4</f>
        <v>0.12499999999999994</v>
      </c>
      <c r="E16" s="18">
        <f ca="1">'Day15'!$J$5</f>
        <v>0.14583333333333337</v>
      </c>
      <c r="F16" s="18">
        <f ca="1">'Day15'!$J$6</f>
        <v>0.14583333333333337</v>
      </c>
      <c r="G16" s="18">
        <f ca="1">'Day15'!$J$7</f>
        <v>0.14583333333333337</v>
      </c>
      <c r="H16" s="18">
        <f ca="1">SUM(Total!B16:G16)</f>
        <v>0.97916666666666685</v>
      </c>
      <c r="J16" s="36" t="s">
        <v>222</v>
      </c>
      <c r="K16" s="33">
        <v>15</v>
      </c>
      <c r="L16" s="36" t="s">
        <v>223</v>
      </c>
      <c r="M16" s="33" t="str">
        <f t="shared" si="1"/>
        <v>='Day15'!$J$7</v>
      </c>
      <c r="V16" s="8" t="s">
        <v>0</v>
      </c>
      <c r="W16" s="37">
        <f>SUM(GrandTotalClients[01-Dec])</f>
        <v>9</v>
      </c>
      <c r="X16" s="37">
        <f>SUM(GrandTotalClients[02-Dec])</f>
        <v>8</v>
      </c>
      <c r="Y16" s="37">
        <f>SUM(GrandTotalClients[03-Dec])</f>
        <v>14</v>
      </c>
      <c r="Z16" s="37">
        <f>SUM(GrandTotalClients[04-Dec])</f>
        <v>12</v>
      </c>
      <c r="AA16" s="37">
        <f>SUM(GrandTotalClients[05-Dec])</f>
        <v>13</v>
      </c>
      <c r="AB16" s="37">
        <f>SUBTOTAL(109,GrandTotalClients[Total])</f>
        <v>31</v>
      </c>
      <c r="AC16" s="31"/>
    </row>
    <row r="17" spans="1:29" x14ac:dyDescent="0.25">
      <c r="A17" s="31" t="s">
        <v>137</v>
      </c>
      <c r="B17" s="18">
        <f ca="1">'Day16'!$J$2</f>
        <v>0.14583333333333337</v>
      </c>
      <c r="C17" s="18">
        <f ca="1">'Day16'!$J$3</f>
        <v>8.3333333333333315E-2</v>
      </c>
      <c r="D17" s="18">
        <f ca="1">'Day16'!$J$4</f>
        <v>0.31250000000000006</v>
      </c>
      <c r="E17" s="18">
        <f ca="1">'Day16'!$J$5</f>
        <v>0.16666666666666663</v>
      </c>
      <c r="F17" s="18">
        <f ca="1">'Day16'!$J$6</f>
        <v>2.083333333333337E-2</v>
      </c>
      <c r="G17" s="18">
        <f ca="1">'Day16'!$J$7</f>
        <v>8.333333333333337E-2</v>
      </c>
      <c r="H17" s="18">
        <f ca="1">SUM(Total!B17:G17)</f>
        <v>0.81250000000000011</v>
      </c>
      <c r="J17" s="36" t="s">
        <v>222</v>
      </c>
      <c r="K17" s="33">
        <v>16</v>
      </c>
      <c r="L17" s="36" t="s">
        <v>223</v>
      </c>
      <c r="M17" s="33" t="str">
        <f t="shared" si="1"/>
        <v>='Day16'!$J$7</v>
      </c>
      <c r="AB17" s="31"/>
      <c r="AC17" s="31"/>
    </row>
    <row r="18" spans="1:29" x14ac:dyDescent="0.25">
      <c r="A18" s="31" t="s">
        <v>138</v>
      </c>
      <c r="B18" s="18">
        <f ca="1">'Day17'!$J$2</f>
        <v>0.29166666666666674</v>
      </c>
      <c r="C18" s="18">
        <f ca="1">'Day17'!$J$3</f>
        <v>0.10416666666666669</v>
      </c>
      <c r="D18" s="18">
        <f ca="1">'Day17'!$J$4</f>
        <v>0.33333333333333337</v>
      </c>
      <c r="E18" s="18">
        <f ca="1">'Day17'!$J$5</f>
        <v>8.3333333333333315E-2</v>
      </c>
      <c r="F18" s="18">
        <f ca="1">'Day17'!$J$6</f>
        <v>0.10416666666666663</v>
      </c>
      <c r="G18" s="18">
        <f ca="1">'Day17'!$J$7</f>
        <v>0.125</v>
      </c>
      <c r="H18" s="18">
        <f ca="1">SUM(Total!B18:G18)</f>
        <v>1.0416666666666665</v>
      </c>
      <c r="J18" s="36" t="s">
        <v>222</v>
      </c>
      <c r="K18" s="33">
        <v>17</v>
      </c>
      <c r="L18" s="36" t="s">
        <v>223</v>
      </c>
      <c r="M18" s="33" t="str">
        <f t="shared" si="1"/>
        <v>='Day17'!$J$7</v>
      </c>
      <c r="AB18" s="31"/>
      <c r="AC18" s="31"/>
    </row>
    <row r="19" spans="1:29" x14ac:dyDescent="0.25">
      <c r="A19" s="31" t="s">
        <v>139</v>
      </c>
      <c r="B19" s="18">
        <f ca="1">'Day18'!$J$2</f>
        <v>0.20833333333333326</v>
      </c>
      <c r="C19" s="18">
        <f ca="1">'Day18'!$J$3</f>
        <v>8.3333333333333315E-2</v>
      </c>
      <c r="D19" s="18">
        <f ca="1">'Day18'!$J$4</f>
        <v>0.25</v>
      </c>
      <c r="E19" s="18">
        <f ca="1">'Day18'!$J$5</f>
        <v>0.16666666666666669</v>
      </c>
      <c r="F19" s="18">
        <f ca="1">'Day18'!$J$6</f>
        <v>0.10416666666666663</v>
      </c>
      <c r="G19" s="18">
        <f ca="1">'Day18'!$J$7</f>
        <v>6.25E-2</v>
      </c>
      <c r="H19" s="18">
        <f ca="1">SUM(Total!B19:G19)</f>
        <v>0.87499999999999989</v>
      </c>
      <c r="J19" s="36" t="s">
        <v>222</v>
      </c>
      <c r="K19" s="33">
        <v>18</v>
      </c>
      <c r="L19" s="36" t="s">
        <v>223</v>
      </c>
      <c r="M19" s="33" t="str">
        <f t="shared" si="1"/>
        <v>='Day18'!$J$7</v>
      </c>
      <c r="AB19" s="31"/>
      <c r="AC19" s="31"/>
    </row>
    <row r="20" spans="1:29" x14ac:dyDescent="0.25">
      <c r="A20" s="31" t="s">
        <v>140</v>
      </c>
      <c r="B20" s="18">
        <f ca="1">'Day19'!$J$2</f>
        <v>0.20833333333333331</v>
      </c>
      <c r="C20" s="18">
        <f ca="1">'Day19'!$J$3</f>
        <v>4.1666666666666685E-2</v>
      </c>
      <c r="D20" s="18">
        <f ca="1">'Day19'!$J$4</f>
        <v>0.25</v>
      </c>
      <c r="E20" s="18">
        <f ca="1">'Day19'!$J$5</f>
        <v>6.25E-2</v>
      </c>
      <c r="F20" s="18">
        <f ca="1">'Day19'!$J$6</f>
        <v>6.2500000000000056E-2</v>
      </c>
      <c r="G20" s="18">
        <f ca="1">'Day19'!$J$7</f>
        <v>0.16666666666666663</v>
      </c>
      <c r="H20" s="18">
        <f ca="1">SUM(Total!B20:G20)</f>
        <v>0.79166666666666663</v>
      </c>
      <c r="J20" s="36" t="s">
        <v>222</v>
      </c>
      <c r="K20" s="33">
        <v>19</v>
      </c>
      <c r="L20" s="36" t="s">
        <v>223</v>
      </c>
      <c r="M20" s="33" t="str">
        <f t="shared" si="1"/>
        <v>='Day19'!$J$7</v>
      </c>
      <c r="AB20" s="31"/>
      <c r="AC20" s="31"/>
    </row>
    <row r="21" spans="1:29" x14ac:dyDescent="0.25">
      <c r="A21" s="31" t="s">
        <v>141</v>
      </c>
      <c r="B21" s="18">
        <f ca="1">'Day20'!$J$2</f>
        <v>0.10416666666666669</v>
      </c>
      <c r="C21" s="18">
        <f ca="1">'Day20'!$J$3</f>
        <v>6.2500000000000056E-2</v>
      </c>
      <c r="D21" s="18">
        <f ca="1">'Day20'!$J$4</f>
        <v>0.43749999999999994</v>
      </c>
      <c r="E21" s="18">
        <f ca="1">'Day20'!$J$5</f>
        <v>0.125</v>
      </c>
      <c r="F21" s="18">
        <f ca="1">'Day20'!$J$6</f>
        <v>0.10416666666666669</v>
      </c>
      <c r="G21" s="18">
        <f ca="1">'Day20'!$J$7</f>
        <v>0.10416666666666669</v>
      </c>
      <c r="H21" s="18">
        <f ca="1">SUM(Total!B21:G21)</f>
        <v>0.93750000000000022</v>
      </c>
      <c r="J21" s="36" t="s">
        <v>222</v>
      </c>
      <c r="K21" s="33">
        <v>20</v>
      </c>
      <c r="L21" s="36" t="s">
        <v>223</v>
      </c>
      <c r="M21" s="33" t="str">
        <f t="shared" si="1"/>
        <v>='Day20'!$J$7</v>
      </c>
      <c r="AB21" s="31"/>
      <c r="AC21" s="31"/>
    </row>
    <row r="22" spans="1:29" x14ac:dyDescent="0.25">
      <c r="A22" s="31" t="s">
        <v>142</v>
      </c>
      <c r="B22" s="18">
        <f ca="1">'Day21'!$J$2</f>
        <v>0.25</v>
      </c>
      <c r="C22" s="18">
        <f ca="1">'Day21'!$J$3</f>
        <v>0.125</v>
      </c>
      <c r="D22" s="18">
        <f ca="1">'Day21'!$J$4</f>
        <v>0.43750000000000006</v>
      </c>
      <c r="E22" s="18">
        <f ca="1">'Day21'!$J$5</f>
        <v>0.14583333333333337</v>
      </c>
      <c r="F22" s="18">
        <f ca="1">'Day21'!$J$6</f>
        <v>0.14583333333333337</v>
      </c>
      <c r="G22" s="18">
        <f ca="1">'Day21'!$J$7</f>
        <v>4.166666666666663E-2</v>
      </c>
      <c r="H22" s="18">
        <f ca="1">SUM(Total!B22:G22)</f>
        <v>1.1458333333333335</v>
      </c>
      <c r="J22" s="36" t="s">
        <v>222</v>
      </c>
      <c r="K22" s="33">
        <v>21</v>
      </c>
      <c r="L22" s="36" t="s">
        <v>223</v>
      </c>
      <c r="M22" s="33" t="str">
        <f t="shared" si="1"/>
        <v>='Day21'!$J$7</v>
      </c>
      <c r="AB22" s="31"/>
      <c r="AC22" s="31"/>
    </row>
    <row r="23" spans="1:29" x14ac:dyDescent="0.25">
      <c r="A23" s="31" t="s">
        <v>143</v>
      </c>
      <c r="B23" s="18">
        <f ca="1">'Day22'!$J$2</f>
        <v>0.22916666666666669</v>
      </c>
      <c r="C23" s="18">
        <f ca="1">'Day22'!$J$3</f>
        <v>0.20833333333333331</v>
      </c>
      <c r="D23" s="18">
        <f ca="1">'Day22'!$J$4</f>
        <v>0.3125</v>
      </c>
      <c r="E23" s="18">
        <f ca="1">'Day22'!$J$5</f>
        <v>0.24999999999999994</v>
      </c>
      <c r="F23" s="18">
        <f ca="1">'Day22'!$J$6</f>
        <v>0.10416666666666669</v>
      </c>
      <c r="G23" s="18">
        <f ca="1">'Day22'!$J$7</f>
        <v>8.333333333333337E-2</v>
      </c>
      <c r="H23" s="18">
        <f ca="1">SUM(Total!B23:G23)</f>
        <v>1.1875</v>
      </c>
      <c r="J23" s="36" t="s">
        <v>222</v>
      </c>
      <c r="K23" s="33">
        <v>22</v>
      </c>
      <c r="L23" s="36" t="s">
        <v>223</v>
      </c>
      <c r="M23" s="33" t="str">
        <f t="shared" si="1"/>
        <v>='Day22'!$J$7</v>
      </c>
      <c r="AB23" s="31"/>
      <c r="AC23" s="31"/>
    </row>
    <row r="24" spans="1:29" x14ac:dyDescent="0.25">
      <c r="A24" s="31" t="s">
        <v>144</v>
      </c>
      <c r="B24" s="18">
        <f ca="1">'Day23'!$J$2</f>
        <v>0.29166666666666657</v>
      </c>
      <c r="C24" s="18">
        <f ca="1">'Day23'!$J$3</f>
        <v>0.16666666666666663</v>
      </c>
      <c r="D24" s="18">
        <f ca="1">'Day23'!$J$4</f>
        <v>0.14583333333333331</v>
      </c>
      <c r="E24" s="18">
        <f ca="1">'Day23'!$J$5</f>
        <v>0.18750000000000006</v>
      </c>
      <c r="F24" s="18">
        <f ca="1">'Day23'!$J$6</f>
        <v>0.16666666666666669</v>
      </c>
      <c r="G24" s="18">
        <f ca="1">'Day23'!$J$7</f>
        <v>0.20833333333333326</v>
      </c>
      <c r="H24" s="18">
        <f ca="1">SUM(Total!B24:G24)</f>
        <v>1.1666666666666665</v>
      </c>
      <c r="J24" s="36" t="s">
        <v>222</v>
      </c>
      <c r="K24" s="33">
        <v>23</v>
      </c>
      <c r="L24" s="36" t="s">
        <v>223</v>
      </c>
      <c r="M24" s="33" t="str">
        <f t="shared" si="1"/>
        <v>='Day23'!$J$7</v>
      </c>
      <c r="AB24" s="31"/>
      <c r="AC24" s="31"/>
    </row>
    <row r="25" spans="1:29" x14ac:dyDescent="0.25">
      <c r="A25" s="31" t="s">
        <v>145</v>
      </c>
      <c r="B25" s="18">
        <f ca="1">'Day24'!$J$2</f>
        <v>0.10416666666666669</v>
      </c>
      <c r="C25" s="18">
        <f ca="1">'Day24'!$J$3</f>
        <v>0.14583333333333331</v>
      </c>
      <c r="D25" s="18">
        <f ca="1">'Day24'!$J$4</f>
        <v>0.375</v>
      </c>
      <c r="E25" s="18">
        <f ca="1">'Day24'!$J$5</f>
        <v>0.29166666666666663</v>
      </c>
      <c r="F25" s="18">
        <f ca="1">'Day24'!$J$6</f>
        <v>0.10416666666666669</v>
      </c>
      <c r="G25" s="18">
        <f ca="1">'Day24'!$J$7</f>
        <v>4.166666666666663E-2</v>
      </c>
      <c r="H25" s="18">
        <f ca="1">SUM(Total!B25:G25)</f>
        <v>1.0625</v>
      </c>
      <c r="J25" s="36" t="s">
        <v>222</v>
      </c>
      <c r="K25" s="33">
        <v>24</v>
      </c>
      <c r="L25" s="36" t="s">
        <v>223</v>
      </c>
      <c r="M25" s="33" t="str">
        <f t="shared" si="1"/>
        <v>='Day24'!$J$7</v>
      </c>
      <c r="AB25" s="31"/>
      <c r="AC25" s="31"/>
    </row>
    <row r="26" spans="1:29" x14ac:dyDescent="0.25">
      <c r="A26" s="31" t="s">
        <v>146</v>
      </c>
      <c r="B26" s="18">
        <f ca="1">'Day25'!$J$2</f>
        <v>0.35416666666666657</v>
      </c>
      <c r="C26" s="18">
        <f ca="1">'Day25'!$J$3</f>
        <v>0.22916666666666657</v>
      </c>
      <c r="D26" s="18">
        <f ca="1">'Day25'!$J$4</f>
        <v>0.45833333333333343</v>
      </c>
      <c r="E26" s="18">
        <f ca="1">'Day25'!$J$5</f>
        <v>0.125</v>
      </c>
      <c r="F26" s="18">
        <f ca="1">'Day25'!$J$6</f>
        <v>0.31250000000000006</v>
      </c>
      <c r="G26" s="18">
        <f ca="1">'Day25'!$J$7</f>
        <v>0.125</v>
      </c>
      <c r="H26" s="18">
        <f ca="1">SUM(Total!B26:G26)</f>
        <v>1.6041666666666665</v>
      </c>
      <c r="J26" s="36" t="s">
        <v>222</v>
      </c>
      <c r="K26" s="33">
        <v>25</v>
      </c>
      <c r="L26" s="36" t="s">
        <v>223</v>
      </c>
      <c r="M26" s="33" t="str">
        <f t="shared" si="1"/>
        <v>='Day25'!$J$7</v>
      </c>
      <c r="AB26" s="31"/>
      <c r="AC26" s="31"/>
    </row>
    <row r="27" spans="1:29" x14ac:dyDescent="0.25">
      <c r="A27" s="31" t="s">
        <v>147</v>
      </c>
      <c r="B27" s="18">
        <f ca="1">'Day26'!$J$2</f>
        <v>0.375</v>
      </c>
      <c r="C27" s="18">
        <f ca="1">'Day26'!$J$3</f>
        <v>0.10416666666666674</v>
      </c>
      <c r="D27" s="18">
        <f ca="1">'Day26'!$J$4</f>
        <v>0.33333333333333337</v>
      </c>
      <c r="E27" s="18">
        <f ca="1">'Day26'!$J$5</f>
        <v>8.333333333333337E-2</v>
      </c>
      <c r="F27" s="18">
        <f ca="1">'Day26'!$J$6</f>
        <v>0.10416666666666674</v>
      </c>
      <c r="G27" s="18">
        <f ca="1">'Day26'!$J$7</f>
        <v>0.16666666666666663</v>
      </c>
      <c r="H27" s="18">
        <f ca="1">SUM(Total!B27:G27)</f>
        <v>1.166666666666667</v>
      </c>
      <c r="J27" s="36" t="s">
        <v>222</v>
      </c>
      <c r="K27" s="33">
        <v>26</v>
      </c>
      <c r="L27" s="36" t="s">
        <v>223</v>
      </c>
      <c r="M27" s="33" t="str">
        <f t="shared" si="1"/>
        <v>='Day26'!$J$7</v>
      </c>
      <c r="AB27" s="31"/>
      <c r="AC27" s="31"/>
    </row>
    <row r="28" spans="1:29" x14ac:dyDescent="0.25">
      <c r="A28" s="31" t="s">
        <v>148</v>
      </c>
      <c r="B28" s="18">
        <f>'Day27'!$J$2</f>
        <v>0.31249999999999994</v>
      </c>
      <c r="C28" s="18">
        <f>'Day27'!$J$3</f>
        <v>0.14583333333333331</v>
      </c>
      <c r="D28" s="18">
        <f>'Day27'!$J$4</f>
        <v>0.74999999999999989</v>
      </c>
      <c r="E28" s="18">
        <f>'Day27'!$J$5</f>
        <v>4.1666666666666685E-2</v>
      </c>
      <c r="F28" s="18">
        <f>'Day27'!$J$6</f>
        <v>0.16666666666666669</v>
      </c>
      <c r="G28" s="18">
        <f>'Day27'!$J$7</f>
        <v>0.16666666666666663</v>
      </c>
      <c r="H28" s="18">
        <f>SUM(Total!B28:G28)</f>
        <v>1.583333333333333</v>
      </c>
      <c r="J28" s="36" t="s">
        <v>222</v>
      </c>
      <c r="K28" s="33">
        <v>27</v>
      </c>
      <c r="L28" s="36" t="s">
        <v>223</v>
      </c>
      <c r="M28" s="33" t="str">
        <f t="shared" si="1"/>
        <v>='Day27'!$J$7</v>
      </c>
      <c r="AB28" s="31"/>
      <c r="AC28" s="31"/>
    </row>
    <row r="29" spans="1:29" x14ac:dyDescent="0.25">
      <c r="A29" s="31" t="s">
        <v>149</v>
      </c>
      <c r="B29" s="18">
        <f ca="1">'Day28'!$J$2</f>
        <v>0.375</v>
      </c>
      <c r="C29" s="18">
        <f ca="1">'Day28'!$J$3</f>
        <v>0.18750000000000006</v>
      </c>
      <c r="D29" s="18">
        <f ca="1">'Day28'!$J$4</f>
        <v>0.47916666666666674</v>
      </c>
      <c r="E29" s="18">
        <f ca="1">'Day28'!$J$5</f>
        <v>0.10416666666666669</v>
      </c>
      <c r="F29" s="18">
        <f ca="1">'Day28'!$J$6</f>
        <v>2.083333333333337E-2</v>
      </c>
      <c r="G29" s="18">
        <f ca="1">'Day28'!$J$7</f>
        <v>0.10416666666666663</v>
      </c>
      <c r="H29" s="18">
        <f ca="1">SUM(Total!B29:G29)</f>
        <v>1.2708333333333335</v>
      </c>
      <c r="J29" s="36" t="s">
        <v>222</v>
      </c>
      <c r="K29" s="33">
        <v>28</v>
      </c>
      <c r="L29" s="36" t="s">
        <v>223</v>
      </c>
      <c r="M29" s="33" t="str">
        <f t="shared" si="1"/>
        <v>='Day28'!$J$7</v>
      </c>
      <c r="AB29" s="31"/>
      <c r="AC29" s="31"/>
    </row>
    <row r="30" spans="1:29" x14ac:dyDescent="0.25">
      <c r="A30" s="31" t="s">
        <v>150</v>
      </c>
      <c r="B30" s="18">
        <f ca="1">'Day29'!$J$2</f>
        <v>0.5625</v>
      </c>
      <c r="C30" s="18">
        <f ca="1">'Day29'!$J$3</f>
        <v>0.14583333333333331</v>
      </c>
      <c r="D30" s="18">
        <f ca="1">'Day29'!$J$4</f>
        <v>0.41666666666666663</v>
      </c>
      <c r="E30" s="18">
        <f ca="1">'Day29'!$J$5</f>
        <v>0.14583333333333331</v>
      </c>
      <c r="F30" s="18">
        <f ca="1">'Day29'!$J$6</f>
        <v>0.31250000000000006</v>
      </c>
      <c r="G30" s="18">
        <f ca="1">'Day29'!$J$7</f>
        <v>6.25E-2</v>
      </c>
      <c r="H30" s="18">
        <f ca="1">SUM(Total!B30:G30)</f>
        <v>1.6458333333333333</v>
      </c>
      <c r="J30" s="36" t="s">
        <v>222</v>
      </c>
      <c r="K30" s="33">
        <v>29</v>
      </c>
      <c r="L30" s="36" t="s">
        <v>223</v>
      </c>
      <c r="M30" s="33" t="str">
        <f t="shared" si="1"/>
        <v>='Day29'!$J$7</v>
      </c>
      <c r="AB30" s="31"/>
      <c r="AC30" s="31"/>
    </row>
    <row r="31" spans="1:29" x14ac:dyDescent="0.25">
      <c r="A31" s="31" t="s">
        <v>151</v>
      </c>
      <c r="B31" s="18">
        <f ca="1">'Day30'!$J$2</f>
        <v>0.16666666666666669</v>
      </c>
      <c r="C31" s="18">
        <f ca="1">'Day30'!$J$3</f>
        <v>0.14583333333333337</v>
      </c>
      <c r="D31" s="18">
        <f ca="1">'Day30'!$J$4</f>
        <v>0.70833333333333348</v>
      </c>
      <c r="E31" s="18">
        <f ca="1">'Day30'!$J$5</f>
        <v>0.16666666666666674</v>
      </c>
      <c r="F31" s="18">
        <f ca="1">'Day30'!$J$6</f>
        <v>2.083333333333337E-2</v>
      </c>
      <c r="G31" s="18">
        <f ca="1">'Day30'!$J$7</f>
        <v>0.20833333333333337</v>
      </c>
      <c r="H31" s="18">
        <f ca="1">SUM(Total!B31:G31)</f>
        <v>1.416666666666667</v>
      </c>
      <c r="J31" s="36" t="s">
        <v>222</v>
      </c>
      <c r="K31" s="33">
        <v>30</v>
      </c>
      <c r="L31" s="36" t="s">
        <v>223</v>
      </c>
      <c r="M31" s="33" t="str">
        <f t="shared" si="1"/>
        <v>='Day30'!$J$7</v>
      </c>
      <c r="AB31" s="31"/>
      <c r="AC31" s="31"/>
    </row>
    <row r="32" spans="1:29" x14ac:dyDescent="0.25">
      <c r="A32" s="31" t="s">
        <v>152</v>
      </c>
      <c r="B32" s="18">
        <f ca="1">'Day31'!$J$2</f>
        <v>0.16666666666666663</v>
      </c>
      <c r="C32" s="18">
        <f ca="1">'Day31'!$J$3</f>
        <v>0.29166666666666669</v>
      </c>
      <c r="D32" s="18">
        <f ca="1">'Day31'!$J$4</f>
        <v>0.22916666666666674</v>
      </c>
      <c r="E32" s="18">
        <f ca="1">'Day31'!$J$5</f>
        <v>6.25E-2</v>
      </c>
      <c r="F32" s="18">
        <f ca="1">'Day31'!$J$6</f>
        <v>0.3333333333333332</v>
      </c>
      <c r="G32" s="18">
        <f ca="1">'Day31'!$J$7</f>
        <v>0.20833333333333331</v>
      </c>
      <c r="H32" s="18">
        <f ca="1">SUM(Total!B32:G32)</f>
        <v>1.2916666666666665</v>
      </c>
      <c r="J32" s="36" t="s">
        <v>222</v>
      </c>
      <c r="K32" s="33">
        <v>31</v>
      </c>
      <c r="L32" s="36" t="s">
        <v>223</v>
      </c>
      <c r="M32" s="33" t="str">
        <f t="shared" si="1"/>
        <v>='Day31'!$J$7</v>
      </c>
      <c r="AB32" s="31"/>
      <c r="AC32" s="31"/>
    </row>
    <row r="33" spans="1:29" x14ac:dyDescent="0.25">
      <c r="A33" s="31" t="s">
        <v>0</v>
      </c>
      <c r="B33" s="21">
        <f ca="1">SUBTOTAL(109,GrandTotalTime[GED])</f>
        <v>8.1875</v>
      </c>
      <c r="C33" s="21">
        <f ca="1">SUBTOTAL(109,GrandTotalTime[Internet])</f>
        <v>4.7500000000000009</v>
      </c>
      <c r="D33" s="21">
        <f ca="1">SUBTOTAL(109,GrandTotalTime[Resume / Job Search])</f>
        <v>9.1458333333333339</v>
      </c>
      <c r="E33" s="21">
        <f ca="1">SUBTOTAL(109,GrandTotalTime[HiSEt])</f>
        <v>3.1875</v>
      </c>
      <c r="F33" s="21">
        <f ca="1">SUBTOTAL(109,GrandTotalTime[Tutoring])</f>
        <v>4.0208333333333339</v>
      </c>
      <c r="G33" s="21">
        <f ca="1">SUBTOTAL(109,GrandTotalTime[Volunteer])</f>
        <v>4.6666666666666661</v>
      </c>
      <c r="H33" s="21">
        <f ca="1">SUBTOTAL(109,GrandTotalTime[Total])</f>
        <v>33.958333333333329</v>
      </c>
      <c r="AB33" s="31"/>
      <c r="AC33" s="31"/>
    </row>
    <row r="34" spans="1:29" x14ac:dyDescent="0.25">
      <c r="G34" s="35"/>
      <c r="AB34" s="31"/>
      <c r="AC34" s="31"/>
    </row>
    <row r="35" spans="1:29" x14ac:dyDescent="0.25">
      <c r="G35" s="35"/>
      <c r="AB35" s="31"/>
      <c r="AC35" s="31"/>
    </row>
    <row r="36" spans="1:29" x14ac:dyDescent="0.25">
      <c r="G36" s="35"/>
      <c r="AB36" s="31"/>
      <c r="AC36" s="31"/>
    </row>
    <row r="37" spans="1:29" x14ac:dyDescent="0.25">
      <c r="G37" s="35"/>
      <c r="AB37" s="31"/>
      <c r="AC37" s="31"/>
    </row>
    <row r="38" spans="1:29" x14ac:dyDescent="0.25">
      <c r="G38" s="35"/>
      <c r="AB38" s="31"/>
      <c r="AC38" s="31"/>
    </row>
    <row r="39" spans="1:29" x14ac:dyDescent="0.25">
      <c r="G39" s="35"/>
      <c r="AB39" s="31"/>
      <c r="AC39" s="31"/>
    </row>
    <row r="40" spans="1:29" x14ac:dyDescent="0.25">
      <c r="AB40" s="31"/>
      <c r="AC40" s="31"/>
    </row>
    <row r="41" spans="1:29" x14ac:dyDescent="0.25">
      <c r="AB41" s="31"/>
      <c r="AC41" s="31"/>
    </row>
    <row r="42" spans="1:29" x14ac:dyDescent="0.25">
      <c r="AB42" s="31"/>
      <c r="AC42" s="31"/>
    </row>
    <row r="43" spans="1:29" x14ac:dyDescent="0.25">
      <c r="AB43" s="31"/>
      <c r="AC43" s="31"/>
    </row>
    <row r="44" spans="1:29" x14ac:dyDescent="0.25">
      <c r="AB44" s="31"/>
      <c r="AC44" s="31"/>
    </row>
    <row r="45" spans="1:29" x14ac:dyDescent="0.25">
      <c r="AB45" s="31"/>
      <c r="AC45" s="31"/>
    </row>
    <row r="46" spans="1:29" x14ac:dyDescent="0.25">
      <c r="AB46" s="31"/>
      <c r="AC46" s="31"/>
    </row>
    <row r="47" spans="1:29" x14ac:dyDescent="0.25">
      <c r="AB47" s="31"/>
      <c r="AC47" s="31"/>
    </row>
  </sheetData>
  <phoneticPr fontId="16" type="noConversion"/>
  <conditionalFormatting sqref="AC11 AB23:AC32">
    <cfRule type="expression" dxfId="862" priority="31">
      <formula>$E11="Tutoring"</formula>
    </cfRule>
    <cfRule type="expression" dxfId="861" priority="32">
      <formula>$E11="Volunteer"</formula>
    </cfRule>
    <cfRule type="expression" dxfId="860" priority="33">
      <formula>$E11="GED"</formula>
    </cfRule>
    <cfRule type="expression" dxfId="859" priority="34">
      <formula>$E11="Internet"</formula>
    </cfRule>
    <cfRule type="expression" dxfId="858" priority="35">
      <formula>$E11="Job Search"</formula>
    </cfRule>
    <cfRule type="expression" dxfId="857" priority="36">
      <formula>$E11="Resume"</formula>
    </cfRule>
  </conditionalFormatting>
  <conditionalFormatting sqref="AB12:AC22">
    <cfRule type="expression" dxfId="856" priority="25">
      <formula>$E12="Tutoring"</formula>
    </cfRule>
    <cfRule type="expression" dxfId="855" priority="26">
      <formula>$E12="Volunteer"</formula>
    </cfRule>
    <cfRule type="expression" dxfId="854" priority="27">
      <formula>$E12="GED"</formula>
    </cfRule>
    <cfRule type="expression" dxfId="853" priority="28">
      <formula>$E12="Internet"</formula>
    </cfRule>
    <cfRule type="expression" dxfId="852" priority="29">
      <formula>$E12="Job Search"</formula>
    </cfRule>
    <cfRule type="expression" dxfId="851" priority="30">
      <formula>$E12="Resume"</formula>
    </cfRule>
  </conditionalFormatting>
  <conditionalFormatting sqref="AB34:AC46">
    <cfRule type="expression" dxfId="850" priority="13">
      <formula>$E34="Tutoring"</formula>
    </cfRule>
    <cfRule type="expression" dxfId="849" priority="14">
      <formula>$E34="Volunteer"</formula>
    </cfRule>
    <cfRule type="expression" dxfId="848" priority="15">
      <formula>$E34="GED"</formula>
    </cfRule>
    <cfRule type="expression" dxfId="847" priority="16">
      <formula>$E34="Internet"</formula>
    </cfRule>
    <cfRule type="expression" dxfId="846" priority="17">
      <formula>$E34="Job Search"</formula>
    </cfRule>
    <cfRule type="expression" dxfId="845" priority="18">
      <formula>$E34="Resume"</formula>
    </cfRule>
  </conditionalFormatting>
  <conditionalFormatting sqref="AB47:AC47">
    <cfRule type="expression" dxfId="844" priority="7">
      <formula>$E47="Tutoring"</formula>
    </cfRule>
    <cfRule type="expression" dxfId="843" priority="8">
      <formula>$E47="Volunteer"</formula>
    </cfRule>
    <cfRule type="expression" dxfId="842" priority="9">
      <formula>$E47="GED"</formula>
    </cfRule>
    <cfRule type="expression" dxfId="841" priority="10">
      <formula>$E47="Internet"</formula>
    </cfRule>
    <cfRule type="expression" dxfId="840" priority="11">
      <formula>$E47="Job Search"</formula>
    </cfRule>
    <cfRule type="expression" dxfId="839" priority="12">
      <formula>$E47="Resume"</formula>
    </cfRule>
  </conditionalFormatting>
  <conditionalFormatting sqref="AB1:AC3">
    <cfRule type="expression" dxfId="838" priority="49">
      <formula>$Z9="Tutoring"</formula>
    </cfRule>
    <cfRule type="expression" dxfId="837" priority="50">
      <formula>$Z9="Volunteer"</formula>
    </cfRule>
    <cfRule type="expression" dxfId="836" priority="51">
      <formula>$Z9="GED"</formula>
    </cfRule>
    <cfRule type="expression" dxfId="835" priority="52">
      <formula>$Z9="Internet"</formula>
    </cfRule>
    <cfRule type="expression" dxfId="834" priority="53">
      <formula>$Z9="Job Search"</formula>
    </cfRule>
    <cfRule type="expression" dxfId="833" priority="54">
      <formula>$Z9="Resume"</formula>
    </cfRule>
  </conditionalFormatting>
  <conditionalFormatting sqref="AB4:AC8 AC9">
    <cfRule type="expression" dxfId="832" priority="55">
      <formula>$Z12="Tutoring"</formula>
    </cfRule>
    <cfRule type="expression" dxfId="831" priority="56">
      <formula>$Z12="Volunteer"</formula>
    </cfRule>
    <cfRule type="expression" dxfId="830" priority="57">
      <formula>$Z12="GED"</formula>
    </cfRule>
    <cfRule type="expression" dxfId="829" priority="58">
      <formula>$Z12="Internet"</formula>
    </cfRule>
    <cfRule type="expression" dxfId="828" priority="59">
      <formula>$Z12="Job Search"</formula>
    </cfRule>
    <cfRule type="expression" dxfId="827" priority="60">
      <formula>$Z12="Resume"</formula>
    </cfRule>
  </conditionalFormatting>
  <conditionalFormatting sqref="AB33:AC33">
    <cfRule type="expression" dxfId="826" priority="67">
      <formula>#REF!="Tutoring"</formula>
    </cfRule>
    <cfRule type="expression" dxfId="825" priority="68">
      <formula>#REF!="Volunteer"</formula>
    </cfRule>
    <cfRule type="expression" dxfId="824" priority="69">
      <formula>#REF!="GED"</formula>
    </cfRule>
    <cfRule type="expression" dxfId="823" priority="70">
      <formula>#REF!="Internet"</formula>
    </cfRule>
    <cfRule type="expression" dxfId="822" priority="71">
      <formula>#REF!="Job Search"</formula>
    </cfRule>
    <cfRule type="expression" dxfId="821" priority="72">
      <formula>#REF!="Resume"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D1CCB-C61D-4FA8-AAC8-AFFCE722316A}">
  <dimension ref="A1:J14"/>
  <sheetViews>
    <sheetView workbookViewId="0"/>
  </sheetViews>
  <sheetFormatPr defaultRowHeight="15" x14ac:dyDescent="0.25"/>
  <cols>
    <col min="1" max="1" width="13" style="14" customWidth="1"/>
    <col min="2" max="2" width="13.140625" style="14" customWidth="1"/>
    <col min="3" max="4" width="12.7109375" style="14" bestFit="1" customWidth="1"/>
    <col min="5" max="5" width="10.5703125" style="14" customWidth="1"/>
    <col min="6" max="8" width="9.140625" style="14"/>
    <col min="9" max="9" width="10.42578125" style="14" customWidth="1"/>
    <col min="10" max="16384" width="9.140625" style="14"/>
  </cols>
  <sheetData>
    <row r="1" spans="1:10" x14ac:dyDescent="0.25">
      <c r="A1" s="14" t="s">
        <v>1</v>
      </c>
      <c r="B1" s="14" t="s">
        <v>2</v>
      </c>
      <c r="C1" s="14" t="s">
        <v>3</v>
      </c>
      <c r="D1" s="14" t="s">
        <v>4</v>
      </c>
      <c r="E1" s="10" t="s">
        <v>5</v>
      </c>
      <c r="F1" s="10" t="s">
        <v>0</v>
      </c>
      <c r="G1" s="10"/>
      <c r="I1" s="14" t="s">
        <v>5</v>
      </c>
      <c r="J1" s="14" t="s">
        <v>0</v>
      </c>
    </row>
    <row r="2" spans="1:10" x14ac:dyDescent="0.25">
      <c r="A2" s="15" t="s">
        <v>107</v>
      </c>
      <c r="B2" s="14" t="s">
        <v>106</v>
      </c>
      <c r="C2" s="22">
        <f t="shared" ref="C2:C12" ca="1" si="0">RANDBETWEEN(16,32)/48</f>
        <v>0.45833333333333331</v>
      </c>
      <c r="D2" s="22">
        <f t="shared" ref="D2:D12" ca="1" si="1">C2+(RANDBETWEEN(1,8)/48)</f>
        <v>0.47916666666666663</v>
      </c>
      <c r="E2" s="14" t="s">
        <v>6</v>
      </c>
      <c r="F2" s="13">
        <f t="shared" ref="F2:F12" ca="1" si="2">D2-C2</f>
        <v>2.0833333333333315E-2</v>
      </c>
      <c r="G2" s="13"/>
      <c r="I2" s="2" t="s">
        <v>6</v>
      </c>
      <c r="J2" s="18">
        <f ca="1">SUMIFS(Table8[Total],Table8[Purpose],Total1208[[#This Row],[Purpose]])</f>
        <v>0.29166666666666669</v>
      </c>
    </row>
    <row r="3" spans="1:10" x14ac:dyDescent="0.25">
      <c r="A3" s="15" t="s">
        <v>97</v>
      </c>
      <c r="B3" s="14" t="s">
        <v>96</v>
      </c>
      <c r="C3" s="22">
        <f t="shared" ca="1" si="0"/>
        <v>0.4375</v>
      </c>
      <c r="D3" s="22">
        <f t="shared" ca="1" si="1"/>
        <v>0.58333333333333337</v>
      </c>
      <c r="E3" s="14" t="s">
        <v>125</v>
      </c>
      <c r="F3" s="13">
        <f t="shared" ca="1" si="2"/>
        <v>0.14583333333333337</v>
      </c>
      <c r="G3" s="13"/>
      <c r="I3" s="3" t="s">
        <v>7</v>
      </c>
      <c r="J3" s="18">
        <f ca="1">SUMIFS(Table8[Total],Table8[Purpose],Total1208[[#This Row],[Purpose]])</f>
        <v>0.25</v>
      </c>
    </row>
    <row r="4" spans="1:10" x14ac:dyDescent="0.25">
      <c r="A4" s="15" t="s">
        <v>87</v>
      </c>
      <c r="B4" s="14" t="s">
        <v>86</v>
      </c>
      <c r="C4" s="22">
        <f t="shared" ca="1" si="0"/>
        <v>0.52083333333333337</v>
      </c>
      <c r="D4" s="22">
        <f t="shared" ca="1" si="1"/>
        <v>0.625</v>
      </c>
      <c r="E4" s="14" t="s">
        <v>9</v>
      </c>
      <c r="F4" s="13">
        <f t="shared" ca="1" si="2"/>
        <v>0.10416666666666663</v>
      </c>
      <c r="G4" s="13"/>
      <c r="I4" s="4" t="s">
        <v>125</v>
      </c>
      <c r="J4" s="18">
        <f ca="1">SUMIFS(Table8[Total],Table8[Purpose],Total1208[[#This Row],[Purpose]])</f>
        <v>0.14583333333333337</v>
      </c>
    </row>
    <row r="5" spans="1:10" x14ac:dyDescent="0.25">
      <c r="A5" s="15" t="s">
        <v>101</v>
      </c>
      <c r="B5" s="14" t="s">
        <v>100</v>
      </c>
      <c r="C5" s="22">
        <f t="shared" ca="1" si="0"/>
        <v>0.39583333333333331</v>
      </c>
      <c r="D5" s="22">
        <f t="shared" ca="1" si="1"/>
        <v>0.5</v>
      </c>
      <c r="E5" s="14" t="s">
        <v>7</v>
      </c>
      <c r="F5" s="13">
        <f t="shared" ca="1" si="2"/>
        <v>0.10416666666666669</v>
      </c>
      <c r="G5" s="13"/>
      <c r="I5" s="5" t="s">
        <v>126</v>
      </c>
      <c r="J5" s="18">
        <f ca="1">SUMIFS(Table8[Total],Table8[Purpose],Total1208[[#This Row],[Purpose]])</f>
        <v>0.12499999999999994</v>
      </c>
    </row>
    <row r="6" spans="1:10" x14ac:dyDescent="0.25">
      <c r="A6" s="15" t="s">
        <v>79</v>
      </c>
      <c r="B6" s="14" t="s">
        <v>78</v>
      </c>
      <c r="C6" s="22">
        <f t="shared" ca="1" si="0"/>
        <v>0.39583333333333331</v>
      </c>
      <c r="D6" s="22">
        <f t="shared" ca="1" si="1"/>
        <v>0.5625</v>
      </c>
      <c r="E6" s="14" t="s">
        <v>6</v>
      </c>
      <c r="F6" s="9">
        <f t="shared" ca="1" si="2"/>
        <v>0.16666666666666669</v>
      </c>
      <c r="G6" s="13"/>
      <c r="I6" s="6" t="s">
        <v>8</v>
      </c>
      <c r="J6" s="18">
        <f ca="1">SUMIFS(Table8[Total],Table8[Purpose],Total1208[[#This Row],[Purpose]])</f>
        <v>8.3333333333333315E-2</v>
      </c>
    </row>
    <row r="7" spans="1:10" x14ac:dyDescent="0.25">
      <c r="A7" s="15" t="s">
        <v>93</v>
      </c>
      <c r="B7" s="14" t="s">
        <v>92</v>
      </c>
      <c r="C7" s="22">
        <f t="shared" ca="1" si="0"/>
        <v>0.4375</v>
      </c>
      <c r="D7" s="22">
        <f t="shared" ca="1" si="1"/>
        <v>0.45833333333333331</v>
      </c>
      <c r="E7" s="14" t="s">
        <v>126</v>
      </c>
      <c r="F7" s="13">
        <f t="shared" ca="1" si="2"/>
        <v>2.0833333333333315E-2</v>
      </c>
      <c r="G7" s="13"/>
      <c r="I7" s="7" t="s">
        <v>9</v>
      </c>
      <c r="J7" s="18">
        <f ca="1">SUMIFS(Table8[Total],Table8[Purpose],Total1208[[#This Row],[Purpose]])</f>
        <v>0.27083333333333331</v>
      </c>
    </row>
    <row r="8" spans="1:10" x14ac:dyDescent="0.25">
      <c r="A8" s="15" t="s">
        <v>77</v>
      </c>
      <c r="B8" s="14" t="s">
        <v>76</v>
      </c>
      <c r="C8" s="22">
        <f t="shared" ca="1" si="0"/>
        <v>0.35416666666666669</v>
      </c>
      <c r="D8" s="22">
        <f t="shared" ca="1" si="1"/>
        <v>0.45833333333333337</v>
      </c>
      <c r="E8" s="14" t="s">
        <v>6</v>
      </c>
      <c r="F8" s="13">
        <f t="shared" ca="1" si="2"/>
        <v>0.10416666666666669</v>
      </c>
      <c r="G8" s="13"/>
      <c r="I8" s="8" t="s">
        <v>0</v>
      </c>
      <c r="J8" s="21">
        <f ca="1">SUM(Total1208[Total])</f>
        <v>1.1666666666666665</v>
      </c>
    </row>
    <row r="9" spans="1:10" x14ac:dyDescent="0.25">
      <c r="A9" s="15" t="s">
        <v>81</v>
      </c>
      <c r="B9" s="14" t="s">
        <v>80</v>
      </c>
      <c r="C9" s="22">
        <f t="shared" ca="1" si="0"/>
        <v>0.35416666666666669</v>
      </c>
      <c r="D9" s="22">
        <f t="shared" ca="1" si="1"/>
        <v>0.5</v>
      </c>
      <c r="E9" s="14" t="s">
        <v>7</v>
      </c>
      <c r="F9" s="13">
        <f t="shared" ca="1" si="2"/>
        <v>0.14583333333333331</v>
      </c>
      <c r="G9" s="13"/>
    </row>
    <row r="10" spans="1:10" x14ac:dyDescent="0.25">
      <c r="A10" s="15" t="s">
        <v>103</v>
      </c>
      <c r="B10" s="14" t="s">
        <v>102</v>
      </c>
      <c r="C10" s="22">
        <f t="shared" ca="1" si="0"/>
        <v>0.60416666666666663</v>
      </c>
      <c r="D10" s="22">
        <f t="shared" ca="1" si="1"/>
        <v>0.70833333333333326</v>
      </c>
      <c r="E10" s="14" t="s">
        <v>126</v>
      </c>
      <c r="F10" s="13">
        <f t="shared" ca="1" si="2"/>
        <v>0.10416666666666663</v>
      </c>
      <c r="G10" s="13"/>
    </row>
    <row r="11" spans="1:10" x14ac:dyDescent="0.25">
      <c r="A11" s="15" t="s">
        <v>91</v>
      </c>
      <c r="B11" s="14" t="s">
        <v>90</v>
      </c>
      <c r="C11" s="22">
        <f t="shared" ca="1" si="0"/>
        <v>0.47916666666666669</v>
      </c>
      <c r="D11" s="22">
        <f t="shared" ca="1" si="1"/>
        <v>0.64583333333333337</v>
      </c>
      <c r="E11" s="14" t="s">
        <v>9</v>
      </c>
      <c r="F11" s="9">
        <f t="shared" ca="1" si="2"/>
        <v>0.16666666666666669</v>
      </c>
      <c r="G11" s="13"/>
    </row>
    <row r="12" spans="1:10" x14ac:dyDescent="0.25">
      <c r="A12" s="15" t="s">
        <v>117</v>
      </c>
      <c r="B12" s="14" t="s">
        <v>116</v>
      </c>
      <c r="C12" s="22">
        <f t="shared" ca="1" si="0"/>
        <v>0.39583333333333331</v>
      </c>
      <c r="D12" s="22">
        <f t="shared" ca="1" si="1"/>
        <v>0.47916666666666663</v>
      </c>
      <c r="E12" s="14" t="s">
        <v>8</v>
      </c>
      <c r="F12" s="13">
        <f t="shared" ca="1" si="2"/>
        <v>8.3333333333333315E-2</v>
      </c>
      <c r="G12" s="9"/>
    </row>
    <row r="13" spans="1:10" x14ac:dyDescent="0.25">
      <c r="G13" s="9"/>
    </row>
    <row r="14" spans="1:10" x14ac:dyDescent="0.25">
      <c r="G14" s="13"/>
    </row>
  </sheetData>
  <conditionalFormatting sqref="E2:E12">
    <cfRule type="expression" dxfId="629" priority="1">
      <formula>$E2="Tutoring"</formula>
    </cfRule>
    <cfRule type="expression" dxfId="628" priority="2">
      <formula>$E2="Volunteer"</formula>
    </cfRule>
    <cfRule type="expression" dxfId="627" priority="3">
      <formula>$E2="GED"</formula>
    </cfRule>
    <cfRule type="expression" dxfId="626" priority="4">
      <formula>$E2="Internet"</formula>
    </cfRule>
    <cfRule type="expression" dxfId="625" priority="5">
      <formula>$E2="HiSEt"</formula>
    </cfRule>
    <cfRule type="expression" dxfId="624" priority="6">
      <formula>$E2="Resume / Job Search"</formula>
    </cfRule>
  </conditionalFormatting>
  <dataValidations disablePrompts="1" count="1">
    <dataValidation type="list" allowBlank="1" showInputMessage="1" showErrorMessage="1" sqref="E2:E12" xr:uid="{2F447F9A-FDA4-4D81-9255-DADF7AC96F10}">
      <formula1>Purpose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CED6-2011-4636-B2C7-AADBFCE654A9}">
  <dimension ref="A1:J14"/>
  <sheetViews>
    <sheetView workbookViewId="0"/>
  </sheetViews>
  <sheetFormatPr defaultRowHeight="15" x14ac:dyDescent="0.25"/>
  <cols>
    <col min="1" max="1" width="13" style="14" customWidth="1"/>
    <col min="2" max="2" width="13.140625" style="14" customWidth="1"/>
    <col min="3" max="4" width="12.7109375" style="14" bestFit="1" customWidth="1"/>
    <col min="5" max="5" width="10.5703125" style="14" customWidth="1"/>
    <col min="6" max="8" width="9.140625" style="14"/>
    <col min="9" max="9" width="10.42578125" style="14" customWidth="1"/>
    <col min="10" max="16384" width="9.140625" style="14"/>
  </cols>
  <sheetData>
    <row r="1" spans="1:10" x14ac:dyDescent="0.25">
      <c r="A1" s="14" t="s">
        <v>1</v>
      </c>
      <c r="B1" s="14" t="s">
        <v>2</v>
      </c>
      <c r="C1" s="14" t="s">
        <v>3</v>
      </c>
      <c r="D1" s="14" t="s">
        <v>4</v>
      </c>
      <c r="E1" s="10" t="s">
        <v>5</v>
      </c>
      <c r="F1" s="10" t="s">
        <v>0</v>
      </c>
      <c r="G1" s="10"/>
      <c r="I1" s="14" t="s">
        <v>5</v>
      </c>
      <c r="J1" s="14" t="s">
        <v>0</v>
      </c>
    </row>
    <row r="2" spans="1:10" x14ac:dyDescent="0.25">
      <c r="A2" s="15" t="s">
        <v>79</v>
      </c>
      <c r="B2" s="14" t="s">
        <v>78</v>
      </c>
      <c r="C2" s="22">
        <f t="shared" ref="C2:C14" ca="1" si="0">RANDBETWEEN(16,32)/48</f>
        <v>0.66666666666666663</v>
      </c>
      <c r="D2" s="22">
        <f t="shared" ref="D2:D14" ca="1" si="1">C2+(RANDBETWEEN(1,8)/48)</f>
        <v>0.6875</v>
      </c>
      <c r="E2" s="14" t="s">
        <v>7</v>
      </c>
      <c r="F2" s="13">
        <f t="shared" ref="F2:F14" ca="1" si="2">D2-C2</f>
        <v>2.083333333333337E-2</v>
      </c>
      <c r="G2" s="13"/>
      <c r="I2" s="2" t="s">
        <v>6</v>
      </c>
      <c r="J2" s="18">
        <f ca="1">SUMIFS(Table9[Total],Table9[Purpose],Total1209[[#This Row],[Purpose]])</f>
        <v>0.3125</v>
      </c>
    </row>
    <row r="3" spans="1:10" x14ac:dyDescent="0.25">
      <c r="A3" s="15" t="s">
        <v>57</v>
      </c>
      <c r="B3" s="14" t="s">
        <v>56</v>
      </c>
      <c r="C3" s="22">
        <f t="shared" ca="1" si="0"/>
        <v>0.60416666666666663</v>
      </c>
      <c r="D3" s="22">
        <f t="shared" ca="1" si="1"/>
        <v>0.64583333333333326</v>
      </c>
      <c r="E3" s="14" t="s">
        <v>7</v>
      </c>
      <c r="F3" s="13">
        <f t="shared" ca="1" si="2"/>
        <v>4.166666666666663E-2</v>
      </c>
      <c r="G3" s="13"/>
      <c r="I3" s="3" t="s">
        <v>7</v>
      </c>
      <c r="J3" s="18">
        <f ca="1">SUMIFS(Table9[Total],Table9[Purpose],Total1209[[#This Row],[Purpose]])</f>
        <v>0.20833333333333331</v>
      </c>
    </row>
    <row r="4" spans="1:10" x14ac:dyDescent="0.25">
      <c r="A4" s="15" t="s">
        <v>117</v>
      </c>
      <c r="B4" s="14" t="s">
        <v>116</v>
      </c>
      <c r="C4" s="22">
        <f t="shared" ca="1" si="0"/>
        <v>0.47916666666666669</v>
      </c>
      <c r="D4" s="22">
        <f t="shared" ca="1" si="1"/>
        <v>0.5625</v>
      </c>
      <c r="E4" s="14" t="s">
        <v>9</v>
      </c>
      <c r="F4" s="9">
        <f t="shared" ca="1" si="2"/>
        <v>8.3333333333333315E-2</v>
      </c>
      <c r="G4" s="13"/>
      <c r="I4" s="4" t="s">
        <v>125</v>
      </c>
      <c r="J4" s="18">
        <f ca="1">SUMIFS(Table9[Total],Table9[Purpose],Total1209[[#This Row],[Purpose]])</f>
        <v>0.20833333333333331</v>
      </c>
    </row>
    <row r="5" spans="1:10" x14ac:dyDescent="0.25">
      <c r="A5" s="15" t="s">
        <v>101</v>
      </c>
      <c r="B5" s="14" t="s">
        <v>100</v>
      </c>
      <c r="C5" s="22">
        <f t="shared" ca="1" si="0"/>
        <v>0.45833333333333331</v>
      </c>
      <c r="D5" s="22">
        <f t="shared" ca="1" si="1"/>
        <v>0.54166666666666663</v>
      </c>
      <c r="E5" s="14" t="s">
        <v>125</v>
      </c>
      <c r="F5" s="13">
        <f t="shared" ca="1" si="2"/>
        <v>8.3333333333333315E-2</v>
      </c>
      <c r="G5" s="13"/>
      <c r="I5" s="5" t="s">
        <v>126</v>
      </c>
      <c r="J5" s="18">
        <f>SUMIFS(Table9[Total],Table9[Purpose],Total1209[[#This Row],[Purpose]])</f>
        <v>0</v>
      </c>
    </row>
    <row r="6" spans="1:10" x14ac:dyDescent="0.25">
      <c r="A6" s="15" t="s">
        <v>59</v>
      </c>
      <c r="B6" s="14" t="s">
        <v>58</v>
      </c>
      <c r="C6" s="22">
        <f t="shared" ca="1" si="0"/>
        <v>0.52083333333333337</v>
      </c>
      <c r="D6" s="22">
        <f t="shared" ca="1" si="1"/>
        <v>0.64583333333333337</v>
      </c>
      <c r="E6" s="14" t="s">
        <v>125</v>
      </c>
      <c r="F6" s="13">
        <f t="shared" ca="1" si="2"/>
        <v>0.125</v>
      </c>
      <c r="G6" s="13"/>
      <c r="I6" s="6" t="s">
        <v>8</v>
      </c>
      <c r="J6" s="18">
        <f ca="1">SUMIFS(Table9[Total],Table9[Purpose],Total1209[[#This Row],[Purpose]])</f>
        <v>0.27083333333333337</v>
      </c>
    </row>
    <row r="7" spans="1:10" x14ac:dyDescent="0.25">
      <c r="A7" s="15" t="s">
        <v>67</v>
      </c>
      <c r="B7" s="14" t="s">
        <v>66</v>
      </c>
      <c r="C7" s="22">
        <f t="shared" ca="1" si="0"/>
        <v>0.58333333333333337</v>
      </c>
      <c r="D7" s="22">
        <f t="shared" ca="1" si="1"/>
        <v>0.60416666666666674</v>
      </c>
      <c r="E7" s="14" t="s">
        <v>9</v>
      </c>
      <c r="F7" s="13">
        <f t="shared" ca="1" si="2"/>
        <v>2.083333333333337E-2</v>
      </c>
      <c r="G7" s="13"/>
      <c r="I7" s="7" t="s">
        <v>9</v>
      </c>
      <c r="J7" s="18">
        <f ca="1">SUMIFS(Table9[Total],Table9[Purpose],Total1209[[#This Row],[Purpose]])</f>
        <v>0.20833333333333331</v>
      </c>
    </row>
    <row r="8" spans="1:10" x14ac:dyDescent="0.25">
      <c r="A8" s="15" t="s">
        <v>85</v>
      </c>
      <c r="B8" s="14" t="s">
        <v>84</v>
      </c>
      <c r="C8" s="22">
        <f t="shared" ca="1" si="0"/>
        <v>0.35416666666666669</v>
      </c>
      <c r="D8" s="22">
        <f t="shared" ca="1" si="1"/>
        <v>0.52083333333333337</v>
      </c>
      <c r="E8" s="14" t="s">
        <v>8</v>
      </c>
      <c r="F8" s="13">
        <f t="shared" ca="1" si="2"/>
        <v>0.16666666666666669</v>
      </c>
      <c r="G8" s="13"/>
      <c r="I8" s="8" t="s">
        <v>0</v>
      </c>
      <c r="J8" s="21">
        <f ca="1">SUM(Total1209[Total])</f>
        <v>1.2083333333333333</v>
      </c>
    </row>
    <row r="9" spans="1:10" x14ac:dyDescent="0.25">
      <c r="A9" s="15" t="s">
        <v>63</v>
      </c>
      <c r="B9" s="14" t="s">
        <v>62</v>
      </c>
      <c r="C9" s="22">
        <f t="shared" ca="1" si="0"/>
        <v>0.33333333333333331</v>
      </c>
      <c r="D9" s="22">
        <f t="shared" ca="1" si="1"/>
        <v>0.4375</v>
      </c>
      <c r="E9" s="14" t="s">
        <v>8</v>
      </c>
      <c r="F9" s="13">
        <f t="shared" ca="1" si="2"/>
        <v>0.10416666666666669</v>
      </c>
      <c r="G9" s="13"/>
    </row>
    <row r="10" spans="1:10" x14ac:dyDescent="0.25">
      <c r="A10" s="15" t="s">
        <v>107</v>
      </c>
      <c r="B10" s="14" t="s">
        <v>106</v>
      </c>
      <c r="C10" s="22">
        <f t="shared" ca="1" si="0"/>
        <v>0.35416666666666669</v>
      </c>
      <c r="D10" s="22">
        <f t="shared" ca="1" si="1"/>
        <v>0.45833333333333337</v>
      </c>
      <c r="E10" s="14" t="s">
        <v>6</v>
      </c>
      <c r="F10" s="13">
        <f t="shared" ca="1" si="2"/>
        <v>0.10416666666666669</v>
      </c>
      <c r="G10" s="13"/>
    </row>
    <row r="11" spans="1:10" x14ac:dyDescent="0.25">
      <c r="A11" s="15" t="s">
        <v>71</v>
      </c>
      <c r="B11" s="14" t="s">
        <v>70</v>
      </c>
      <c r="C11" s="22">
        <f t="shared" ca="1" si="0"/>
        <v>0.54166666666666663</v>
      </c>
      <c r="D11" s="22">
        <f t="shared" ca="1" si="1"/>
        <v>0.64583333333333326</v>
      </c>
      <c r="E11" s="14" t="s">
        <v>9</v>
      </c>
      <c r="F11" s="13">
        <f t="shared" ca="1" si="2"/>
        <v>0.10416666666666663</v>
      </c>
      <c r="G11" s="13"/>
    </row>
    <row r="12" spans="1:10" x14ac:dyDescent="0.25">
      <c r="A12" s="15" t="s">
        <v>95</v>
      </c>
      <c r="B12" s="14" t="s">
        <v>94</v>
      </c>
      <c r="C12" s="22">
        <f t="shared" ca="1" si="0"/>
        <v>0.45833333333333331</v>
      </c>
      <c r="D12" s="22">
        <f t="shared" ca="1" si="1"/>
        <v>0.54166666666666663</v>
      </c>
      <c r="E12" s="14" t="s">
        <v>6</v>
      </c>
      <c r="F12" s="9">
        <f t="shared" ca="1" si="2"/>
        <v>8.3333333333333315E-2</v>
      </c>
      <c r="G12" s="9"/>
    </row>
    <row r="13" spans="1:10" x14ac:dyDescent="0.25">
      <c r="A13" s="15" t="s">
        <v>109</v>
      </c>
      <c r="B13" s="14" t="s">
        <v>108</v>
      </c>
      <c r="C13" s="22">
        <f t="shared" ca="1" si="0"/>
        <v>0.39583333333333331</v>
      </c>
      <c r="D13" s="22">
        <f t="shared" ca="1" si="1"/>
        <v>0.54166666666666663</v>
      </c>
      <c r="E13" s="14" t="s">
        <v>7</v>
      </c>
      <c r="F13" s="13">
        <f t="shared" ca="1" si="2"/>
        <v>0.14583333333333331</v>
      </c>
      <c r="G13" s="9"/>
    </row>
    <row r="14" spans="1:10" x14ac:dyDescent="0.25">
      <c r="A14" s="15" t="s">
        <v>61</v>
      </c>
      <c r="B14" s="14" t="s">
        <v>60</v>
      </c>
      <c r="C14" s="22">
        <f t="shared" ca="1" si="0"/>
        <v>0.52083333333333337</v>
      </c>
      <c r="D14" s="22">
        <f t="shared" ca="1" si="1"/>
        <v>0.64583333333333337</v>
      </c>
      <c r="E14" s="14" t="s">
        <v>6</v>
      </c>
      <c r="F14" s="13">
        <f t="shared" ca="1" si="2"/>
        <v>0.125</v>
      </c>
      <c r="G14" s="13"/>
    </row>
  </sheetData>
  <conditionalFormatting sqref="E2:E14">
    <cfRule type="expression" dxfId="608" priority="1">
      <formula>$E2="Tutoring"</formula>
    </cfRule>
    <cfRule type="expression" dxfId="607" priority="2">
      <formula>$E2="Volunteer"</formula>
    </cfRule>
    <cfRule type="expression" dxfId="606" priority="3">
      <formula>$E2="GED"</formula>
    </cfRule>
    <cfRule type="expression" dxfId="605" priority="4">
      <formula>$E2="Internet"</formula>
    </cfRule>
    <cfRule type="expression" dxfId="604" priority="5">
      <formula>$E2="HiSEt"</formula>
    </cfRule>
    <cfRule type="expression" dxfId="603" priority="6">
      <formula>$E2="Resume / Job Search"</formula>
    </cfRule>
  </conditionalFormatting>
  <dataValidations disablePrompts="1" count="1">
    <dataValidation type="list" allowBlank="1" showInputMessage="1" showErrorMessage="1" sqref="E2:E14" xr:uid="{78F4DD73-D41E-4DE5-81C7-A0852EA4FDD1}">
      <formula1>Purpose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DC1B-D0CF-4064-9D8B-306A5CC2AAB2}">
  <dimension ref="A1:J14"/>
  <sheetViews>
    <sheetView workbookViewId="0"/>
  </sheetViews>
  <sheetFormatPr defaultRowHeight="15" x14ac:dyDescent="0.25"/>
  <cols>
    <col min="1" max="1" width="13" style="14" customWidth="1"/>
    <col min="2" max="2" width="13.140625" style="14" customWidth="1"/>
    <col min="3" max="4" width="12.7109375" style="14" bestFit="1" customWidth="1"/>
    <col min="5" max="5" width="10.5703125" style="14" customWidth="1"/>
    <col min="6" max="8" width="9.140625" style="14"/>
    <col min="9" max="9" width="10.42578125" style="14" customWidth="1"/>
    <col min="10" max="16384" width="9.140625" style="14"/>
  </cols>
  <sheetData>
    <row r="1" spans="1:10" x14ac:dyDescent="0.25">
      <c r="A1" s="14" t="s">
        <v>1</v>
      </c>
      <c r="B1" s="14" t="s">
        <v>2</v>
      </c>
      <c r="C1" s="14" t="s">
        <v>3</v>
      </c>
      <c r="D1" s="14" t="s">
        <v>4</v>
      </c>
      <c r="E1" s="10" t="s">
        <v>5</v>
      </c>
      <c r="F1" s="10" t="s">
        <v>0</v>
      </c>
      <c r="G1" s="10"/>
      <c r="I1" s="14" t="s">
        <v>5</v>
      </c>
      <c r="J1" s="14" t="s">
        <v>0</v>
      </c>
    </row>
    <row r="2" spans="1:10" x14ac:dyDescent="0.25">
      <c r="A2" s="15" t="s">
        <v>65</v>
      </c>
      <c r="B2" s="14" t="s">
        <v>64</v>
      </c>
      <c r="C2" s="22">
        <f t="shared" ref="C2:C13" ca="1" si="0">RANDBETWEEN(16,32)/48</f>
        <v>0.5625</v>
      </c>
      <c r="D2" s="22">
        <f t="shared" ref="D2:D13" ca="1" si="1">C2+(RANDBETWEEN(1,8)/48)</f>
        <v>0.72916666666666663</v>
      </c>
      <c r="E2" s="14" t="s">
        <v>7</v>
      </c>
      <c r="F2" s="13">
        <f t="shared" ref="F2:F13" ca="1" si="2">D2-C2</f>
        <v>0.16666666666666663</v>
      </c>
      <c r="G2" s="13"/>
      <c r="I2" s="2" t="s">
        <v>6</v>
      </c>
      <c r="J2" s="18">
        <f ca="1">SUMIFS(Table10[Total],Table10[Purpose],Total1210[[#This Row],[Purpose]])</f>
        <v>0.33333333333333331</v>
      </c>
    </row>
    <row r="3" spans="1:10" x14ac:dyDescent="0.25">
      <c r="A3" s="15" t="s">
        <v>103</v>
      </c>
      <c r="B3" s="14" t="s">
        <v>102</v>
      </c>
      <c r="C3" s="22">
        <f t="shared" ca="1" si="0"/>
        <v>0.33333333333333331</v>
      </c>
      <c r="D3" s="22">
        <f t="shared" ca="1" si="1"/>
        <v>0.45833333333333331</v>
      </c>
      <c r="E3" s="14" t="s">
        <v>9</v>
      </c>
      <c r="F3" s="9">
        <f t="shared" ca="1" si="2"/>
        <v>0.125</v>
      </c>
      <c r="G3" s="13"/>
      <c r="I3" s="3" t="s">
        <v>7</v>
      </c>
      <c r="J3" s="18">
        <f ca="1">SUMIFS(Table10[Total],Table10[Purpose],Total1210[[#This Row],[Purpose]])</f>
        <v>0.31249999999999994</v>
      </c>
    </row>
    <row r="4" spans="1:10" x14ac:dyDescent="0.25">
      <c r="A4" s="15" t="s">
        <v>119</v>
      </c>
      <c r="B4" s="14" t="s">
        <v>118</v>
      </c>
      <c r="C4" s="22">
        <f t="shared" ca="1" si="0"/>
        <v>0.66666666666666663</v>
      </c>
      <c r="D4" s="22">
        <f t="shared" ca="1" si="1"/>
        <v>0.70833333333333326</v>
      </c>
      <c r="E4" s="14" t="s">
        <v>125</v>
      </c>
      <c r="F4" s="13">
        <f t="shared" ca="1" si="2"/>
        <v>4.166666666666663E-2</v>
      </c>
      <c r="G4" s="13"/>
      <c r="I4" s="4" t="s">
        <v>125</v>
      </c>
      <c r="J4" s="18">
        <f ca="1">SUMIFS(Table10[Total],Table10[Purpose],Total1210[[#This Row],[Purpose]])</f>
        <v>4.166666666666663E-2</v>
      </c>
    </row>
    <row r="5" spans="1:10" x14ac:dyDescent="0.25">
      <c r="A5" s="15" t="s">
        <v>107</v>
      </c>
      <c r="B5" s="14" t="s">
        <v>106</v>
      </c>
      <c r="C5" s="22">
        <f t="shared" ca="1" si="0"/>
        <v>0.45833333333333331</v>
      </c>
      <c r="D5" s="22">
        <f t="shared" ca="1" si="1"/>
        <v>0.58333333333333326</v>
      </c>
      <c r="E5" s="14" t="s">
        <v>7</v>
      </c>
      <c r="F5" s="13">
        <f t="shared" ca="1" si="2"/>
        <v>0.12499999999999994</v>
      </c>
      <c r="G5" s="13"/>
      <c r="I5" s="5" t="s">
        <v>126</v>
      </c>
      <c r="J5" s="18">
        <f ca="1">SUMIFS(Table10[Total],Table10[Purpose],Total1210[[#This Row],[Purpose]])</f>
        <v>4.166666666666663E-2</v>
      </c>
    </row>
    <row r="6" spans="1:10" x14ac:dyDescent="0.25">
      <c r="A6" s="15" t="s">
        <v>117</v>
      </c>
      <c r="B6" s="14" t="s">
        <v>116</v>
      </c>
      <c r="C6" s="22">
        <f t="shared" ca="1" si="0"/>
        <v>0.5</v>
      </c>
      <c r="D6" s="22">
        <f t="shared" ca="1" si="1"/>
        <v>0.58333333333333337</v>
      </c>
      <c r="E6" s="14" t="s">
        <v>9</v>
      </c>
      <c r="F6" s="13">
        <f t="shared" ca="1" si="2"/>
        <v>8.333333333333337E-2</v>
      </c>
      <c r="G6" s="13"/>
      <c r="I6" s="6" t="s">
        <v>8</v>
      </c>
      <c r="J6" s="18">
        <f ca="1">SUMIFS(Table10[Total],Table10[Purpose],Total1210[[#This Row],[Purpose]])</f>
        <v>0.10416666666666663</v>
      </c>
    </row>
    <row r="7" spans="1:10" x14ac:dyDescent="0.25">
      <c r="A7" s="15" t="s">
        <v>105</v>
      </c>
      <c r="B7" s="14" t="s">
        <v>104</v>
      </c>
      <c r="C7" s="22">
        <f t="shared" ca="1" si="0"/>
        <v>0.375</v>
      </c>
      <c r="D7" s="22">
        <f t="shared" ca="1" si="1"/>
        <v>0.54166666666666663</v>
      </c>
      <c r="E7" s="14" t="s">
        <v>6</v>
      </c>
      <c r="F7" s="9">
        <f t="shared" ca="1" si="2"/>
        <v>0.16666666666666663</v>
      </c>
      <c r="G7" s="13"/>
      <c r="I7" s="7" t="s">
        <v>9</v>
      </c>
      <c r="J7" s="18">
        <f ca="1">SUMIFS(Table10[Total],Table10[Purpose],Total1210[[#This Row],[Purpose]])</f>
        <v>0.3125</v>
      </c>
    </row>
    <row r="8" spans="1:10" x14ac:dyDescent="0.25">
      <c r="A8" s="15" t="s">
        <v>81</v>
      </c>
      <c r="B8" s="14" t="s">
        <v>80</v>
      </c>
      <c r="C8" s="22">
        <f t="shared" ca="1" si="0"/>
        <v>0.47916666666666669</v>
      </c>
      <c r="D8" s="22">
        <f t="shared" ca="1" si="1"/>
        <v>0.58333333333333337</v>
      </c>
      <c r="E8" s="14" t="s">
        <v>6</v>
      </c>
      <c r="F8" s="13">
        <f t="shared" ca="1" si="2"/>
        <v>0.10416666666666669</v>
      </c>
      <c r="G8" s="13"/>
      <c r="I8" s="8" t="s">
        <v>0</v>
      </c>
      <c r="J8" s="21">
        <f ca="1">SUM(Total1210[Total])</f>
        <v>1.145833333333333</v>
      </c>
    </row>
    <row r="9" spans="1:10" x14ac:dyDescent="0.25">
      <c r="A9" s="15" t="s">
        <v>71</v>
      </c>
      <c r="B9" s="14" t="s">
        <v>70</v>
      </c>
      <c r="C9" s="22">
        <f t="shared" ca="1" si="0"/>
        <v>0.58333333333333337</v>
      </c>
      <c r="D9" s="22">
        <f t="shared" ca="1" si="1"/>
        <v>0.625</v>
      </c>
      <c r="E9" s="14" t="s">
        <v>126</v>
      </c>
      <c r="F9" s="13">
        <f t="shared" ca="1" si="2"/>
        <v>4.166666666666663E-2</v>
      </c>
      <c r="G9" s="13"/>
    </row>
    <row r="10" spans="1:10" x14ac:dyDescent="0.25">
      <c r="A10" s="15" t="s">
        <v>73</v>
      </c>
      <c r="B10" s="14" t="s">
        <v>72</v>
      </c>
      <c r="C10" s="22">
        <f t="shared" ca="1" si="0"/>
        <v>0.5625</v>
      </c>
      <c r="D10" s="22">
        <f t="shared" ca="1" si="1"/>
        <v>0.58333333333333337</v>
      </c>
      <c r="E10" s="14" t="s">
        <v>7</v>
      </c>
      <c r="F10" s="13">
        <f t="shared" ca="1" si="2"/>
        <v>2.083333333333337E-2</v>
      </c>
      <c r="G10" s="13"/>
    </row>
    <row r="11" spans="1:10" x14ac:dyDescent="0.25">
      <c r="A11" s="15" t="s">
        <v>57</v>
      </c>
      <c r="B11" s="14" t="s">
        <v>56</v>
      </c>
      <c r="C11" s="22">
        <f t="shared" ca="1" si="0"/>
        <v>0.52083333333333337</v>
      </c>
      <c r="D11" s="22">
        <f t="shared" ca="1" si="1"/>
        <v>0.625</v>
      </c>
      <c r="E11" s="14" t="s">
        <v>9</v>
      </c>
      <c r="F11" s="13">
        <f t="shared" ca="1" si="2"/>
        <v>0.10416666666666663</v>
      </c>
      <c r="G11" s="13"/>
    </row>
    <row r="12" spans="1:10" x14ac:dyDescent="0.25">
      <c r="A12" s="15" t="s">
        <v>115</v>
      </c>
      <c r="B12" s="14" t="s">
        <v>114</v>
      </c>
      <c r="C12" s="22">
        <f t="shared" ca="1" si="0"/>
        <v>0.52083333333333337</v>
      </c>
      <c r="D12" s="22">
        <f t="shared" ca="1" si="1"/>
        <v>0.625</v>
      </c>
      <c r="E12" s="14" t="s">
        <v>8</v>
      </c>
      <c r="F12" s="13">
        <f t="shared" ca="1" si="2"/>
        <v>0.10416666666666663</v>
      </c>
      <c r="G12" s="9"/>
    </row>
    <row r="13" spans="1:10" x14ac:dyDescent="0.25">
      <c r="A13" s="15" t="s">
        <v>59</v>
      </c>
      <c r="B13" s="14" t="s">
        <v>58</v>
      </c>
      <c r="C13" s="22">
        <f t="shared" ca="1" si="0"/>
        <v>0.5</v>
      </c>
      <c r="D13" s="22">
        <f t="shared" ca="1" si="1"/>
        <v>0.5625</v>
      </c>
      <c r="E13" s="14" t="s">
        <v>6</v>
      </c>
      <c r="F13" s="13">
        <f t="shared" ca="1" si="2"/>
        <v>6.25E-2</v>
      </c>
      <c r="G13" s="9"/>
    </row>
    <row r="14" spans="1:10" x14ac:dyDescent="0.25">
      <c r="G14" s="13"/>
    </row>
  </sheetData>
  <conditionalFormatting sqref="E2:E13">
    <cfRule type="expression" dxfId="587" priority="1">
      <formula>$E2="Tutoring"</formula>
    </cfRule>
    <cfRule type="expression" dxfId="586" priority="2">
      <formula>$E2="Volunteer"</formula>
    </cfRule>
    <cfRule type="expression" dxfId="585" priority="3">
      <formula>$E2="GED"</formula>
    </cfRule>
    <cfRule type="expression" dxfId="584" priority="4">
      <formula>$E2="Internet"</formula>
    </cfRule>
    <cfRule type="expression" dxfId="583" priority="5">
      <formula>$E2="HiSEt"</formula>
    </cfRule>
    <cfRule type="expression" dxfId="582" priority="6">
      <formula>$E2="Resume / Job Search"</formula>
    </cfRule>
  </conditionalFormatting>
  <dataValidations disablePrompts="1" count="1">
    <dataValidation type="list" allowBlank="1" showInputMessage="1" showErrorMessage="1" sqref="E2:E13" xr:uid="{04823051-FC7E-4404-831F-D895FB4D2DEF}">
      <formula1>Purpose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74E36-D0B1-4C8E-8A85-B26F218DD369}">
  <dimension ref="A1:K24"/>
  <sheetViews>
    <sheetView workbookViewId="0"/>
  </sheetViews>
  <sheetFormatPr defaultRowHeight="15" x14ac:dyDescent="0.25"/>
  <cols>
    <col min="1" max="1" width="13" style="14" customWidth="1"/>
    <col min="2" max="2" width="13.140625" style="14" customWidth="1"/>
    <col min="3" max="4" width="12.7109375" style="14" bestFit="1" customWidth="1"/>
    <col min="5" max="5" width="10.5703125" style="14" customWidth="1"/>
    <col min="6" max="8" width="9.140625" style="14"/>
    <col min="9" max="9" width="10.42578125" style="14" customWidth="1"/>
    <col min="10" max="16384" width="9.140625" style="14"/>
  </cols>
  <sheetData>
    <row r="1" spans="1:10" x14ac:dyDescent="0.25">
      <c r="A1" s="14" t="s">
        <v>1</v>
      </c>
      <c r="B1" s="14" t="s">
        <v>2</v>
      </c>
      <c r="C1" s="14" t="s">
        <v>3</v>
      </c>
      <c r="D1" s="14" t="s">
        <v>4</v>
      </c>
      <c r="E1" s="10" t="s">
        <v>5</v>
      </c>
      <c r="F1" s="10" t="s">
        <v>0</v>
      </c>
      <c r="G1" s="10"/>
      <c r="I1" s="14" t="s">
        <v>5</v>
      </c>
      <c r="J1" s="14" t="s">
        <v>0</v>
      </c>
    </row>
    <row r="2" spans="1:10" x14ac:dyDescent="0.25">
      <c r="A2" s="15" t="s">
        <v>61</v>
      </c>
      <c r="B2" s="14" t="s">
        <v>60</v>
      </c>
      <c r="C2" s="22">
        <f t="shared" ref="C2:C10" ca="1" si="0">RANDBETWEEN(16,32)/48</f>
        <v>0.64583333333333337</v>
      </c>
      <c r="D2" s="22">
        <f t="shared" ref="D2:D10" ca="1" si="1">C2+(RANDBETWEEN(1,8)/48)</f>
        <v>0.75</v>
      </c>
      <c r="E2" s="14" t="s">
        <v>7</v>
      </c>
      <c r="F2" s="13">
        <f t="shared" ref="F2:F10" ca="1" si="2">D2-C2</f>
        <v>0.10416666666666663</v>
      </c>
      <c r="G2" s="13"/>
      <c r="I2" s="2" t="s">
        <v>6</v>
      </c>
      <c r="J2" s="18">
        <f ca="1">SUMIFS(Table11[Total],Table11[Purpose],Total1211[[#This Row],[Purpose]])</f>
        <v>0.10416666666666669</v>
      </c>
    </row>
    <row r="3" spans="1:10" x14ac:dyDescent="0.25">
      <c r="A3" s="17" t="s">
        <v>59</v>
      </c>
      <c r="B3" s="16" t="s">
        <v>58</v>
      </c>
      <c r="C3" s="22">
        <f t="shared" ca="1" si="0"/>
        <v>0.47916666666666669</v>
      </c>
      <c r="D3" s="22">
        <f t="shared" ca="1" si="1"/>
        <v>0.5</v>
      </c>
      <c r="E3" s="8" t="s">
        <v>6</v>
      </c>
      <c r="F3" s="9">
        <f t="shared" ca="1" si="2"/>
        <v>2.0833333333333315E-2</v>
      </c>
      <c r="G3" s="13"/>
      <c r="I3" s="3" t="s">
        <v>7</v>
      </c>
      <c r="J3" s="18">
        <f ca="1">SUMIFS(Table11[Total],Table11[Purpose],Total1211[[#This Row],[Purpose]])</f>
        <v>0.10416666666666663</v>
      </c>
    </row>
    <row r="4" spans="1:10" x14ac:dyDescent="0.25">
      <c r="A4" s="11" t="s">
        <v>65</v>
      </c>
      <c r="B4" s="10" t="s">
        <v>64</v>
      </c>
      <c r="C4" s="22">
        <f t="shared" ca="1" si="0"/>
        <v>0.33333333333333331</v>
      </c>
      <c r="D4" s="22">
        <f t="shared" ca="1" si="1"/>
        <v>0.45833333333333331</v>
      </c>
      <c r="E4" s="14" t="s">
        <v>125</v>
      </c>
      <c r="F4" s="13">
        <f t="shared" ca="1" si="2"/>
        <v>0.125</v>
      </c>
      <c r="G4" s="13"/>
      <c r="I4" s="4" t="s">
        <v>125</v>
      </c>
      <c r="J4" s="18">
        <f ca="1">SUMIFS(Table11[Total],Table11[Purpose],Total1211[[#This Row],[Purpose]])</f>
        <v>0.20833333333333337</v>
      </c>
    </row>
    <row r="5" spans="1:10" x14ac:dyDescent="0.25">
      <c r="A5" s="11" t="s">
        <v>69</v>
      </c>
      <c r="B5" s="10" t="s">
        <v>68</v>
      </c>
      <c r="C5" s="22">
        <f t="shared" ca="1" si="0"/>
        <v>0.5</v>
      </c>
      <c r="D5" s="22">
        <f t="shared" ca="1" si="1"/>
        <v>0.58333333333333337</v>
      </c>
      <c r="E5" s="14" t="s">
        <v>6</v>
      </c>
      <c r="F5" s="13">
        <f t="shared" ca="1" si="2"/>
        <v>8.333333333333337E-2</v>
      </c>
      <c r="G5" s="13"/>
      <c r="I5" s="5" t="s">
        <v>126</v>
      </c>
      <c r="J5" s="18">
        <f ca="1">SUMIFS(Table11[Total],Table11[Purpose],Total1211[[#This Row],[Purpose]])</f>
        <v>4.166666666666663E-2</v>
      </c>
    </row>
    <row r="6" spans="1:10" x14ac:dyDescent="0.25">
      <c r="A6" s="11" t="s">
        <v>63</v>
      </c>
      <c r="B6" s="10" t="s">
        <v>62</v>
      </c>
      <c r="C6" s="22">
        <f t="shared" ca="1" si="0"/>
        <v>0.45833333333333331</v>
      </c>
      <c r="D6" s="22">
        <f t="shared" ca="1" si="1"/>
        <v>0.625</v>
      </c>
      <c r="E6" s="14" t="s">
        <v>8</v>
      </c>
      <c r="F6" s="13">
        <f t="shared" ca="1" si="2"/>
        <v>0.16666666666666669</v>
      </c>
      <c r="G6" s="13"/>
      <c r="I6" s="6" t="s">
        <v>8</v>
      </c>
      <c r="J6" s="18">
        <f ca="1">SUMIFS(Table11[Total],Table11[Purpose],Total1211[[#This Row],[Purpose]])</f>
        <v>0.16666666666666669</v>
      </c>
    </row>
    <row r="7" spans="1:10" x14ac:dyDescent="0.25">
      <c r="A7" s="11" t="s">
        <v>71</v>
      </c>
      <c r="B7" s="10" t="s">
        <v>70</v>
      </c>
      <c r="C7" s="22">
        <f t="shared" ca="1" si="0"/>
        <v>0.47916666666666669</v>
      </c>
      <c r="D7" s="22">
        <f t="shared" ca="1" si="1"/>
        <v>0.54166666666666674</v>
      </c>
      <c r="E7" s="14" t="s">
        <v>125</v>
      </c>
      <c r="F7" s="13">
        <f t="shared" ca="1" si="2"/>
        <v>6.2500000000000056E-2</v>
      </c>
      <c r="G7" s="13"/>
      <c r="I7" s="7" t="s">
        <v>9</v>
      </c>
      <c r="J7" s="18">
        <f ca="1">SUMIFS(Table11[Total],Table11[Purpose],Total1211[[#This Row],[Purpose]])</f>
        <v>0.14583333333333337</v>
      </c>
    </row>
    <row r="8" spans="1:10" x14ac:dyDescent="0.25">
      <c r="A8" s="11" t="s">
        <v>57</v>
      </c>
      <c r="B8" s="10" t="s">
        <v>56</v>
      </c>
      <c r="C8" s="22">
        <f t="shared" ca="1" si="0"/>
        <v>0.41666666666666669</v>
      </c>
      <c r="D8" s="22">
        <f t="shared" ca="1" si="1"/>
        <v>0.4375</v>
      </c>
      <c r="E8" s="14" t="s">
        <v>125</v>
      </c>
      <c r="F8" s="13">
        <f t="shared" ca="1" si="2"/>
        <v>2.0833333333333315E-2</v>
      </c>
      <c r="G8" s="13"/>
      <c r="I8" s="8" t="s">
        <v>0</v>
      </c>
      <c r="J8" s="21">
        <f ca="1">SUM(Total1211[Total])</f>
        <v>0.77083333333333337</v>
      </c>
    </row>
    <row r="9" spans="1:10" x14ac:dyDescent="0.25">
      <c r="A9" s="11" t="s">
        <v>73</v>
      </c>
      <c r="B9" s="10" t="s">
        <v>72</v>
      </c>
      <c r="C9" s="22">
        <f t="shared" ca="1" si="0"/>
        <v>0.625</v>
      </c>
      <c r="D9" s="22">
        <f t="shared" ca="1" si="1"/>
        <v>0.77083333333333337</v>
      </c>
      <c r="E9" s="14" t="s">
        <v>9</v>
      </c>
      <c r="F9" s="13">
        <f t="shared" ca="1" si="2"/>
        <v>0.14583333333333337</v>
      </c>
      <c r="G9" s="13"/>
    </row>
    <row r="10" spans="1:10" x14ac:dyDescent="0.25">
      <c r="A10" s="11" t="s">
        <v>67</v>
      </c>
      <c r="B10" s="10" t="s">
        <v>66</v>
      </c>
      <c r="C10" s="22">
        <f t="shared" ca="1" si="0"/>
        <v>0.52083333333333337</v>
      </c>
      <c r="D10" s="22">
        <f t="shared" ca="1" si="1"/>
        <v>0.5625</v>
      </c>
      <c r="E10" s="14" t="s">
        <v>126</v>
      </c>
      <c r="F10" s="13">
        <f t="shared" ca="1" si="2"/>
        <v>4.166666666666663E-2</v>
      </c>
      <c r="G10" s="13"/>
    </row>
    <row r="11" spans="1:10" x14ac:dyDescent="0.25">
      <c r="G11" s="13"/>
    </row>
    <row r="12" spans="1:10" x14ac:dyDescent="0.25">
      <c r="G12" s="9"/>
    </row>
    <row r="13" spans="1:10" x14ac:dyDescent="0.25">
      <c r="G13" s="9"/>
    </row>
    <row r="14" spans="1:10" x14ac:dyDescent="0.25">
      <c r="G14" s="13"/>
    </row>
    <row r="16" spans="1:10" x14ac:dyDescent="0.25">
      <c r="A16" s="31"/>
      <c r="B16" s="31"/>
    </row>
    <row r="17" spans="1:11" x14ac:dyDescent="0.25">
      <c r="A17" s="31"/>
      <c r="B17" s="31"/>
    </row>
    <row r="18" spans="1:11" x14ac:dyDescent="0.25">
      <c r="A18" s="31"/>
      <c r="B18" s="31"/>
    </row>
    <row r="19" spans="1:11" x14ac:dyDescent="0.25">
      <c r="A19" s="31"/>
      <c r="B19" s="31"/>
      <c r="J19" s="31"/>
      <c r="K19" s="31"/>
    </row>
    <row r="20" spans="1:11" x14ac:dyDescent="0.25">
      <c r="A20" s="31"/>
      <c r="B20" s="31"/>
      <c r="J20" s="31"/>
      <c r="K20" s="31"/>
    </row>
    <row r="21" spans="1:11" x14ac:dyDescent="0.25">
      <c r="A21" s="31"/>
      <c r="B21" s="31"/>
      <c r="J21" s="31"/>
      <c r="K21" s="31"/>
    </row>
    <row r="22" spans="1:11" x14ac:dyDescent="0.25">
      <c r="A22" s="31"/>
      <c r="B22" s="31"/>
      <c r="J22" s="31"/>
      <c r="K22" s="31"/>
    </row>
    <row r="23" spans="1:11" x14ac:dyDescent="0.25">
      <c r="A23" s="31"/>
      <c r="B23" s="31"/>
      <c r="J23" s="31"/>
      <c r="K23" s="31"/>
    </row>
    <row r="24" spans="1:11" x14ac:dyDescent="0.25">
      <c r="A24" s="31"/>
      <c r="B24" s="31"/>
      <c r="J24" s="31"/>
      <c r="K24" s="31"/>
    </row>
  </sheetData>
  <conditionalFormatting sqref="E2:E10">
    <cfRule type="expression" dxfId="566" priority="7">
      <formula>$E2="Tutoring"</formula>
    </cfRule>
    <cfRule type="expression" dxfId="565" priority="8">
      <formula>$E2="Volunteer"</formula>
    </cfRule>
    <cfRule type="expression" dxfId="564" priority="9">
      <formula>$E2="GED"</formula>
    </cfRule>
    <cfRule type="expression" dxfId="563" priority="10">
      <formula>$E2="Internet"</formula>
    </cfRule>
    <cfRule type="expression" dxfId="562" priority="11">
      <formula>$E2="HiSEt"</formula>
    </cfRule>
    <cfRule type="expression" dxfId="561" priority="12">
      <formula>$E2="Resume / Job Search"</formula>
    </cfRule>
  </conditionalFormatting>
  <conditionalFormatting sqref="A16:B24">
    <cfRule type="expression" dxfId="560" priority="1">
      <formula>$E16="Tutoring"</formula>
    </cfRule>
    <cfRule type="expression" dxfId="559" priority="2">
      <formula>$E16="Volunteer"</formula>
    </cfRule>
    <cfRule type="expression" dxfId="558" priority="3">
      <formula>$E16="GED"</formula>
    </cfRule>
    <cfRule type="expression" dxfId="557" priority="4">
      <formula>$E16="Internet"</formula>
    </cfRule>
    <cfRule type="expression" dxfId="556" priority="5">
      <formula>$E16="Job Search"</formula>
    </cfRule>
    <cfRule type="expression" dxfId="555" priority="6">
      <formula>$E16="Resume"</formula>
    </cfRule>
  </conditionalFormatting>
  <dataValidations count="1">
    <dataValidation type="list" allowBlank="1" showInputMessage="1" showErrorMessage="1" sqref="E2:E10" xr:uid="{0554C62C-07FA-4450-81AC-88DAE644CDB6}">
      <formula1>Purpose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1CBF6-4002-4B21-A2BC-544063FEB415}">
  <dimension ref="A1:K24"/>
  <sheetViews>
    <sheetView workbookViewId="0"/>
  </sheetViews>
  <sheetFormatPr defaultRowHeight="15" x14ac:dyDescent="0.25"/>
  <cols>
    <col min="1" max="1" width="13" style="14" customWidth="1"/>
    <col min="2" max="2" width="13.140625" style="14" customWidth="1"/>
    <col min="3" max="4" width="12.7109375" style="14" bestFit="1" customWidth="1"/>
    <col min="5" max="5" width="10.5703125" style="14" customWidth="1"/>
    <col min="6" max="8" width="9.140625" style="14"/>
    <col min="9" max="9" width="10.42578125" style="14" customWidth="1"/>
    <col min="10" max="16384" width="9.140625" style="14"/>
  </cols>
  <sheetData>
    <row r="1" spans="1:10" x14ac:dyDescent="0.25">
      <c r="A1" s="14" t="s">
        <v>1</v>
      </c>
      <c r="B1" s="14" t="s">
        <v>2</v>
      </c>
      <c r="C1" s="14" t="s">
        <v>3</v>
      </c>
      <c r="D1" s="14" t="s">
        <v>4</v>
      </c>
      <c r="E1" s="10" t="s">
        <v>5</v>
      </c>
      <c r="F1" s="10" t="s">
        <v>0</v>
      </c>
      <c r="G1" s="10"/>
      <c r="I1" s="14" t="s">
        <v>5</v>
      </c>
      <c r="J1" s="14" t="s">
        <v>0</v>
      </c>
    </row>
    <row r="2" spans="1:10" x14ac:dyDescent="0.25">
      <c r="A2" s="15" t="s">
        <v>61</v>
      </c>
      <c r="B2" s="14" t="s">
        <v>60</v>
      </c>
      <c r="C2" s="22">
        <f t="shared" ref="C2:C10" ca="1" si="0">RANDBETWEEN(16,32)/48</f>
        <v>0.41666666666666669</v>
      </c>
      <c r="D2" s="22">
        <f t="shared" ref="D2:D10" ca="1" si="1">C2+(RANDBETWEEN(1,8)/48)</f>
        <v>0.58333333333333337</v>
      </c>
      <c r="E2" s="14" t="s">
        <v>7</v>
      </c>
      <c r="F2" s="13">
        <f t="shared" ref="F2:F10" ca="1" si="2">D2-C2</f>
        <v>0.16666666666666669</v>
      </c>
      <c r="G2" s="13"/>
      <c r="I2" s="2" t="s">
        <v>6</v>
      </c>
      <c r="J2" s="18">
        <f ca="1">SUMIFS(Table12[Total],Table12[Purpose],Total1212[[#This Row],[Purpose]])</f>
        <v>0.1875</v>
      </c>
    </row>
    <row r="3" spans="1:10" x14ac:dyDescent="0.25">
      <c r="A3" s="17" t="s">
        <v>59</v>
      </c>
      <c r="B3" s="16" t="s">
        <v>58</v>
      </c>
      <c r="C3" s="22">
        <f t="shared" ca="1" si="0"/>
        <v>0.47916666666666669</v>
      </c>
      <c r="D3" s="22">
        <f t="shared" ca="1" si="1"/>
        <v>0.5625</v>
      </c>
      <c r="E3" s="8" t="s">
        <v>6</v>
      </c>
      <c r="F3" s="9">
        <f t="shared" ca="1" si="2"/>
        <v>8.3333333333333315E-2</v>
      </c>
      <c r="G3" s="13"/>
      <c r="I3" s="3" t="s">
        <v>7</v>
      </c>
      <c r="J3" s="18">
        <f ca="1">SUMIFS(Table12[Total],Table12[Purpose],Total1212[[#This Row],[Purpose]])</f>
        <v>0.16666666666666669</v>
      </c>
    </row>
    <row r="4" spans="1:10" x14ac:dyDescent="0.25">
      <c r="A4" s="11" t="s">
        <v>65</v>
      </c>
      <c r="B4" s="10" t="s">
        <v>64</v>
      </c>
      <c r="C4" s="22">
        <f t="shared" ca="1" si="0"/>
        <v>0.60416666666666663</v>
      </c>
      <c r="D4" s="22">
        <f t="shared" ca="1" si="1"/>
        <v>0.64583333333333326</v>
      </c>
      <c r="E4" s="14" t="s">
        <v>125</v>
      </c>
      <c r="F4" s="13">
        <f t="shared" ca="1" si="2"/>
        <v>4.166666666666663E-2</v>
      </c>
      <c r="G4" s="13"/>
      <c r="I4" s="4" t="s">
        <v>125</v>
      </c>
      <c r="J4" s="18">
        <f ca="1">SUMIFS(Table12[Total],Table12[Purpose],Total1212[[#This Row],[Purpose]])</f>
        <v>0.20833333333333331</v>
      </c>
    </row>
    <row r="5" spans="1:10" x14ac:dyDescent="0.25">
      <c r="A5" s="11" t="s">
        <v>69</v>
      </c>
      <c r="B5" s="10" t="s">
        <v>68</v>
      </c>
      <c r="C5" s="22">
        <f t="shared" ca="1" si="0"/>
        <v>0.47916666666666669</v>
      </c>
      <c r="D5" s="22">
        <f t="shared" ca="1" si="1"/>
        <v>0.58333333333333337</v>
      </c>
      <c r="E5" s="14" t="s">
        <v>6</v>
      </c>
      <c r="F5" s="13">
        <f t="shared" ca="1" si="2"/>
        <v>0.10416666666666669</v>
      </c>
      <c r="G5" s="13"/>
      <c r="I5" s="5" t="s">
        <v>126</v>
      </c>
      <c r="J5" s="18">
        <f ca="1">SUMIFS(Table12[Total],Table12[Purpose],Total1212[[#This Row],[Purpose]])</f>
        <v>6.2500000000000056E-2</v>
      </c>
    </row>
    <row r="6" spans="1:10" x14ac:dyDescent="0.25">
      <c r="A6" s="11" t="s">
        <v>63</v>
      </c>
      <c r="B6" s="10" t="s">
        <v>62</v>
      </c>
      <c r="C6" s="22">
        <f t="shared" ca="1" si="0"/>
        <v>0.66666666666666663</v>
      </c>
      <c r="D6" s="22">
        <f t="shared" ca="1" si="1"/>
        <v>0.77083333333333326</v>
      </c>
      <c r="E6" s="14" t="s">
        <v>8</v>
      </c>
      <c r="F6" s="13">
        <f t="shared" ca="1" si="2"/>
        <v>0.10416666666666663</v>
      </c>
      <c r="G6" s="13"/>
      <c r="I6" s="6" t="s">
        <v>8</v>
      </c>
      <c r="J6" s="18">
        <f ca="1">SUMIFS(Table12[Total],Table12[Purpose],Total1212[[#This Row],[Purpose]])</f>
        <v>0.10416666666666663</v>
      </c>
    </row>
    <row r="7" spans="1:10" x14ac:dyDescent="0.25">
      <c r="A7" s="11" t="s">
        <v>71</v>
      </c>
      <c r="B7" s="10" t="s">
        <v>70</v>
      </c>
      <c r="C7" s="22">
        <f t="shared" ca="1" si="0"/>
        <v>0.45833333333333331</v>
      </c>
      <c r="D7" s="22">
        <f t="shared" ca="1" si="1"/>
        <v>0.60416666666666663</v>
      </c>
      <c r="E7" s="14" t="s">
        <v>125</v>
      </c>
      <c r="F7" s="13">
        <f t="shared" ca="1" si="2"/>
        <v>0.14583333333333331</v>
      </c>
      <c r="G7" s="13"/>
      <c r="I7" s="7" t="s">
        <v>9</v>
      </c>
      <c r="J7" s="18">
        <f ca="1">SUMIFS(Table12[Total],Table12[Purpose],Total1212[[#This Row],[Purpose]])</f>
        <v>2.0833333333333315E-2</v>
      </c>
    </row>
    <row r="8" spans="1:10" x14ac:dyDescent="0.25">
      <c r="A8" s="11" t="s">
        <v>57</v>
      </c>
      <c r="B8" s="10" t="s">
        <v>56</v>
      </c>
      <c r="C8" s="22">
        <f t="shared" ca="1" si="0"/>
        <v>0.52083333333333337</v>
      </c>
      <c r="D8" s="22">
        <f t="shared" ca="1" si="1"/>
        <v>0.54166666666666674</v>
      </c>
      <c r="E8" s="14" t="s">
        <v>125</v>
      </c>
      <c r="F8" s="13">
        <f t="shared" ca="1" si="2"/>
        <v>2.083333333333337E-2</v>
      </c>
      <c r="G8" s="13"/>
      <c r="I8" s="8" t="s">
        <v>0</v>
      </c>
      <c r="J8" s="21">
        <f ca="1">SUM(Total1212[Total])</f>
        <v>0.75</v>
      </c>
    </row>
    <row r="9" spans="1:10" x14ac:dyDescent="0.25">
      <c r="A9" s="11" t="s">
        <v>73</v>
      </c>
      <c r="B9" s="10" t="s">
        <v>72</v>
      </c>
      <c r="C9" s="22">
        <f t="shared" ca="1" si="0"/>
        <v>0.33333333333333331</v>
      </c>
      <c r="D9" s="22">
        <f t="shared" ca="1" si="1"/>
        <v>0.35416666666666663</v>
      </c>
      <c r="E9" s="14" t="s">
        <v>9</v>
      </c>
      <c r="F9" s="13">
        <f t="shared" ca="1" si="2"/>
        <v>2.0833333333333315E-2</v>
      </c>
      <c r="G9" s="13"/>
    </row>
    <row r="10" spans="1:10" x14ac:dyDescent="0.25">
      <c r="A10" s="11" t="s">
        <v>67</v>
      </c>
      <c r="B10" s="10" t="s">
        <v>66</v>
      </c>
      <c r="C10" s="22">
        <f t="shared" ca="1" si="0"/>
        <v>0.47916666666666669</v>
      </c>
      <c r="D10" s="22">
        <f t="shared" ca="1" si="1"/>
        <v>0.54166666666666674</v>
      </c>
      <c r="E10" s="14" t="s">
        <v>126</v>
      </c>
      <c r="F10" s="13">
        <f t="shared" ca="1" si="2"/>
        <v>6.2500000000000056E-2</v>
      </c>
      <c r="G10" s="13"/>
    </row>
    <row r="11" spans="1:10" x14ac:dyDescent="0.25">
      <c r="G11" s="13"/>
    </row>
    <row r="12" spans="1:10" x14ac:dyDescent="0.25">
      <c r="G12" s="9"/>
    </row>
    <row r="13" spans="1:10" x14ac:dyDescent="0.25">
      <c r="G13" s="9"/>
    </row>
    <row r="14" spans="1:10" x14ac:dyDescent="0.25">
      <c r="G14" s="13"/>
    </row>
    <row r="16" spans="1:10" x14ac:dyDescent="0.25">
      <c r="A16" s="31"/>
      <c r="B16" s="31"/>
    </row>
    <row r="17" spans="1:11" x14ac:dyDescent="0.25">
      <c r="A17" s="31"/>
      <c r="B17" s="31"/>
    </row>
    <row r="18" spans="1:11" x14ac:dyDescent="0.25">
      <c r="A18" s="31"/>
      <c r="B18" s="31"/>
    </row>
    <row r="19" spans="1:11" x14ac:dyDescent="0.25">
      <c r="A19" s="31"/>
      <c r="B19" s="31"/>
      <c r="J19" s="31"/>
      <c r="K19" s="31"/>
    </row>
    <row r="20" spans="1:11" x14ac:dyDescent="0.25">
      <c r="A20" s="31"/>
      <c r="B20" s="31"/>
      <c r="J20" s="31"/>
      <c r="K20" s="31"/>
    </row>
    <row r="21" spans="1:11" x14ac:dyDescent="0.25">
      <c r="A21" s="31"/>
      <c r="B21" s="31"/>
      <c r="J21" s="31"/>
      <c r="K21" s="31"/>
    </row>
    <row r="22" spans="1:11" x14ac:dyDescent="0.25">
      <c r="A22" s="31"/>
      <c r="B22" s="31"/>
      <c r="J22" s="31"/>
      <c r="K22" s="31"/>
    </row>
    <row r="23" spans="1:11" x14ac:dyDescent="0.25">
      <c r="A23" s="31"/>
      <c r="B23" s="31"/>
      <c r="J23" s="31"/>
      <c r="K23" s="31"/>
    </row>
    <row r="24" spans="1:11" x14ac:dyDescent="0.25">
      <c r="A24" s="31"/>
      <c r="B24" s="31"/>
      <c r="J24" s="31"/>
      <c r="K24" s="31"/>
    </row>
  </sheetData>
  <conditionalFormatting sqref="E2:E10">
    <cfRule type="expression" dxfId="539" priority="7">
      <formula>$E2="Tutoring"</formula>
    </cfRule>
    <cfRule type="expression" dxfId="538" priority="8">
      <formula>$E2="Volunteer"</formula>
    </cfRule>
    <cfRule type="expression" dxfId="537" priority="9">
      <formula>$E2="GED"</formula>
    </cfRule>
    <cfRule type="expression" dxfId="536" priority="10">
      <formula>$E2="Internet"</formula>
    </cfRule>
    <cfRule type="expression" dxfId="535" priority="11">
      <formula>$E2="HiSEt"</formula>
    </cfRule>
    <cfRule type="expression" dxfId="534" priority="12">
      <formula>$E2="Resume / Job Search"</formula>
    </cfRule>
  </conditionalFormatting>
  <conditionalFormatting sqref="A16:B24">
    <cfRule type="expression" dxfId="533" priority="1">
      <formula>$E16="Tutoring"</formula>
    </cfRule>
    <cfRule type="expression" dxfId="532" priority="2">
      <formula>$E16="Volunteer"</formula>
    </cfRule>
    <cfRule type="expression" dxfId="531" priority="3">
      <formula>$E16="GED"</formula>
    </cfRule>
    <cfRule type="expression" dxfId="530" priority="4">
      <formula>$E16="Internet"</formula>
    </cfRule>
    <cfRule type="expression" dxfId="529" priority="5">
      <formula>$E16="Job Search"</formula>
    </cfRule>
    <cfRule type="expression" dxfId="528" priority="6">
      <formula>$E16="Resume"</formula>
    </cfRule>
  </conditionalFormatting>
  <dataValidations count="1">
    <dataValidation type="list" allowBlank="1" showInputMessage="1" showErrorMessage="1" sqref="E2:E10" xr:uid="{3E089EA2-7722-49CF-9BD2-5B00CD1988FB}">
      <formula1>Purpose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AF64E-B48C-42B0-8B29-9D6F43694933}">
  <dimension ref="A1:K24"/>
  <sheetViews>
    <sheetView workbookViewId="0"/>
  </sheetViews>
  <sheetFormatPr defaultRowHeight="15" x14ac:dyDescent="0.25"/>
  <cols>
    <col min="1" max="1" width="13" style="14" customWidth="1"/>
    <col min="2" max="2" width="13.140625" style="14" customWidth="1"/>
    <col min="3" max="4" width="12.7109375" style="14" bestFit="1" customWidth="1"/>
    <col min="5" max="5" width="10.5703125" style="14" customWidth="1"/>
    <col min="6" max="8" width="9.140625" style="14"/>
    <col min="9" max="9" width="10.42578125" style="14" customWidth="1"/>
    <col min="10" max="16384" width="9.140625" style="14"/>
  </cols>
  <sheetData>
    <row r="1" spans="1:10" x14ac:dyDescent="0.25">
      <c r="A1" s="14" t="s">
        <v>1</v>
      </c>
      <c r="B1" s="14" t="s">
        <v>2</v>
      </c>
      <c r="C1" s="14" t="s">
        <v>3</v>
      </c>
      <c r="D1" s="14" t="s">
        <v>4</v>
      </c>
      <c r="E1" s="10" t="s">
        <v>5</v>
      </c>
      <c r="F1" s="10" t="s">
        <v>0</v>
      </c>
      <c r="G1" s="10"/>
      <c r="I1" s="14" t="s">
        <v>5</v>
      </c>
      <c r="J1" s="14" t="s">
        <v>0</v>
      </c>
    </row>
    <row r="2" spans="1:10" x14ac:dyDescent="0.25">
      <c r="A2" s="15" t="s">
        <v>61</v>
      </c>
      <c r="B2" s="14" t="s">
        <v>60</v>
      </c>
      <c r="C2" s="22">
        <f t="shared" ref="C2:C10" ca="1" si="0">RANDBETWEEN(16,32)/48</f>
        <v>0.47916666666666669</v>
      </c>
      <c r="D2" s="22">
        <f t="shared" ref="D2:D10" ca="1" si="1">C2+(RANDBETWEEN(1,8)/48)</f>
        <v>0.5625</v>
      </c>
      <c r="E2" s="14" t="s">
        <v>7</v>
      </c>
      <c r="F2" s="13">
        <f t="shared" ref="F2:F10" ca="1" si="2">D2-C2</f>
        <v>8.3333333333333315E-2</v>
      </c>
      <c r="G2" s="13"/>
      <c r="I2" s="2" t="s">
        <v>6</v>
      </c>
      <c r="J2" s="18">
        <f ca="1">SUMIFS(Table1229[Total],Table1229[Purpose],Total121230[[#This Row],[Purpose]])</f>
        <v>0.29166666666666663</v>
      </c>
    </row>
    <row r="3" spans="1:10" x14ac:dyDescent="0.25">
      <c r="A3" s="17" t="s">
        <v>59</v>
      </c>
      <c r="B3" s="16" t="s">
        <v>58</v>
      </c>
      <c r="C3" s="22">
        <f t="shared" ca="1" si="0"/>
        <v>0.58333333333333337</v>
      </c>
      <c r="D3" s="22">
        <f t="shared" ca="1" si="1"/>
        <v>0.75</v>
      </c>
      <c r="E3" s="8" t="s">
        <v>6</v>
      </c>
      <c r="F3" s="9">
        <f t="shared" ca="1" si="2"/>
        <v>0.16666666666666663</v>
      </c>
      <c r="G3" s="13"/>
      <c r="I3" s="3" t="s">
        <v>7</v>
      </c>
      <c r="J3" s="18">
        <f ca="1">SUMIFS(Table1229[Total],Table1229[Purpose],Total121230[[#This Row],[Purpose]])</f>
        <v>8.3333333333333315E-2</v>
      </c>
    </row>
    <row r="4" spans="1:10" x14ac:dyDescent="0.25">
      <c r="A4" s="11" t="s">
        <v>65</v>
      </c>
      <c r="B4" s="10" t="s">
        <v>64</v>
      </c>
      <c r="C4" s="22">
        <f t="shared" ca="1" si="0"/>
        <v>0.47916666666666669</v>
      </c>
      <c r="D4" s="22">
        <f t="shared" ca="1" si="1"/>
        <v>0.58333333333333337</v>
      </c>
      <c r="E4" s="14" t="s">
        <v>125</v>
      </c>
      <c r="F4" s="13">
        <f t="shared" ca="1" si="2"/>
        <v>0.10416666666666669</v>
      </c>
      <c r="G4" s="13"/>
      <c r="I4" s="4" t="s">
        <v>125</v>
      </c>
      <c r="J4" s="18">
        <f ca="1">SUMIFS(Table1229[Total],Table1229[Purpose],Total121230[[#This Row],[Purpose]])</f>
        <v>0.33333333333333343</v>
      </c>
    </row>
    <row r="5" spans="1:10" x14ac:dyDescent="0.25">
      <c r="A5" s="11" t="s">
        <v>69</v>
      </c>
      <c r="B5" s="10" t="s">
        <v>68</v>
      </c>
      <c r="C5" s="22">
        <f t="shared" ca="1" si="0"/>
        <v>0.625</v>
      </c>
      <c r="D5" s="22">
        <f t="shared" ca="1" si="1"/>
        <v>0.75</v>
      </c>
      <c r="E5" s="14" t="s">
        <v>6</v>
      </c>
      <c r="F5" s="13">
        <f t="shared" ca="1" si="2"/>
        <v>0.125</v>
      </c>
      <c r="G5" s="13"/>
      <c r="I5" s="5" t="s">
        <v>126</v>
      </c>
      <c r="J5" s="18">
        <f ca="1">SUMIFS(Table1229[Total],Table1229[Purpose],Total121230[[#This Row],[Purpose]])</f>
        <v>8.3333333333333315E-2</v>
      </c>
    </row>
    <row r="6" spans="1:10" x14ac:dyDescent="0.25">
      <c r="A6" s="11" t="s">
        <v>63</v>
      </c>
      <c r="B6" s="10" t="s">
        <v>62</v>
      </c>
      <c r="C6" s="22">
        <f t="shared" ca="1" si="0"/>
        <v>0.58333333333333337</v>
      </c>
      <c r="D6" s="22">
        <f t="shared" ca="1" si="1"/>
        <v>0.60416666666666674</v>
      </c>
      <c r="E6" s="14" t="s">
        <v>8</v>
      </c>
      <c r="F6" s="13">
        <f t="shared" ca="1" si="2"/>
        <v>2.083333333333337E-2</v>
      </c>
      <c r="G6" s="13"/>
      <c r="I6" s="6" t="s">
        <v>8</v>
      </c>
      <c r="J6" s="18">
        <f ca="1">SUMIFS(Table1229[Total],Table1229[Purpose],Total121230[[#This Row],[Purpose]])</f>
        <v>2.083333333333337E-2</v>
      </c>
    </row>
    <row r="7" spans="1:10" x14ac:dyDescent="0.25">
      <c r="A7" s="11" t="s">
        <v>71</v>
      </c>
      <c r="B7" s="10" t="s">
        <v>70</v>
      </c>
      <c r="C7" s="22">
        <f t="shared" ca="1" si="0"/>
        <v>0.625</v>
      </c>
      <c r="D7" s="22">
        <f t="shared" ca="1" si="1"/>
        <v>0.77083333333333337</v>
      </c>
      <c r="E7" s="14" t="s">
        <v>125</v>
      </c>
      <c r="F7" s="13">
        <f t="shared" ca="1" si="2"/>
        <v>0.14583333333333337</v>
      </c>
      <c r="G7" s="13"/>
      <c r="I7" s="7" t="s">
        <v>9</v>
      </c>
      <c r="J7" s="18">
        <f ca="1">SUMIFS(Table1229[Total],Table1229[Purpose],Total121230[[#This Row],[Purpose]])</f>
        <v>0.125</v>
      </c>
    </row>
    <row r="8" spans="1:10" x14ac:dyDescent="0.25">
      <c r="A8" s="11" t="s">
        <v>57</v>
      </c>
      <c r="B8" s="10" t="s">
        <v>56</v>
      </c>
      <c r="C8" s="22">
        <f t="shared" ca="1" si="0"/>
        <v>0.52083333333333337</v>
      </c>
      <c r="D8" s="22">
        <f t="shared" ca="1" si="1"/>
        <v>0.60416666666666674</v>
      </c>
      <c r="E8" s="14" t="s">
        <v>125</v>
      </c>
      <c r="F8" s="13">
        <f t="shared" ca="1" si="2"/>
        <v>8.333333333333337E-2</v>
      </c>
      <c r="G8" s="13"/>
      <c r="I8" s="8" t="s">
        <v>0</v>
      </c>
      <c r="J8" s="21">
        <f ca="1">SUM(Total121230[Total])</f>
        <v>0.93750000000000011</v>
      </c>
    </row>
    <row r="9" spans="1:10" x14ac:dyDescent="0.25">
      <c r="A9" s="11" t="s">
        <v>73</v>
      </c>
      <c r="B9" s="10" t="s">
        <v>72</v>
      </c>
      <c r="C9" s="22">
        <f t="shared" ca="1" si="0"/>
        <v>0.625</v>
      </c>
      <c r="D9" s="22">
        <f t="shared" ca="1" si="1"/>
        <v>0.75</v>
      </c>
      <c r="E9" s="14" t="s">
        <v>9</v>
      </c>
      <c r="F9" s="13">
        <f t="shared" ca="1" si="2"/>
        <v>0.125</v>
      </c>
      <c r="G9" s="13"/>
    </row>
    <row r="10" spans="1:10" x14ac:dyDescent="0.25">
      <c r="A10" s="11" t="s">
        <v>67</v>
      </c>
      <c r="B10" s="10" t="s">
        <v>66</v>
      </c>
      <c r="C10" s="22">
        <f t="shared" ca="1" si="0"/>
        <v>0.375</v>
      </c>
      <c r="D10" s="22">
        <f t="shared" ca="1" si="1"/>
        <v>0.45833333333333331</v>
      </c>
      <c r="E10" s="14" t="s">
        <v>126</v>
      </c>
      <c r="F10" s="13">
        <f t="shared" ca="1" si="2"/>
        <v>8.3333333333333315E-2</v>
      </c>
      <c r="G10" s="13"/>
    </row>
    <row r="11" spans="1:10" x14ac:dyDescent="0.25">
      <c r="G11" s="13"/>
    </row>
    <row r="12" spans="1:10" x14ac:dyDescent="0.25">
      <c r="G12" s="9"/>
    </row>
    <row r="13" spans="1:10" x14ac:dyDescent="0.25">
      <c r="G13" s="9"/>
    </row>
    <row r="14" spans="1:10" x14ac:dyDescent="0.25">
      <c r="G14" s="13"/>
    </row>
    <row r="16" spans="1:10" x14ac:dyDescent="0.25">
      <c r="A16" s="31"/>
      <c r="B16" s="31"/>
    </row>
    <row r="17" spans="1:11" x14ac:dyDescent="0.25">
      <c r="A17" s="31"/>
      <c r="B17" s="31"/>
    </row>
    <row r="18" spans="1:11" x14ac:dyDescent="0.25">
      <c r="A18" s="31"/>
      <c r="B18" s="31"/>
    </row>
    <row r="19" spans="1:11" x14ac:dyDescent="0.25">
      <c r="A19" s="31"/>
      <c r="B19" s="31"/>
      <c r="J19" s="31"/>
      <c r="K19" s="31"/>
    </row>
    <row r="20" spans="1:11" x14ac:dyDescent="0.25">
      <c r="A20" s="31"/>
      <c r="B20" s="31"/>
      <c r="J20" s="31"/>
      <c r="K20" s="31"/>
    </row>
    <row r="21" spans="1:11" x14ac:dyDescent="0.25">
      <c r="A21" s="31"/>
      <c r="B21" s="31"/>
      <c r="J21" s="31"/>
      <c r="K21" s="31"/>
    </row>
    <row r="22" spans="1:11" x14ac:dyDescent="0.25">
      <c r="A22" s="31"/>
      <c r="B22" s="31"/>
      <c r="J22" s="31"/>
      <c r="K22" s="31"/>
    </row>
    <row r="23" spans="1:11" x14ac:dyDescent="0.25">
      <c r="A23" s="31"/>
      <c r="B23" s="31"/>
      <c r="J23" s="31"/>
      <c r="K23" s="31"/>
    </row>
    <row r="24" spans="1:11" x14ac:dyDescent="0.25">
      <c r="A24" s="31"/>
      <c r="B24" s="31"/>
      <c r="J24" s="31"/>
      <c r="K24" s="31"/>
    </row>
  </sheetData>
  <conditionalFormatting sqref="E2:E10">
    <cfRule type="expression" dxfId="512" priority="7">
      <formula>$E2="Tutoring"</formula>
    </cfRule>
    <cfRule type="expression" dxfId="511" priority="8">
      <formula>$E2="Volunteer"</formula>
    </cfRule>
    <cfRule type="expression" dxfId="510" priority="9">
      <formula>$E2="GED"</formula>
    </cfRule>
    <cfRule type="expression" dxfId="509" priority="10">
      <formula>$E2="Internet"</formula>
    </cfRule>
    <cfRule type="expression" dxfId="508" priority="11">
      <formula>$E2="HiSEt"</formula>
    </cfRule>
    <cfRule type="expression" dxfId="507" priority="12">
      <formula>$E2="Resume / Job Search"</formula>
    </cfRule>
  </conditionalFormatting>
  <conditionalFormatting sqref="A16:B24">
    <cfRule type="expression" dxfId="506" priority="1">
      <formula>$E16="Tutoring"</formula>
    </cfRule>
    <cfRule type="expression" dxfId="505" priority="2">
      <formula>$E16="Volunteer"</formula>
    </cfRule>
    <cfRule type="expression" dxfId="504" priority="3">
      <formula>$E16="GED"</formula>
    </cfRule>
    <cfRule type="expression" dxfId="503" priority="4">
      <formula>$E16="Internet"</formula>
    </cfRule>
    <cfRule type="expression" dxfId="502" priority="5">
      <formula>$E16="Job Search"</formula>
    </cfRule>
    <cfRule type="expression" dxfId="501" priority="6">
      <formula>$E16="Resume"</formula>
    </cfRule>
  </conditionalFormatting>
  <dataValidations count="1">
    <dataValidation type="list" allowBlank="1" showInputMessage="1" showErrorMessage="1" sqref="E2:E10" xr:uid="{7D0A604F-0B16-4E3A-9B7D-8ED61FF7D87F}">
      <formula1>Purpose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A5ADF-B4AC-4089-BC32-0DEA5E449361}">
  <dimension ref="A1:K24"/>
  <sheetViews>
    <sheetView workbookViewId="0"/>
  </sheetViews>
  <sheetFormatPr defaultRowHeight="15" x14ac:dyDescent="0.25"/>
  <cols>
    <col min="1" max="1" width="13" style="14" customWidth="1"/>
    <col min="2" max="2" width="13.140625" style="14" customWidth="1"/>
    <col min="3" max="4" width="12.7109375" style="14" bestFit="1" customWidth="1"/>
    <col min="5" max="5" width="10.5703125" style="14" customWidth="1"/>
    <col min="6" max="8" width="9.140625" style="14"/>
    <col min="9" max="9" width="10.42578125" style="14" customWidth="1"/>
    <col min="10" max="16384" width="9.140625" style="14"/>
  </cols>
  <sheetData>
    <row r="1" spans="1:10" x14ac:dyDescent="0.25">
      <c r="A1" s="14" t="s">
        <v>1</v>
      </c>
      <c r="B1" s="14" t="s">
        <v>2</v>
      </c>
      <c r="C1" s="14" t="s">
        <v>3</v>
      </c>
      <c r="D1" s="14" t="s">
        <v>4</v>
      </c>
      <c r="E1" s="10" t="s">
        <v>5</v>
      </c>
      <c r="F1" s="10" t="s">
        <v>0</v>
      </c>
      <c r="G1" s="10"/>
      <c r="I1" s="14" t="s">
        <v>5</v>
      </c>
      <c r="J1" s="14" t="s">
        <v>0</v>
      </c>
    </row>
    <row r="2" spans="1:10" x14ac:dyDescent="0.25">
      <c r="A2" s="15" t="s">
        <v>61</v>
      </c>
      <c r="B2" s="14" t="s">
        <v>60</v>
      </c>
      <c r="C2" s="22">
        <f t="shared" ref="C2:C10" ca="1" si="0">RANDBETWEEN(16,32)/48</f>
        <v>0.625</v>
      </c>
      <c r="D2" s="22">
        <f t="shared" ref="D2:D10" ca="1" si="1">C2+(RANDBETWEEN(1,8)/48)</f>
        <v>0.70833333333333337</v>
      </c>
      <c r="E2" s="14" t="s">
        <v>7</v>
      </c>
      <c r="F2" s="13">
        <f t="shared" ref="F2:F10" ca="1" si="2">D2-C2</f>
        <v>8.333333333333337E-2</v>
      </c>
      <c r="G2" s="13"/>
      <c r="I2" s="2" t="s">
        <v>6</v>
      </c>
      <c r="J2" s="18">
        <f ca="1">SUMIFS(Table122931[Total],Table122931[Purpose],Total12123032[[#This Row],[Purpose]])</f>
        <v>0.25000000000000006</v>
      </c>
    </row>
    <row r="3" spans="1:10" x14ac:dyDescent="0.25">
      <c r="A3" s="17" t="s">
        <v>59</v>
      </c>
      <c r="B3" s="16" t="s">
        <v>58</v>
      </c>
      <c r="C3" s="22">
        <f t="shared" ca="1" si="0"/>
        <v>0.41666666666666669</v>
      </c>
      <c r="D3" s="22">
        <f t="shared" ca="1" si="1"/>
        <v>0.54166666666666674</v>
      </c>
      <c r="E3" s="8" t="s">
        <v>6</v>
      </c>
      <c r="F3" s="9">
        <f t="shared" ca="1" si="2"/>
        <v>0.12500000000000006</v>
      </c>
      <c r="G3" s="13"/>
      <c r="I3" s="3" t="s">
        <v>7</v>
      </c>
      <c r="J3" s="18">
        <f ca="1">SUMIFS(Table122931[Total],Table122931[Purpose],Total12123032[[#This Row],[Purpose]])</f>
        <v>8.333333333333337E-2</v>
      </c>
    </row>
    <row r="4" spans="1:10" x14ac:dyDescent="0.25">
      <c r="A4" s="11" t="s">
        <v>65</v>
      </c>
      <c r="B4" s="10" t="s">
        <v>64</v>
      </c>
      <c r="C4" s="22">
        <f t="shared" ca="1" si="0"/>
        <v>0.4375</v>
      </c>
      <c r="D4" s="22">
        <f t="shared" ca="1" si="1"/>
        <v>0.5625</v>
      </c>
      <c r="E4" s="14" t="s">
        <v>125</v>
      </c>
      <c r="F4" s="13">
        <f t="shared" ca="1" si="2"/>
        <v>0.125</v>
      </c>
      <c r="G4" s="13"/>
      <c r="I4" s="4" t="s">
        <v>125</v>
      </c>
      <c r="J4" s="18">
        <f ca="1">SUMIFS(Table122931[Total],Table122931[Purpose],Total12123032[[#This Row],[Purpose]])</f>
        <v>0.39583333333333343</v>
      </c>
    </row>
    <row r="5" spans="1:10" x14ac:dyDescent="0.25">
      <c r="A5" s="11" t="s">
        <v>69</v>
      </c>
      <c r="B5" s="10" t="s">
        <v>68</v>
      </c>
      <c r="C5" s="22">
        <f t="shared" ca="1" si="0"/>
        <v>0.60416666666666663</v>
      </c>
      <c r="D5" s="22">
        <f t="shared" ca="1" si="1"/>
        <v>0.72916666666666663</v>
      </c>
      <c r="E5" s="14" t="s">
        <v>6</v>
      </c>
      <c r="F5" s="13">
        <f t="shared" ca="1" si="2"/>
        <v>0.125</v>
      </c>
      <c r="G5" s="13"/>
      <c r="I5" s="5" t="s">
        <v>126</v>
      </c>
      <c r="J5" s="18">
        <f ca="1">SUMIFS(Table122931[Total],Table122931[Purpose],Total12123032[[#This Row],[Purpose]])</f>
        <v>2.083333333333337E-2</v>
      </c>
    </row>
    <row r="6" spans="1:10" x14ac:dyDescent="0.25">
      <c r="A6" s="11" t="s">
        <v>63</v>
      </c>
      <c r="B6" s="10" t="s">
        <v>62</v>
      </c>
      <c r="C6" s="22">
        <f t="shared" ca="1" si="0"/>
        <v>0.5625</v>
      </c>
      <c r="D6" s="22">
        <f t="shared" ca="1" si="1"/>
        <v>0.64583333333333337</v>
      </c>
      <c r="E6" s="14" t="s">
        <v>8</v>
      </c>
      <c r="F6" s="13">
        <f t="shared" ca="1" si="2"/>
        <v>8.333333333333337E-2</v>
      </c>
      <c r="G6" s="13"/>
      <c r="I6" s="6" t="s">
        <v>8</v>
      </c>
      <c r="J6" s="18">
        <f ca="1">SUMIFS(Table122931[Total],Table122931[Purpose],Total12123032[[#This Row],[Purpose]])</f>
        <v>8.333333333333337E-2</v>
      </c>
    </row>
    <row r="7" spans="1:10" x14ac:dyDescent="0.25">
      <c r="A7" s="11" t="s">
        <v>71</v>
      </c>
      <c r="B7" s="10" t="s">
        <v>70</v>
      </c>
      <c r="C7" s="22">
        <f t="shared" ca="1" si="0"/>
        <v>0.41666666666666669</v>
      </c>
      <c r="D7" s="22">
        <f t="shared" ca="1" si="1"/>
        <v>0.54166666666666674</v>
      </c>
      <c r="E7" s="14" t="s">
        <v>125</v>
      </c>
      <c r="F7" s="13">
        <f t="shared" ca="1" si="2"/>
        <v>0.12500000000000006</v>
      </c>
      <c r="G7" s="13"/>
      <c r="I7" s="7" t="s">
        <v>9</v>
      </c>
      <c r="J7" s="18">
        <f ca="1">SUMIFS(Table122931[Total],Table122931[Purpose],Total12123032[[#This Row],[Purpose]])</f>
        <v>0.10416666666666669</v>
      </c>
    </row>
    <row r="8" spans="1:10" x14ac:dyDescent="0.25">
      <c r="A8" s="11" t="s">
        <v>57</v>
      </c>
      <c r="B8" s="10" t="s">
        <v>56</v>
      </c>
      <c r="C8" s="22">
        <f t="shared" ca="1" si="0"/>
        <v>0.375</v>
      </c>
      <c r="D8" s="22">
        <f t="shared" ca="1" si="1"/>
        <v>0.52083333333333337</v>
      </c>
      <c r="E8" s="14" t="s">
        <v>125</v>
      </c>
      <c r="F8" s="13">
        <f t="shared" ca="1" si="2"/>
        <v>0.14583333333333337</v>
      </c>
      <c r="G8" s="13"/>
      <c r="I8" s="8" t="s">
        <v>0</v>
      </c>
      <c r="J8" s="21">
        <f ca="1">SUM(Total12123032[Total])</f>
        <v>0.93750000000000022</v>
      </c>
    </row>
    <row r="9" spans="1:10" x14ac:dyDescent="0.25">
      <c r="A9" s="11" t="s">
        <v>73</v>
      </c>
      <c r="B9" s="10" t="s">
        <v>72</v>
      </c>
      <c r="C9" s="22">
        <f t="shared" ca="1" si="0"/>
        <v>0.375</v>
      </c>
      <c r="D9" s="22">
        <f t="shared" ca="1" si="1"/>
        <v>0.47916666666666669</v>
      </c>
      <c r="E9" s="14" t="s">
        <v>9</v>
      </c>
      <c r="F9" s="13">
        <f t="shared" ca="1" si="2"/>
        <v>0.10416666666666669</v>
      </c>
      <c r="G9" s="13"/>
    </row>
    <row r="10" spans="1:10" x14ac:dyDescent="0.25">
      <c r="A10" s="11" t="s">
        <v>67</v>
      </c>
      <c r="B10" s="10" t="s">
        <v>66</v>
      </c>
      <c r="C10" s="22">
        <f t="shared" ca="1" si="0"/>
        <v>0.66666666666666663</v>
      </c>
      <c r="D10" s="22">
        <f t="shared" ca="1" si="1"/>
        <v>0.6875</v>
      </c>
      <c r="E10" s="14" t="s">
        <v>126</v>
      </c>
      <c r="F10" s="13">
        <f t="shared" ca="1" si="2"/>
        <v>2.083333333333337E-2</v>
      </c>
      <c r="G10" s="13"/>
    </row>
    <row r="11" spans="1:10" x14ac:dyDescent="0.25">
      <c r="G11" s="13"/>
    </row>
    <row r="12" spans="1:10" x14ac:dyDescent="0.25">
      <c r="G12" s="9"/>
    </row>
    <row r="13" spans="1:10" x14ac:dyDescent="0.25">
      <c r="G13" s="9"/>
    </row>
    <row r="14" spans="1:10" x14ac:dyDescent="0.25">
      <c r="G14" s="13"/>
    </row>
    <row r="16" spans="1:10" x14ac:dyDescent="0.25">
      <c r="A16" s="31"/>
      <c r="B16" s="31"/>
    </row>
    <row r="17" spans="1:11" x14ac:dyDescent="0.25">
      <c r="A17" s="31"/>
      <c r="B17" s="31"/>
    </row>
    <row r="18" spans="1:11" x14ac:dyDescent="0.25">
      <c r="A18" s="31"/>
      <c r="B18" s="31"/>
    </row>
    <row r="19" spans="1:11" x14ac:dyDescent="0.25">
      <c r="A19" s="31"/>
      <c r="B19" s="31"/>
      <c r="J19" s="31"/>
      <c r="K19" s="31"/>
    </row>
    <row r="20" spans="1:11" x14ac:dyDescent="0.25">
      <c r="A20" s="31"/>
      <c r="B20" s="31"/>
      <c r="J20" s="31"/>
      <c r="K20" s="31"/>
    </row>
    <row r="21" spans="1:11" x14ac:dyDescent="0.25">
      <c r="A21" s="31"/>
      <c r="B21" s="31"/>
      <c r="J21" s="31"/>
      <c r="K21" s="31"/>
    </row>
    <row r="22" spans="1:11" x14ac:dyDescent="0.25">
      <c r="A22" s="31"/>
      <c r="B22" s="31"/>
      <c r="J22" s="31"/>
      <c r="K22" s="31"/>
    </row>
    <row r="23" spans="1:11" x14ac:dyDescent="0.25">
      <c r="A23" s="31"/>
      <c r="B23" s="31"/>
      <c r="J23" s="31"/>
      <c r="K23" s="31"/>
    </row>
    <row r="24" spans="1:11" x14ac:dyDescent="0.25">
      <c r="A24" s="31"/>
      <c r="B24" s="31"/>
      <c r="J24" s="31"/>
      <c r="K24" s="31"/>
    </row>
  </sheetData>
  <conditionalFormatting sqref="E2:E10">
    <cfRule type="expression" dxfId="485" priority="7">
      <formula>$E2="Tutoring"</formula>
    </cfRule>
    <cfRule type="expression" dxfId="484" priority="8">
      <formula>$E2="Volunteer"</formula>
    </cfRule>
    <cfRule type="expression" dxfId="483" priority="9">
      <formula>$E2="GED"</formula>
    </cfRule>
    <cfRule type="expression" dxfId="482" priority="10">
      <formula>$E2="Internet"</formula>
    </cfRule>
    <cfRule type="expression" dxfId="481" priority="11">
      <formula>$E2="HiSEt"</formula>
    </cfRule>
    <cfRule type="expression" dxfId="480" priority="12">
      <formula>$E2="Resume / Job Search"</formula>
    </cfRule>
  </conditionalFormatting>
  <conditionalFormatting sqref="A16:B24">
    <cfRule type="expression" dxfId="479" priority="1">
      <formula>$E16="Tutoring"</formula>
    </cfRule>
    <cfRule type="expression" dxfId="478" priority="2">
      <formula>$E16="Volunteer"</formula>
    </cfRule>
    <cfRule type="expression" dxfId="477" priority="3">
      <formula>$E16="GED"</formula>
    </cfRule>
    <cfRule type="expression" dxfId="476" priority="4">
      <formula>$E16="Internet"</formula>
    </cfRule>
    <cfRule type="expression" dxfId="475" priority="5">
      <formula>$E16="Job Search"</formula>
    </cfRule>
    <cfRule type="expression" dxfId="474" priority="6">
      <formula>$E16="Resume"</formula>
    </cfRule>
  </conditionalFormatting>
  <dataValidations count="1">
    <dataValidation type="list" allowBlank="1" showInputMessage="1" showErrorMessage="1" sqref="E2:E10" xr:uid="{62B7676F-C159-4852-B7FE-6CB3640C1101}">
      <formula1>Purpose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1AD47-8BEF-4ACF-82E9-56DEE90442F0}">
  <dimension ref="A1:K24"/>
  <sheetViews>
    <sheetView workbookViewId="0"/>
  </sheetViews>
  <sheetFormatPr defaultRowHeight="15" x14ac:dyDescent="0.25"/>
  <cols>
    <col min="1" max="1" width="13" style="14" customWidth="1"/>
    <col min="2" max="2" width="13.140625" style="14" customWidth="1"/>
    <col min="3" max="4" width="12.7109375" style="14" bestFit="1" customWidth="1"/>
    <col min="5" max="5" width="10.5703125" style="14" customWidth="1"/>
    <col min="6" max="8" width="9.140625" style="14"/>
    <col min="9" max="9" width="10.42578125" style="14" customWidth="1"/>
    <col min="10" max="16384" width="9.140625" style="14"/>
  </cols>
  <sheetData>
    <row r="1" spans="1:10" x14ac:dyDescent="0.25">
      <c r="A1" s="14" t="s">
        <v>1</v>
      </c>
      <c r="B1" s="14" t="s">
        <v>2</v>
      </c>
      <c r="C1" s="14" t="s">
        <v>3</v>
      </c>
      <c r="D1" s="14" t="s">
        <v>4</v>
      </c>
      <c r="E1" s="10" t="s">
        <v>5</v>
      </c>
      <c r="F1" s="10" t="s">
        <v>0</v>
      </c>
      <c r="G1" s="10"/>
      <c r="I1" s="14" t="s">
        <v>5</v>
      </c>
      <c r="J1" s="14" t="s">
        <v>0</v>
      </c>
    </row>
    <row r="2" spans="1:10" x14ac:dyDescent="0.25">
      <c r="A2" s="15" t="s">
        <v>61</v>
      </c>
      <c r="B2" s="14" t="s">
        <v>60</v>
      </c>
      <c r="C2" s="22">
        <f t="shared" ref="C2:C10" ca="1" si="0">RANDBETWEEN(16,32)/48</f>
        <v>0.41666666666666669</v>
      </c>
      <c r="D2" s="22">
        <f t="shared" ref="D2:D10" ca="1" si="1">C2+(RANDBETWEEN(1,8)/48)</f>
        <v>0.54166666666666674</v>
      </c>
      <c r="E2" s="14" t="s">
        <v>7</v>
      </c>
      <c r="F2" s="13">
        <f t="shared" ref="F2:F10" ca="1" si="2">D2-C2</f>
        <v>0.12500000000000006</v>
      </c>
      <c r="G2" s="13"/>
      <c r="I2" s="2" t="s">
        <v>6</v>
      </c>
      <c r="J2" s="18">
        <f ca="1">SUMIFS(Table12293133[Total],Table12293133[Purpose],Total1212303234[[#This Row],[Purpose]])</f>
        <v>0.29166666666666669</v>
      </c>
    </row>
    <row r="3" spans="1:10" x14ac:dyDescent="0.25">
      <c r="A3" s="17" t="s">
        <v>59</v>
      </c>
      <c r="B3" s="16" t="s">
        <v>58</v>
      </c>
      <c r="C3" s="22">
        <f t="shared" ca="1" si="0"/>
        <v>0.45833333333333331</v>
      </c>
      <c r="D3" s="22">
        <f t="shared" ca="1" si="1"/>
        <v>0.625</v>
      </c>
      <c r="E3" s="8" t="s">
        <v>6</v>
      </c>
      <c r="F3" s="9">
        <f t="shared" ca="1" si="2"/>
        <v>0.16666666666666669</v>
      </c>
      <c r="G3" s="13"/>
      <c r="I3" s="3" t="s">
        <v>7</v>
      </c>
      <c r="J3" s="18">
        <f ca="1">SUMIFS(Table12293133[Total],Table12293133[Purpose],Total1212303234[[#This Row],[Purpose]])</f>
        <v>0.12500000000000006</v>
      </c>
    </row>
    <row r="4" spans="1:10" x14ac:dyDescent="0.25">
      <c r="A4" s="11" t="s">
        <v>65</v>
      </c>
      <c r="B4" s="10" t="s">
        <v>64</v>
      </c>
      <c r="C4" s="22">
        <f t="shared" ca="1" si="0"/>
        <v>0.5625</v>
      </c>
      <c r="D4" s="22">
        <f t="shared" ca="1" si="1"/>
        <v>0.60416666666666663</v>
      </c>
      <c r="E4" s="14" t="s">
        <v>125</v>
      </c>
      <c r="F4" s="13">
        <f t="shared" ca="1" si="2"/>
        <v>4.166666666666663E-2</v>
      </c>
      <c r="G4" s="13"/>
      <c r="I4" s="4" t="s">
        <v>125</v>
      </c>
      <c r="J4" s="18">
        <f ca="1">SUMIFS(Table12293133[Total],Table12293133[Purpose],Total1212303234[[#This Row],[Purpose]])</f>
        <v>0.12499999999999994</v>
      </c>
    </row>
    <row r="5" spans="1:10" x14ac:dyDescent="0.25">
      <c r="A5" s="11" t="s">
        <v>69</v>
      </c>
      <c r="B5" s="10" t="s">
        <v>68</v>
      </c>
      <c r="C5" s="22">
        <f t="shared" ca="1" si="0"/>
        <v>0.33333333333333331</v>
      </c>
      <c r="D5" s="22">
        <f t="shared" ca="1" si="1"/>
        <v>0.45833333333333331</v>
      </c>
      <c r="E5" s="14" t="s">
        <v>6</v>
      </c>
      <c r="F5" s="13">
        <f t="shared" ca="1" si="2"/>
        <v>0.125</v>
      </c>
      <c r="G5" s="13"/>
      <c r="I5" s="5" t="s">
        <v>126</v>
      </c>
      <c r="J5" s="18">
        <f ca="1">SUMIFS(Table12293133[Total],Table12293133[Purpose],Total1212303234[[#This Row],[Purpose]])</f>
        <v>0.14583333333333337</v>
      </c>
    </row>
    <row r="6" spans="1:10" x14ac:dyDescent="0.25">
      <c r="A6" s="11" t="s">
        <v>63</v>
      </c>
      <c r="B6" s="10" t="s">
        <v>62</v>
      </c>
      <c r="C6" s="22">
        <f t="shared" ca="1" si="0"/>
        <v>0.52083333333333337</v>
      </c>
      <c r="D6" s="22">
        <f t="shared" ca="1" si="1"/>
        <v>0.66666666666666674</v>
      </c>
      <c r="E6" s="14" t="s">
        <v>8</v>
      </c>
      <c r="F6" s="13">
        <f t="shared" ca="1" si="2"/>
        <v>0.14583333333333337</v>
      </c>
      <c r="G6" s="13"/>
      <c r="I6" s="6" t="s">
        <v>8</v>
      </c>
      <c r="J6" s="18">
        <f ca="1">SUMIFS(Table12293133[Total],Table12293133[Purpose],Total1212303234[[#This Row],[Purpose]])</f>
        <v>0.14583333333333337</v>
      </c>
    </row>
    <row r="7" spans="1:10" x14ac:dyDescent="0.25">
      <c r="A7" s="11" t="s">
        <v>71</v>
      </c>
      <c r="B7" s="10" t="s">
        <v>70</v>
      </c>
      <c r="C7" s="22">
        <f t="shared" ca="1" si="0"/>
        <v>0.60416666666666663</v>
      </c>
      <c r="D7" s="22">
        <f t="shared" ca="1" si="1"/>
        <v>0.66666666666666663</v>
      </c>
      <c r="E7" s="14" t="s">
        <v>125</v>
      </c>
      <c r="F7" s="13">
        <f t="shared" ca="1" si="2"/>
        <v>6.25E-2</v>
      </c>
      <c r="G7" s="13"/>
      <c r="I7" s="7" t="s">
        <v>9</v>
      </c>
      <c r="J7" s="18">
        <f ca="1">SUMIFS(Table12293133[Total],Table12293133[Purpose],Total1212303234[[#This Row],[Purpose]])</f>
        <v>0.14583333333333337</v>
      </c>
    </row>
    <row r="8" spans="1:10" x14ac:dyDescent="0.25">
      <c r="A8" s="11" t="s">
        <v>57</v>
      </c>
      <c r="B8" s="10" t="s">
        <v>56</v>
      </c>
      <c r="C8" s="22">
        <f t="shared" ca="1" si="0"/>
        <v>0.47916666666666669</v>
      </c>
      <c r="D8" s="22">
        <f t="shared" ca="1" si="1"/>
        <v>0.5</v>
      </c>
      <c r="E8" s="14" t="s">
        <v>125</v>
      </c>
      <c r="F8" s="13">
        <f t="shared" ca="1" si="2"/>
        <v>2.0833333333333315E-2</v>
      </c>
      <c r="G8" s="13"/>
      <c r="I8" s="8" t="s">
        <v>0</v>
      </c>
      <c r="J8" s="21">
        <f ca="1">SUM(Total1212303234[Total])</f>
        <v>0.97916666666666685</v>
      </c>
    </row>
    <row r="9" spans="1:10" x14ac:dyDescent="0.25">
      <c r="A9" s="11" t="s">
        <v>73</v>
      </c>
      <c r="B9" s="10" t="s">
        <v>72</v>
      </c>
      <c r="C9" s="22">
        <f t="shared" ca="1" si="0"/>
        <v>0.5625</v>
      </c>
      <c r="D9" s="22">
        <f t="shared" ca="1" si="1"/>
        <v>0.70833333333333337</v>
      </c>
      <c r="E9" s="14" t="s">
        <v>9</v>
      </c>
      <c r="F9" s="13">
        <f t="shared" ca="1" si="2"/>
        <v>0.14583333333333337</v>
      </c>
      <c r="G9" s="13"/>
    </row>
    <row r="10" spans="1:10" x14ac:dyDescent="0.25">
      <c r="A10" s="11" t="s">
        <v>67</v>
      </c>
      <c r="B10" s="10" t="s">
        <v>66</v>
      </c>
      <c r="C10" s="22">
        <f t="shared" ca="1" si="0"/>
        <v>0.4375</v>
      </c>
      <c r="D10" s="22">
        <f t="shared" ca="1" si="1"/>
        <v>0.58333333333333337</v>
      </c>
      <c r="E10" s="14" t="s">
        <v>126</v>
      </c>
      <c r="F10" s="13">
        <f t="shared" ca="1" si="2"/>
        <v>0.14583333333333337</v>
      </c>
      <c r="G10" s="13"/>
    </row>
    <row r="11" spans="1:10" x14ac:dyDescent="0.25">
      <c r="G11" s="13"/>
    </row>
    <row r="12" spans="1:10" x14ac:dyDescent="0.25">
      <c r="G12" s="9"/>
    </row>
    <row r="13" spans="1:10" x14ac:dyDescent="0.25">
      <c r="G13" s="9"/>
    </row>
    <row r="14" spans="1:10" x14ac:dyDescent="0.25">
      <c r="G14" s="13"/>
    </row>
    <row r="16" spans="1:10" x14ac:dyDescent="0.25">
      <c r="A16" s="31"/>
      <c r="B16" s="31"/>
    </row>
    <row r="17" spans="1:11" x14ac:dyDescent="0.25">
      <c r="A17" s="31"/>
      <c r="B17" s="31"/>
    </row>
    <row r="18" spans="1:11" x14ac:dyDescent="0.25">
      <c r="A18" s="31"/>
      <c r="B18" s="31"/>
    </row>
    <row r="19" spans="1:11" x14ac:dyDescent="0.25">
      <c r="A19" s="31"/>
      <c r="B19" s="31"/>
      <c r="J19" s="31"/>
      <c r="K19" s="31"/>
    </row>
    <row r="20" spans="1:11" x14ac:dyDescent="0.25">
      <c r="A20" s="31"/>
      <c r="B20" s="31"/>
      <c r="J20" s="31"/>
      <c r="K20" s="31"/>
    </row>
    <row r="21" spans="1:11" x14ac:dyDescent="0.25">
      <c r="A21" s="31"/>
      <c r="B21" s="31"/>
      <c r="J21" s="31"/>
      <c r="K21" s="31"/>
    </row>
    <row r="22" spans="1:11" x14ac:dyDescent="0.25">
      <c r="A22" s="31"/>
      <c r="B22" s="31"/>
      <c r="J22" s="31"/>
      <c r="K22" s="31"/>
    </row>
    <row r="23" spans="1:11" x14ac:dyDescent="0.25">
      <c r="A23" s="31"/>
      <c r="B23" s="31"/>
      <c r="J23" s="31"/>
      <c r="K23" s="31"/>
    </row>
    <row r="24" spans="1:11" x14ac:dyDescent="0.25">
      <c r="A24" s="31"/>
      <c r="B24" s="31"/>
      <c r="J24" s="31"/>
      <c r="K24" s="31"/>
    </row>
  </sheetData>
  <conditionalFormatting sqref="E2:E10">
    <cfRule type="expression" dxfId="458" priority="7">
      <formula>$E2="Tutoring"</formula>
    </cfRule>
    <cfRule type="expression" dxfId="457" priority="8">
      <formula>$E2="Volunteer"</formula>
    </cfRule>
    <cfRule type="expression" dxfId="456" priority="9">
      <formula>$E2="GED"</formula>
    </cfRule>
    <cfRule type="expression" dxfId="455" priority="10">
      <formula>$E2="Internet"</formula>
    </cfRule>
    <cfRule type="expression" dxfId="454" priority="11">
      <formula>$E2="HiSEt"</formula>
    </cfRule>
    <cfRule type="expression" dxfId="453" priority="12">
      <formula>$E2="Resume / Job Search"</formula>
    </cfRule>
  </conditionalFormatting>
  <conditionalFormatting sqref="A16:B24">
    <cfRule type="expression" dxfId="452" priority="1">
      <formula>$E16="Tutoring"</formula>
    </cfRule>
    <cfRule type="expression" dxfId="451" priority="2">
      <formula>$E16="Volunteer"</formula>
    </cfRule>
    <cfRule type="expression" dxfId="450" priority="3">
      <formula>$E16="GED"</formula>
    </cfRule>
    <cfRule type="expression" dxfId="449" priority="4">
      <formula>$E16="Internet"</formula>
    </cfRule>
    <cfRule type="expression" dxfId="448" priority="5">
      <formula>$E16="Job Search"</formula>
    </cfRule>
    <cfRule type="expression" dxfId="447" priority="6">
      <formula>$E16="Resume"</formula>
    </cfRule>
  </conditionalFormatting>
  <dataValidations count="1">
    <dataValidation type="list" allowBlank="1" showInputMessage="1" showErrorMessage="1" sqref="E2:E10" xr:uid="{BA43EA0D-9440-463C-A4F1-1638CF888A1B}">
      <formula1>Purpose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D962F-4145-4F94-B810-B1836FEB3E38}">
  <dimension ref="A1:K24"/>
  <sheetViews>
    <sheetView workbookViewId="0"/>
  </sheetViews>
  <sheetFormatPr defaultRowHeight="15" x14ac:dyDescent="0.25"/>
  <cols>
    <col min="1" max="1" width="13" style="14" customWidth="1"/>
    <col min="2" max="2" width="13.140625" style="14" customWidth="1"/>
    <col min="3" max="4" width="12.7109375" style="14" bestFit="1" customWidth="1"/>
    <col min="5" max="5" width="10.5703125" style="14" customWidth="1"/>
    <col min="6" max="8" width="9.140625" style="14"/>
    <col min="9" max="9" width="10.42578125" style="14" customWidth="1"/>
    <col min="10" max="16384" width="9.140625" style="14"/>
  </cols>
  <sheetData>
    <row r="1" spans="1:10" x14ac:dyDescent="0.25">
      <c r="A1" s="14" t="s">
        <v>1</v>
      </c>
      <c r="B1" s="14" t="s">
        <v>2</v>
      </c>
      <c r="C1" s="14" t="s">
        <v>3</v>
      </c>
      <c r="D1" s="14" t="s">
        <v>4</v>
      </c>
      <c r="E1" s="10" t="s">
        <v>5</v>
      </c>
      <c r="F1" s="10" t="s">
        <v>0</v>
      </c>
      <c r="G1" s="10"/>
      <c r="I1" s="14" t="s">
        <v>5</v>
      </c>
      <c r="J1" s="14" t="s">
        <v>0</v>
      </c>
    </row>
    <row r="2" spans="1:10" x14ac:dyDescent="0.25">
      <c r="A2" s="15" t="s">
        <v>61</v>
      </c>
      <c r="B2" s="14" t="s">
        <v>60</v>
      </c>
      <c r="C2" s="22">
        <f t="shared" ref="C2:C10" ca="1" si="0">RANDBETWEEN(16,32)/48</f>
        <v>0.45833333333333331</v>
      </c>
      <c r="D2" s="22">
        <f t="shared" ref="D2:D10" ca="1" si="1">C2+(RANDBETWEEN(1,8)/48)</f>
        <v>0.54166666666666663</v>
      </c>
      <c r="E2" s="14" t="s">
        <v>7</v>
      </c>
      <c r="F2" s="13">
        <f t="shared" ref="F2:F10" ca="1" si="2">D2-C2</f>
        <v>8.3333333333333315E-2</v>
      </c>
      <c r="G2" s="13"/>
      <c r="I2" s="2" t="s">
        <v>6</v>
      </c>
      <c r="J2" s="18">
        <f ca="1">SUMIFS(Table1229313335[Total],Table1229313335[Purpose],Total121230323436[[#This Row],[Purpose]])</f>
        <v>0.14583333333333337</v>
      </c>
    </row>
    <row r="3" spans="1:10" x14ac:dyDescent="0.25">
      <c r="A3" s="17" t="s">
        <v>59</v>
      </c>
      <c r="B3" s="16" t="s">
        <v>58</v>
      </c>
      <c r="C3" s="22">
        <f t="shared" ca="1" si="0"/>
        <v>0.47916666666666669</v>
      </c>
      <c r="D3" s="22">
        <f t="shared" ca="1" si="1"/>
        <v>0.54166666666666674</v>
      </c>
      <c r="E3" s="8" t="s">
        <v>6</v>
      </c>
      <c r="F3" s="9">
        <f t="shared" ca="1" si="2"/>
        <v>6.2500000000000056E-2</v>
      </c>
      <c r="G3" s="13"/>
      <c r="I3" s="3" t="s">
        <v>7</v>
      </c>
      <c r="J3" s="18">
        <f ca="1">SUMIFS(Table1229313335[Total],Table1229313335[Purpose],Total121230323436[[#This Row],[Purpose]])</f>
        <v>8.3333333333333315E-2</v>
      </c>
    </row>
    <row r="4" spans="1:10" x14ac:dyDescent="0.25">
      <c r="A4" s="11" t="s">
        <v>65</v>
      </c>
      <c r="B4" s="10" t="s">
        <v>64</v>
      </c>
      <c r="C4" s="22">
        <f t="shared" ca="1" si="0"/>
        <v>0.4375</v>
      </c>
      <c r="D4" s="22">
        <f t="shared" ca="1" si="1"/>
        <v>0.47916666666666669</v>
      </c>
      <c r="E4" s="14" t="s">
        <v>125</v>
      </c>
      <c r="F4" s="13">
        <f t="shared" ca="1" si="2"/>
        <v>4.1666666666666685E-2</v>
      </c>
      <c r="G4" s="13"/>
      <c r="I4" s="4" t="s">
        <v>125</v>
      </c>
      <c r="J4" s="18">
        <f ca="1">SUMIFS(Table1229313335[Total],Table1229313335[Purpose],Total121230323436[[#This Row],[Purpose]])</f>
        <v>0.31250000000000006</v>
      </c>
    </row>
    <row r="5" spans="1:10" x14ac:dyDescent="0.25">
      <c r="A5" s="11" t="s">
        <v>69</v>
      </c>
      <c r="B5" s="10" t="s">
        <v>68</v>
      </c>
      <c r="C5" s="22">
        <f t="shared" ca="1" si="0"/>
        <v>0.41666666666666669</v>
      </c>
      <c r="D5" s="22">
        <f t="shared" ca="1" si="1"/>
        <v>0.5</v>
      </c>
      <c r="E5" s="14" t="s">
        <v>6</v>
      </c>
      <c r="F5" s="13">
        <f t="shared" ca="1" si="2"/>
        <v>8.3333333333333315E-2</v>
      </c>
      <c r="G5" s="13"/>
      <c r="I5" s="5" t="s">
        <v>126</v>
      </c>
      <c r="J5" s="18">
        <f ca="1">SUMIFS(Table1229313335[Total],Table1229313335[Purpose],Total121230323436[[#This Row],[Purpose]])</f>
        <v>0.16666666666666663</v>
      </c>
    </row>
    <row r="6" spans="1:10" x14ac:dyDescent="0.25">
      <c r="A6" s="11" t="s">
        <v>63</v>
      </c>
      <c r="B6" s="10" t="s">
        <v>62</v>
      </c>
      <c r="C6" s="22">
        <f t="shared" ca="1" si="0"/>
        <v>0.5625</v>
      </c>
      <c r="D6" s="22">
        <f t="shared" ca="1" si="1"/>
        <v>0.58333333333333337</v>
      </c>
      <c r="E6" s="14" t="s">
        <v>8</v>
      </c>
      <c r="F6" s="13">
        <f t="shared" ca="1" si="2"/>
        <v>2.083333333333337E-2</v>
      </c>
      <c r="G6" s="13"/>
      <c r="I6" s="6" t="s">
        <v>8</v>
      </c>
      <c r="J6" s="18">
        <f ca="1">SUMIFS(Table1229313335[Total],Table1229313335[Purpose],Total121230323436[[#This Row],[Purpose]])</f>
        <v>2.083333333333337E-2</v>
      </c>
    </row>
    <row r="7" spans="1:10" x14ac:dyDescent="0.25">
      <c r="A7" s="11" t="s">
        <v>71</v>
      </c>
      <c r="B7" s="10" t="s">
        <v>70</v>
      </c>
      <c r="C7" s="22">
        <f t="shared" ca="1" si="0"/>
        <v>0.66666666666666663</v>
      </c>
      <c r="D7" s="22">
        <f t="shared" ca="1" si="1"/>
        <v>0.79166666666666663</v>
      </c>
      <c r="E7" s="14" t="s">
        <v>125</v>
      </c>
      <c r="F7" s="13">
        <f t="shared" ca="1" si="2"/>
        <v>0.125</v>
      </c>
      <c r="G7" s="13"/>
      <c r="I7" s="7" t="s">
        <v>9</v>
      </c>
      <c r="J7" s="18">
        <f ca="1">SUMIFS(Table1229313335[Total],Table1229313335[Purpose],Total121230323436[[#This Row],[Purpose]])</f>
        <v>8.333333333333337E-2</v>
      </c>
    </row>
    <row r="8" spans="1:10" x14ac:dyDescent="0.25">
      <c r="A8" s="11" t="s">
        <v>57</v>
      </c>
      <c r="B8" s="10" t="s">
        <v>56</v>
      </c>
      <c r="C8" s="22">
        <f t="shared" ca="1" si="0"/>
        <v>0.625</v>
      </c>
      <c r="D8" s="22">
        <f t="shared" ca="1" si="1"/>
        <v>0.77083333333333337</v>
      </c>
      <c r="E8" s="14" t="s">
        <v>125</v>
      </c>
      <c r="F8" s="13">
        <f t="shared" ca="1" si="2"/>
        <v>0.14583333333333337</v>
      </c>
      <c r="G8" s="13"/>
      <c r="I8" s="8" t="s">
        <v>0</v>
      </c>
      <c r="J8" s="21">
        <f ca="1">SUM(Total121230323436[Total])</f>
        <v>0.81250000000000011</v>
      </c>
    </row>
    <row r="9" spans="1:10" x14ac:dyDescent="0.25">
      <c r="A9" s="11" t="s">
        <v>73</v>
      </c>
      <c r="B9" s="10" t="s">
        <v>72</v>
      </c>
      <c r="C9" s="22">
        <f t="shared" ca="1" si="0"/>
        <v>0.64583333333333337</v>
      </c>
      <c r="D9" s="22">
        <f t="shared" ca="1" si="1"/>
        <v>0.72916666666666674</v>
      </c>
      <c r="E9" s="14" t="s">
        <v>9</v>
      </c>
      <c r="F9" s="13">
        <f t="shared" ca="1" si="2"/>
        <v>8.333333333333337E-2</v>
      </c>
      <c r="G9" s="13"/>
    </row>
    <row r="10" spans="1:10" x14ac:dyDescent="0.25">
      <c r="A10" s="11" t="s">
        <v>67</v>
      </c>
      <c r="B10" s="10" t="s">
        <v>66</v>
      </c>
      <c r="C10" s="22">
        <f t="shared" ca="1" si="0"/>
        <v>0.625</v>
      </c>
      <c r="D10" s="22">
        <f t="shared" ca="1" si="1"/>
        <v>0.79166666666666663</v>
      </c>
      <c r="E10" s="14" t="s">
        <v>126</v>
      </c>
      <c r="F10" s="13">
        <f t="shared" ca="1" si="2"/>
        <v>0.16666666666666663</v>
      </c>
      <c r="G10" s="13"/>
    </row>
    <row r="11" spans="1:10" x14ac:dyDescent="0.25">
      <c r="G11" s="13"/>
    </row>
    <row r="12" spans="1:10" x14ac:dyDescent="0.25">
      <c r="G12" s="9"/>
    </row>
    <row r="13" spans="1:10" x14ac:dyDescent="0.25">
      <c r="G13" s="9"/>
    </row>
    <row r="14" spans="1:10" x14ac:dyDescent="0.25">
      <c r="G14" s="13"/>
    </row>
    <row r="16" spans="1:10" x14ac:dyDescent="0.25">
      <c r="A16" s="31"/>
      <c r="B16" s="31"/>
    </row>
    <row r="17" spans="1:11" x14ac:dyDescent="0.25">
      <c r="A17" s="31"/>
      <c r="B17" s="31"/>
    </row>
    <row r="18" spans="1:11" x14ac:dyDescent="0.25">
      <c r="A18" s="31"/>
      <c r="B18" s="31"/>
    </row>
    <row r="19" spans="1:11" x14ac:dyDescent="0.25">
      <c r="A19" s="31"/>
      <c r="B19" s="31"/>
      <c r="J19" s="31"/>
      <c r="K19" s="31"/>
    </row>
    <row r="20" spans="1:11" x14ac:dyDescent="0.25">
      <c r="A20" s="31"/>
      <c r="B20" s="31"/>
      <c r="J20" s="31"/>
      <c r="K20" s="31"/>
    </row>
    <row r="21" spans="1:11" x14ac:dyDescent="0.25">
      <c r="A21" s="31"/>
      <c r="B21" s="31"/>
      <c r="J21" s="31"/>
      <c r="K21" s="31"/>
    </row>
    <row r="22" spans="1:11" x14ac:dyDescent="0.25">
      <c r="A22" s="31"/>
      <c r="B22" s="31"/>
      <c r="J22" s="31"/>
      <c r="K22" s="31"/>
    </row>
    <row r="23" spans="1:11" x14ac:dyDescent="0.25">
      <c r="A23" s="31"/>
      <c r="B23" s="31"/>
      <c r="J23" s="31"/>
      <c r="K23" s="31"/>
    </row>
    <row r="24" spans="1:11" x14ac:dyDescent="0.25">
      <c r="A24" s="31"/>
      <c r="B24" s="31"/>
      <c r="J24" s="31"/>
      <c r="K24" s="31"/>
    </row>
  </sheetData>
  <conditionalFormatting sqref="E2:E10">
    <cfRule type="expression" dxfId="431" priority="7">
      <formula>$E2="Tutoring"</formula>
    </cfRule>
    <cfRule type="expression" dxfId="430" priority="8">
      <formula>$E2="Volunteer"</formula>
    </cfRule>
    <cfRule type="expression" dxfId="429" priority="9">
      <formula>$E2="GED"</formula>
    </cfRule>
    <cfRule type="expression" dxfId="428" priority="10">
      <formula>$E2="Internet"</formula>
    </cfRule>
    <cfRule type="expression" dxfId="427" priority="11">
      <formula>$E2="HiSEt"</formula>
    </cfRule>
    <cfRule type="expression" dxfId="426" priority="12">
      <formula>$E2="Resume / Job Search"</formula>
    </cfRule>
  </conditionalFormatting>
  <conditionalFormatting sqref="A16:B24">
    <cfRule type="expression" dxfId="425" priority="1">
      <formula>$E16="Tutoring"</formula>
    </cfRule>
    <cfRule type="expression" dxfId="424" priority="2">
      <formula>$E16="Volunteer"</formula>
    </cfRule>
    <cfRule type="expression" dxfId="423" priority="3">
      <formula>$E16="GED"</formula>
    </cfRule>
    <cfRule type="expression" dxfId="422" priority="4">
      <formula>$E16="Internet"</formula>
    </cfRule>
    <cfRule type="expression" dxfId="421" priority="5">
      <formula>$E16="Job Search"</formula>
    </cfRule>
    <cfRule type="expression" dxfId="420" priority="6">
      <formula>$E16="Resume"</formula>
    </cfRule>
  </conditionalFormatting>
  <dataValidations count="1">
    <dataValidation type="list" allowBlank="1" showInputMessage="1" showErrorMessage="1" sqref="E2:E10" xr:uid="{0D28A67B-7D89-44B4-A8BE-28A198A19278}">
      <formula1>Purpose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AF7AA-1331-44DB-85A1-0A5152BF7CD5}">
  <dimension ref="A1:K24"/>
  <sheetViews>
    <sheetView workbookViewId="0"/>
  </sheetViews>
  <sheetFormatPr defaultRowHeight="15" x14ac:dyDescent="0.25"/>
  <cols>
    <col min="1" max="1" width="13" style="14" customWidth="1"/>
    <col min="2" max="2" width="13.140625" style="14" customWidth="1"/>
    <col min="3" max="4" width="12.7109375" style="14" bestFit="1" customWidth="1"/>
    <col min="5" max="5" width="10.5703125" style="14" customWidth="1"/>
    <col min="6" max="8" width="9.140625" style="14"/>
    <col min="9" max="9" width="10.42578125" style="14" customWidth="1"/>
    <col min="10" max="16384" width="9.140625" style="14"/>
  </cols>
  <sheetData>
    <row r="1" spans="1:10" x14ac:dyDescent="0.25">
      <c r="A1" s="14" t="s">
        <v>1</v>
      </c>
      <c r="B1" s="14" t="s">
        <v>2</v>
      </c>
      <c r="C1" s="14" t="s">
        <v>3</v>
      </c>
      <c r="D1" s="14" t="s">
        <v>4</v>
      </c>
      <c r="E1" s="10" t="s">
        <v>5</v>
      </c>
      <c r="F1" s="10" t="s">
        <v>0</v>
      </c>
      <c r="G1" s="10"/>
      <c r="I1" s="14" t="s">
        <v>5</v>
      </c>
      <c r="J1" s="14" t="s">
        <v>0</v>
      </c>
    </row>
    <row r="2" spans="1:10" x14ac:dyDescent="0.25">
      <c r="A2" s="15" t="s">
        <v>61</v>
      </c>
      <c r="B2" s="14" t="s">
        <v>60</v>
      </c>
      <c r="C2" s="22">
        <f t="shared" ref="C2:C10" ca="1" si="0">RANDBETWEEN(16,32)/48</f>
        <v>0.47916666666666669</v>
      </c>
      <c r="D2" s="22">
        <f t="shared" ref="D2:D10" ca="1" si="1">C2+(RANDBETWEEN(1,8)/48)</f>
        <v>0.58333333333333337</v>
      </c>
      <c r="E2" s="14" t="s">
        <v>7</v>
      </c>
      <c r="F2" s="13">
        <f t="shared" ref="F2:F10" ca="1" si="2">D2-C2</f>
        <v>0.10416666666666669</v>
      </c>
      <c r="G2" s="13"/>
      <c r="I2" s="2" t="s">
        <v>6</v>
      </c>
      <c r="J2" s="18">
        <f ca="1">SUMIFS(Table122931333537[Total],Table122931333537[Purpose],Total12123032343638[[#This Row],[Purpose]])</f>
        <v>0.29166666666666674</v>
      </c>
    </row>
    <row r="3" spans="1:10" x14ac:dyDescent="0.25">
      <c r="A3" s="17" t="s">
        <v>59</v>
      </c>
      <c r="B3" s="16" t="s">
        <v>58</v>
      </c>
      <c r="C3" s="22">
        <f t="shared" ca="1" si="0"/>
        <v>0.66666666666666663</v>
      </c>
      <c r="D3" s="22">
        <f t="shared" ca="1" si="1"/>
        <v>0.8125</v>
      </c>
      <c r="E3" s="8" t="s">
        <v>6</v>
      </c>
      <c r="F3" s="9">
        <f t="shared" ca="1" si="2"/>
        <v>0.14583333333333337</v>
      </c>
      <c r="G3" s="13"/>
      <c r="I3" s="3" t="s">
        <v>7</v>
      </c>
      <c r="J3" s="18">
        <f ca="1">SUMIFS(Table122931333537[Total],Table122931333537[Purpose],Total12123032343638[[#This Row],[Purpose]])</f>
        <v>0.10416666666666669</v>
      </c>
    </row>
    <row r="4" spans="1:10" x14ac:dyDescent="0.25">
      <c r="A4" s="11" t="s">
        <v>65</v>
      </c>
      <c r="B4" s="10" t="s">
        <v>64</v>
      </c>
      <c r="C4" s="22">
        <f t="shared" ca="1" si="0"/>
        <v>0.4375</v>
      </c>
      <c r="D4" s="22">
        <f t="shared" ca="1" si="1"/>
        <v>0.58333333333333337</v>
      </c>
      <c r="E4" s="14" t="s">
        <v>125</v>
      </c>
      <c r="F4" s="13">
        <f t="shared" ca="1" si="2"/>
        <v>0.14583333333333337</v>
      </c>
      <c r="G4" s="13"/>
      <c r="I4" s="4" t="s">
        <v>125</v>
      </c>
      <c r="J4" s="18">
        <f ca="1">SUMIFS(Table122931333537[Total],Table122931333537[Purpose],Total12123032343638[[#This Row],[Purpose]])</f>
        <v>0.33333333333333337</v>
      </c>
    </row>
    <row r="5" spans="1:10" x14ac:dyDescent="0.25">
      <c r="A5" s="11" t="s">
        <v>69</v>
      </c>
      <c r="B5" s="10" t="s">
        <v>68</v>
      </c>
      <c r="C5" s="22">
        <f t="shared" ca="1" si="0"/>
        <v>0.625</v>
      </c>
      <c r="D5" s="22">
        <f t="shared" ca="1" si="1"/>
        <v>0.77083333333333337</v>
      </c>
      <c r="E5" s="14" t="s">
        <v>6</v>
      </c>
      <c r="F5" s="13">
        <f t="shared" ca="1" si="2"/>
        <v>0.14583333333333337</v>
      </c>
      <c r="G5" s="13"/>
      <c r="I5" s="5" t="s">
        <v>126</v>
      </c>
      <c r="J5" s="18">
        <f ca="1">SUMIFS(Table122931333537[Total],Table122931333537[Purpose],Total12123032343638[[#This Row],[Purpose]])</f>
        <v>8.3333333333333315E-2</v>
      </c>
    </row>
    <row r="6" spans="1:10" x14ac:dyDescent="0.25">
      <c r="A6" s="11" t="s">
        <v>63</v>
      </c>
      <c r="B6" s="10" t="s">
        <v>62</v>
      </c>
      <c r="C6" s="22">
        <f t="shared" ca="1" si="0"/>
        <v>0.54166666666666663</v>
      </c>
      <c r="D6" s="22">
        <f t="shared" ca="1" si="1"/>
        <v>0.64583333333333326</v>
      </c>
      <c r="E6" s="14" t="s">
        <v>8</v>
      </c>
      <c r="F6" s="13">
        <f t="shared" ca="1" si="2"/>
        <v>0.10416666666666663</v>
      </c>
      <c r="G6" s="13"/>
      <c r="I6" s="6" t="s">
        <v>8</v>
      </c>
      <c r="J6" s="18">
        <f ca="1">SUMIFS(Table122931333537[Total],Table122931333537[Purpose],Total12123032343638[[#This Row],[Purpose]])</f>
        <v>0.10416666666666663</v>
      </c>
    </row>
    <row r="7" spans="1:10" x14ac:dyDescent="0.25">
      <c r="A7" s="11" t="s">
        <v>71</v>
      </c>
      <c r="B7" s="10" t="s">
        <v>70</v>
      </c>
      <c r="C7" s="22">
        <f t="shared" ca="1" si="0"/>
        <v>0.4375</v>
      </c>
      <c r="D7" s="22">
        <f t="shared" ca="1" si="1"/>
        <v>0.47916666666666669</v>
      </c>
      <c r="E7" s="14" t="s">
        <v>125</v>
      </c>
      <c r="F7" s="13">
        <f t="shared" ca="1" si="2"/>
        <v>4.1666666666666685E-2</v>
      </c>
      <c r="G7" s="13"/>
      <c r="I7" s="7" t="s">
        <v>9</v>
      </c>
      <c r="J7" s="18">
        <f ca="1">SUMIFS(Table122931333537[Total],Table122931333537[Purpose],Total12123032343638[[#This Row],[Purpose]])</f>
        <v>0.125</v>
      </c>
    </row>
    <row r="8" spans="1:10" x14ac:dyDescent="0.25">
      <c r="A8" s="11" t="s">
        <v>57</v>
      </c>
      <c r="B8" s="10" t="s">
        <v>56</v>
      </c>
      <c r="C8" s="22">
        <f t="shared" ca="1" si="0"/>
        <v>0.33333333333333331</v>
      </c>
      <c r="D8" s="22">
        <f t="shared" ca="1" si="1"/>
        <v>0.47916666666666663</v>
      </c>
      <c r="E8" s="14" t="s">
        <v>125</v>
      </c>
      <c r="F8" s="13">
        <f t="shared" ca="1" si="2"/>
        <v>0.14583333333333331</v>
      </c>
      <c r="G8" s="13"/>
      <c r="I8" s="8" t="s">
        <v>0</v>
      </c>
      <c r="J8" s="21">
        <f ca="1">SUM(Total12123032343638[Total])</f>
        <v>1.0416666666666665</v>
      </c>
    </row>
    <row r="9" spans="1:10" x14ac:dyDescent="0.25">
      <c r="A9" s="11" t="s">
        <v>73</v>
      </c>
      <c r="B9" s="10" t="s">
        <v>72</v>
      </c>
      <c r="C9" s="22">
        <f t="shared" ca="1" si="0"/>
        <v>0.64583333333333337</v>
      </c>
      <c r="D9" s="22">
        <f t="shared" ca="1" si="1"/>
        <v>0.77083333333333337</v>
      </c>
      <c r="E9" s="14" t="s">
        <v>9</v>
      </c>
      <c r="F9" s="13">
        <f t="shared" ca="1" si="2"/>
        <v>0.125</v>
      </c>
      <c r="G9" s="13"/>
    </row>
    <row r="10" spans="1:10" x14ac:dyDescent="0.25">
      <c r="A10" s="11" t="s">
        <v>67</v>
      </c>
      <c r="B10" s="10" t="s">
        <v>66</v>
      </c>
      <c r="C10" s="22">
        <f t="shared" ca="1" si="0"/>
        <v>0.41666666666666669</v>
      </c>
      <c r="D10" s="22">
        <f t="shared" ca="1" si="1"/>
        <v>0.5</v>
      </c>
      <c r="E10" s="14" t="s">
        <v>126</v>
      </c>
      <c r="F10" s="13">
        <f t="shared" ca="1" si="2"/>
        <v>8.3333333333333315E-2</v>
      </c>
      <c r="G10" s="13"/>
    </row>
    <row r="11" spans="1:10" x14ac:dyDescent="0.25">
      <c r="G11" s="13"/>
    </row>
    <row r="12" spans="1:10" x14ac:dyDescent="0.25">
      <c r="G12" s="9"/>
    </row>
    <row r="13" spans="1:10" x14ac:dyDescent="0.25">
      <c r="G13" s="9"/>
    </row>
    <row r="14" spans="1:10" x14ac:dyDescent="0.25">
      <c r="G14" s="13"/>
    </row>
    <row r="16" spans="1:10" x14ac:dyDescent="0.25">
      <c r="A16" s="31"/>
      <c r="B16" s="31"/>
    </row>
    <row r="17" spans="1:11" x14ac:dyDescent="0.25">
      <c r="A17" s="31"/>
      <c r="B17" s="31"/>
    </row>
    <row r="18" spans="1:11" x14ac:dyDescent="0.25">
      <c r="A18" s="31"/>
      <c r="B18" s="31"/>
    </row>
    <row r="19" spans="1:11" x14ac:dyDescent="0.25">
      <c r="A19" s="31"/>
      <c r="B19" s="31"/>
      <c r="J19" s="31"/>
      <c r="K19" s="31"/>
    </row>
    <row r="20" spans="1:11" x14ac:dyDescent="0.25">
      <c r="A20" s="31"/>
      <c r="B20" s="31"/>
      <c r="J20" s="31"/>
      <c r="K20" s="31"/>
    </row>
    <row r="21" spans="1:11" x14ac:dyDescent="0.25">
      <c r="A21" s="31"/>
      <c r="B21" s="31"/>
      <c r="J21" s="31"/>
      <c r="K21" s="31"/>
    </row>
    <row r="22" spans="1:11" x14ac:dyDescent="0.25">
      <c r="A22" s="31"/>
      <c r="B22" s="31"/>
      <c r="J22" s="31"/>
      <c r="K22" s="31"/>
    </row>
    <row r="23" spans="1:11" x14ac:dyDescent="0.25">
      <c r="A23" s="31"/>
      <c r="B23" s="31"/>
      <c r="J23" s="31"/>
      <c r="K23" s="31"/>
    </row>
    <row r="24" spans="1:11" x14ac:dyDescent="0.25">
      <c r="A24" s="31"/>
      <c r="B24" s="31"/>
      <c r="J24" s="31"/>
      <c r="K24" s="31"/>
    </row>
  </sheetData>
  <conditionalFormatting sqref="E2:E10">
    <cfRule type="expression" dxfId="404" priority="7">
      <formula>$E2="Tutoring"</formula>
    </cfRule>
    <cfRule type="expression" dxfId="403" priority="8">
      <formula>$E2="Volunteer"</formula>
    </cfRule>
    <cfRule type="expression" dxfId="402" priority="9">
      <formula>$E2="GED"</formula>
    </cfRule>
    <cfRule type="expression" dxfId="401" priority="10">
      <formula>$E2="Internet"</formula>
    </cfRule>
    <cfRule type="expression" dxfId="400" priority="11">
      <formula>$E2="HiSEt"</formula>
    </cfRule>
    <cfRule type="expression" dxfId="399" priority="12">
      <formula>$E2="Resume / Job Search"</formula>
    </cfRule>
  </conditionalFormatting>
  <conditionalFormatting sqref="A16:B24">
    <cfRule type="expression" dxfId="398" priority="1">
      <formula>$E16="Tutoring"</formula>
    </cfRule>
    <cfRule type="expression" dxfId="397" priority="2">
      <formula>$E16="Volunteer"</formula>
    </cfRule>
    <cfRule type="expression" dxfId="396" priority="3">
      <formula>$E16="GED"</formula>
    </cfRule>
    <cfRule type="expression" dxfId="395" priority="4">
      <formula>$E16="Internet"</formula>
    </cfRule>
    <cfRule type="expression" dxfId="394" priority="5">
      <formula>$E16="Job Search"</formula>
    </cfRule>
    <cfRule type="expression" dxfId="393" priority="6">
      <formula>$E16="Resume"</formula>
    </cfRule>
  </conditionalFormatting>
  <dataValidations count="1">
    <dataValidation type="list" allowBlank="1" showInputMessage="1" showErrorMessage="1" sqref="E2:E10" xr:uid="{3ADC5F74-E217-400C-812A-B49DBB26F565}">
      <formula1>Purpose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3B147-7C35-4CA4-9CAE-2390029E1CB7}">
  <dimension ref="C2:Q66"/>
  <sheetViews>
    <sheetView workbookViewId="0">
      <selection activeCell="D20" sqref="D20"/>
    </sheetView>
  </sheetViews>
  <sheetFormatPr defaultRowHeight="15" x14ac:dyDescent="0.25"/>
  <cols>
    <col min="3" max="3" width="20.140625" bestFit="1" customWidth="1"/>
    <col min="4" max="4" width="16.7109375" customWidth="1"/>
  </cols>
  <sheetData>
    <row r="2" spans="3:17" x14ac:dyDescent="0.25">
      <c r="C2" s="1" t="s">
        <v>1</v>
      </c>
      <c r="D2" t="s">
        <v>2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J2" t="s">
        <v>153</v>
      </c>
      <c r="K2" t="s">
        <v>154</v>
      </c>
      <c r="L2" t="s">
        <v>155</v>
      </c>
      <c r="M2" t="s">
        <v>156</v>
      </c>
    </row>
    <row r="3" spans="3:17" x14ac:dyDescent="0.25">
      <c r="C3" t="s">
        <v>202</v>
      </c>
      <c r="D3" s="1" t="s">
        <v>201</v>
      </c>
      <c r="E3">
        <v>1</v>
      </c>
      <c r="F3" s="31">
        <v>2</v>
      </c>
      <c r="G3" s="31">
        <v>0</v>
      </c>
      <c r="H3" s="31">
        <v>0</v>
      </c>
      <c r="I3" s="31">
        <v>3</v>
      </c>
      <c r="J3" s="31">
        <v>1</v>
      </c>
      <c r="K3" s="31">
        <v>0</v>
      </c>
      <c r="L3" s="31">
        <v>3</v>
      </c>
      <c r="M3" s="31">
        <v>0</v>
      </c>
      <c r="P3" s="30">
        <f t="shared" ref="P3:P34" ca="1" si="0">RANDBETWEEN(16,32)/48</f>
        <v>0.54166666666666663</v>
      </c>
      <c r="Q3" s="30">
        <f ca="1">P3+(RANDBETWEEN(1,8)/48)</f>
        <v>0.66666666666666663</v>
      </c>
    </row>
    <row r="4" spans="3:17" x14ac:dyDescent="0.25">
      <c r="C4" t="s">
        <v>81</v>
      </c>
      <c r="D4" s="1" t="s">
        <v>80</v>
      </c>
      <c r="E4" s="31">
        <v>1</v>
      </c>
      <c r="F4" s="31">
        <v>2</v>
      </c>
      <c r="G4" s="31">
        <v>0</v>
      </c>
      <c r="H4" s="31">
        <v>0</v>
      </c>
      <c r="I4" s="31">
        <v>2</v>
      </c>
      <c r="J4" s="31">
        <v>2</v>
      </c>
      <c r="K4" s="31">
        <v>1</v>
      </c>
      <c r="L4" s="31">
        <v>3</v>
      </c>
      <c r="M4" s="31">
        <v>2</v>
      </c>
      <c r="O4" s="31"/>
      <c r="P4" s="30">
        <f t="shared" ca="1" si="0"/>
        <v>0.39583333333333331</v>
      </c>
      <c r="Q4" s="30">
        <f t="shared" ref="Q4:Q34" ca="1" si="1">P4+(RANDBETWEEN(1,8)/48)</f>
        <v>0.5</v>
      </c>
    </row>
    <row r="5" spans="3:17" x14ac:dyDescent="0.25">
      <c r="C5" t="s">
        <v>196</v>
      </c>
      <c r="D5" s="1" t="s">
        <v>195</v>
      </c>
      <c r="E5" s="31">
        <v>3</v>
      </c>
      <c r="F5" s="31">
        <v>2</v>
      </c>
      <c r="G5" s="31">
        <v>1</v>
      </c>
      <c r="H5" s="31">
        <v>0</v>
      </c>
      <c r="I5" s="31">
        <v>3</v>
      </c>
      <c r="J5" s="31">
        <v>0</v>
      </c>
      <c r="K5" s="31">
        <v>2</v>
      </c>
      <c r="L5" s="31">
        <v>2</v>
      </c>
      <c r="M5" s="31">
        <v>0</v>
      </c>
      <c r="O5" s="31"/>
      <c r="P5" s="30">
        <f t="shared" ca="1" si="0"/>
        <v>0.4375</v>
      </c>
      <c r="Q5" s="30">
        <f t="shared" ca="1" si="1"/>
        <v>0.60416666666666663</v>
      </c>
    </row>
    <row r="6" spans="3:17" x14ac:dyDescent="0.25">
      <c r="C6" t="s">
        <v>87</v>
      </c>
      <c r="D6" s="1" t="s">
        <v>86</v>
      </c>
      <c r="E6" s="31">
        <v>3</v>
      </c>
      <c r="F6" s="31">
        <v>3</v>
      </c>
      <c r="G6" s="31">
        <v>1</v>
      </c>
      <c r="H6" s="31">
        <v>0</v>
      </c>
      <c r="I6" s="31">
        <v>1</v>
      </c>
      <c r="J6" s="31">
        <v>2</v>
      </c>
      <c r="K6" s="31">
        <v>0</v>
      </c>
      <c r="L6" s="31">
        <v>1</v>
      </c>
      <c r="M6" s="31">
        <v>3</v>
      </c>
      <c r="O6" s="31"/>
      <c r="P6" s="30">
        <f t="shared" ca="1" si="0"/>
        <v>0.35416666666666669</v>
      </c>
      <c r="Q6" s="30">
        <f t="shared" ca="1" si="1"/>
        <v>0.45833333333333337</v>
      </c>
    </row>
    <row r="7" spans="3:17" x14ac:dyDescent="0.25">
      <c r="C7" t="s">
        <v>77</v>
      </c>
      <c r="D7" s="1" t="s">
        <v>76</v>
      </c>
      <c r="E7" s="31">
        <v>0</v>
      </c>
      <c r="F7" s="31">
        <v>0</v>
      </c>
      <c r="G7" s="31">
        <v>2</v>
      </c>
      <c r="H7" s="31">
        <v>0</v>
      </c>
      <c r="I7" s="31">
        <v>1</v>
      </c>
      <c r="J7" s="31">
        <v>3</v>
      </c>
      <c r="K7" s="31">
        <v>2</v>
      </c>
      <c r="L7" s="31">
        <v>0</v>
      </c>
      <c r="M7" s="31">
        <v>0</v>
      </c>
      <c r="O7" s="31"/>
      <c r="P7" s="30">
        <f t="shared" ca="1" si="0"/>
        <v>0.66666666666666663</v>
      </c>
      <c r="Q7" s="30">
        <f t="shared" ca="1" si="1"/>
        <v>0.75</v>
      </c>
    </row>
    <row r="8" spans="3:17" x14ac:dyDescent="0.25">
      <c r="C8" t="s">
        <v>111</v>
      </c>
      <c r="D8" s="1" t="s">
        <v>110</v>
      </c>
      <c r="E8" s="31">
        <v>0</v>
      </c>
      <c r="F8" s="31">
        <v>1</v>
      </c>
      <c r="G8" s="31">
        <v>2</v>
      </c>
      <c r="H8" s="31">
        <v>0</v>
      </c>
      <c r="I8" s="31">
        <v>0</v>
      </c>
      <c r="J8" s="31">
        <v>1</v>
      </c>
      <c r="K8" s="31">
        <v>0</v>
      </c>
      <c r="L8" s="31">
        <v>1</v>
      </c>
      <c r="M8" s="31">
        <v>3</v>
      </c>
      <c r="O8" s="31"/>
      <c r="P8" s="30">
        <f t="shared" ca="1" si="0"/>
        <v>0.64583333333333337</v>
      </c>
      <c r="Q8" s="30">
        <f t="shared" ca="1" si="1"/>
        <v>0.77083333333333337</v>
      </c>
    </row>
    <row r="9" spans="3:17" x14ac:dyDescent="0.25">
      <c r="C9" t="s">
        <v>214</v>
      </c>
      <c r="D9" s="1" t="s">
        <v>213</v>
      </c>
      <c r="E9" s="31">
        <v>0</v>
      </c>
      <c r="F9" s="31">
        <v>1</v>
      </c>
      <c r="G9" s="31">
        <v>2</v>
      </c>
      <c r="H9" s="31">
        <v>0</v>
      </c>
      <c r="I9" s="31">
        <v>0</v>
      </c>
      <c r="J9" s="31">
        <v>2</v>
      </c>
      <c r="K9" s="31">
        <v>3</v>
      </c>
      <c r="L9" s="31">
        <v>2</v>
      </c>
      <c r="M9" s="31">
        <v>3</v>
      </c>
      <c r="O9" s="31"/>
      <c r="P9" s="30">
        <f t="shared" ca="1" si="0"/>
        <v>0.625</v>
      </c>
      <c r="Q9" s="30">
        <f t="shared" ca="1" si="1"/>
        <v>0.6875</v>
      </c>
    </row>
    <row r="10" spans="3:17" x14ac:dyDescent="0.25">
      <c r="C10" t="s">
        <v>93</v>
      </c>
      <c r="D10" s="1" t="s">
        <v>92</v>
      </c>
      <c r="E10" s="31">
        <v>2</v>
      </c>
      <c r="F10" s="31">
        <v>1</v>
      </c>
      <c r="G10" s="31">
        <v>2</v>
      </c>
      <c r="H10" s="31">
        <v>0</v>
      </c>
      <c r="I10" s="31">
        <v>0</v>
      </c>
      <c r="J10" s="31">
        <v>1</v>
      </c>
      <c r="K10" s="31">
        <v>1</v>
      </c>
      <c r="L10" s="31">
        <v>2</v>
      </c>
      <c r="M10" s="31">
        <v>0</v>
      </c>
      <c r="O10" s="31"/>
      <c r="P10" s="30">
        <f t="shared" ca="1" si="0"/>
        <v>0.39583333333333331</v>
      </c>
      <c r="Q10" s="30">
        <f t="shared" ca="1" si="1"/>
        <v>0.54166666666666663</v>
      </c>
    </row>
    <row r="11" spans="3:17" x14ac:dyDescent="0.25">
      <c r="C11" t="s">
        <v>216</v>
      </c>
      <c r="D11" s="1" t="s">
        <v>215</v>
      </c>
      <c r="E11" s="31">
        <v>3</v>
      </c>
      <c r="F11" s="31">
        <v>2</v>
      </c>
      <c r="G11" s="31">
        <v>2</v>
      </c>
      <c r="H11" s="31">
        <v>0</v>
      </c>
      <c r="I11" s="31">
        <v>1</v>
      </c>
      <c r="J11" s="31">
        <v>1</v>
      </c>
      <c r="K11" s="31">
        <v>3</v>
      </c>
      <c r="L11" s="31">
        <v>2</v>
      </c>
      <c r="M11" s="31">
        <v>0</v>
      </c>
      <c r="O11" s="31"/>
      <c r="P11" s="30">
        <f t="shared" ca="1" si="0"/>
        <v>0.60416666666666663</v>
      </c>
      <c r="Q11" s="30">
        <f t="shared" ca="1" si="1"/>
        <v>0.66666666666666663</v>
      </c>
    </row>
    <row r="12" spans="3:17" x14ac:dyDescent="0.25">
      <c r="C12" t="s">
        <v>168</v>
      </c>
      <c r="D12" s="1" t="s">
        <v>167</v>
      </c>
      <c r="E12" s="31">
        <v>0</v>
      </c>
      <c r="F12" s="31">
        <v>0</v>
      </c>
      <c r="G12" s="31">
        <v>3</v>
      </c>
      <c r="H12" s="31">
        <v>0</v>
      </c>
      <c r="I12" s="31">
        <v>3</v>
      </c>
      <c r="J12" s="31">
        <v>2</v>
      </c>
      <c r="K12" s="31">
        <v>1</v>
      </c>
      <c r="L12" s="31">
        <v>3</v>
      </c>
      <c r="M12" s="31">
        <v>0</v>
      </c>
      <c r="O12" s="31"/>
      <c r="P12" s="30">
        <f t="shared" ca="1" si="0"/>
        <v>0.5</v>
      </c>
      <c r="Q12" s="30">
        <f t="shared" ca="1" si="1"/>
        <v>0.58333333333333337</v>
      </c>
    </row>
    <row r="13" spans="3:17" x14ac:dyDescent="0.25">
      <c r="C13" t="s">
        <v>188</v>
      </c>
      <c r="D13" s="1" t="s">
        <v>187</v>
      </c>
      <c r="E13" s="31">
        <v>2</v>
      </c>
      <c r="F13" s="31">
        <v>0</v>
      </c>
      <c r="G13" s="31">
        <v>3</v>
      </c>
      <c r="H13" s="31">
        <v>0</v>
      </c>
      <c r="I13" s="31">
        <v>2</v>
      </c>
      <c r="J13" s="31">
        <v>2</v>
      </c>
      <c r="K13" s="31">
        <v>3</v>
      </c>
      <c r="L13" s="31">
        <v>1</v>
      </c>
      <c r="M13" s="31">
        <v>0</v>
      </c>
      <c r="O13" s="31"/>
      <c r="P13" s="30">
        <f t="shared" ca="1" si="0"/>
        <v>0.58333333333333337</v>
      </c>
      <c r="Q13" s="30">
        <f t="shared" ca="1" si="1"/>
        <v>0.60416666666666674</v>
      </c>
    </row>
    <row r="14" spans="3:17" x14ac:dyDescent="0.25">
      <c r="C14" t="s">
        <v>113</v>
      </c>
      <c r="D14" s="1" t="s">
        <v>112</v>
      </c>
      <c r="E14" s="31">
        <v>3</v>
      </c>
      <c r="F14" s="31">
        <v>1</v>
      </c>
      <c r="G14" s="31">
        <v>3</v>
      </c>
      <c r="H14" s="31">
        <v>0</v>
      </c>
      <c r="I14" s="31">
        <v>1</v>
      </c>
      <c r="J14" s="31">
        <v>1</v>
      </c>
      <c r="K14" s="31">
        <v>2</v>
      </c>
      <c r="L14" s="31">
        <v>1</v>
      </c>
      <c r="M14" s="31">
        <v>0</v>
      </c>
      <c r="O14" s="31"/>
      <c r="P14" s="30">
        <f t="shared" ca="1" si="0"/>
        <v>0.625</v>
      </c>
      <c r="Q14" s="30">
        <f t="shared" ca="1" si="1"/>
        <v>0.66666666666666663</v>
      </c>
    </row>
    <row r="15" spans="3:17" x14ac:dyDescent="0.25">
      <c r="C15" t="s">
        <v>178</v>
      </c>
      <c r="D15" s="1" t="s">
        <v>177</v>
      </c>
      <c r="E15" s="31">
        <v>0</v>
      </c>
      <c r="F15" s="31">
        <v>2</v>
      </c>
      <c r="G15" s="31">
        <v>3</v>
      </c>
      <c r="H15" s="31">
        <v>0</v>
      </c>
      <c r="I15" s="31">
        <v>3</v>
      </c>
      <c r="J15" s="31">
        <v>3</v>
      </c>
      <c r="K15" s="31">
        <v>1</v>
      </c>
      <c r="L15" s="31">
        <v>1</v>
      </c>
      <c r="M15" s="31">
        <v>2</v>
      </c>
      <c r="O15" s="31"/>
      <c r="P15" s="30">
        <f t="shared" ca="1" si="0"/>
        <v>0.5625</v>
      </c>
      <c r="Q15" s="30">
        <f t="shared" ca="1" si="1"/>
        <v>0.625</v>
      </c>
    </row>
    <row r="16" spans="3:17" x14ac:dyDescent="0.25">
      <c r="C16" t="s">
        <v>192</v>
      </c>
      <c r="D16" s="1" t="s">
        <v>191</v>
      </c>
      <c r="E16" s="31">
        <v>1</v>
      </c>
      <c r="F16" s="31">
        <v>2</v>
      </c>
      <c r="G16" s="31">
        <v>3</v>
      </c>
      <c r="H16" s="31">
        <v>0</v>
      </c>
      <c r="I16" s="31">
        <v>3</v>
      </c>
      <c r="J16" s="31">
        <v>0</v>
      </c>
      <c r="K16" s="31">
        <v>2</v>
      </c>
      <c r="L16" s="31">
        <v>0</v>
      </c>
      <c r="M16" s="31">
        <v>3</v>
      </c>
      <c r="O16" s="31"/>
      <c r="P16" s="30">
        <f t="shared" ca="1" si="0"/>
        <v>0.33333333333333331</v>
      </c>
      <c r="Q16" s="30">
        <f t="shared" ca="1" si="1"/>
        <v>0.39583333333333331</v>
      </c>
    </row>
    <row r="17" spans="3:17" x14ac:dyDescent="0.25">
      <c r="C17" t="s">
        <v>85</v>
      </c>
      <c r="D17" s="1" t="s">
        <v>84</v>
      </c>
      <c r="E17" s="31">
        <v>3</v>
      </c>
      <c r="F17" s="31">
        <v>2</v>
      </c>
      <c r="G17" s="31">
        <v>3</v>
      </c>
      <c r="H17" s="31">
        <v>0</v>
      </c>
      <c r="I17" s="31">
        <v>1</v>
      </c>
      <c r="J17" s="31">
        <v>1</v>
      </c>
      <c r="K17" s="31">
        <v>1</v>
      </c>
      <c r="L17" s="31">
        <v>3</v>
      </c>
      <c r="M17" s="31">
        <v>2</v>
      </c>
      <c r="O17" s="31"/>
      <c r="P17" s="30">
        <f t="shared" ca="1" si="0"/>
        <v>0.39583333333333331</v>
      </c>
      <c r="Q17" s="30">
        <f t="shared" ca="1" si="1"/>
        <v>0.54166666666666663</v>
      </c>
    </row>
    <row r="18" spans="3:17" x14ac:dyDescent="0.25">
      <c r="C18" t="s">
        <v>117</v>
      </c>
      <c r="D18" s="1" t="s">
        <v>116</v>
      </c>
      <c r="E18" s="31">
        <v>2</v>
      </c>
      <c r="F18" s="31">
        <v>0</v>
      </c>
      <c r="G18" s="31">
        <v>0</v>
      </c>
      <c r="H18" s="31">
        <v>1</v>
      </c>
      <c r="I18" s="31">
        <v>2</v>
      </c>
      <c r="J18" s="31">
        <v>0</v>
      </c>
      <c r="K18" s="31">
        <v>0</v>
      </c>
      <c r="L18" s="31">
        <v>2</v>
      </c>
      <c r="M18" s="31">
        <v>3</v>
      </c>
      <c r="O18" s="31"/>
      <c r="P18" s="30">
        <f t="shared" ca="1" si="0"/>
        <v>0.375</v>
      </c>
      <c r="Q18" s="30">
        <f t="shared" ca="1" si="1"/>
        <v>0.54166666666666663</v>
      </c>
    </row>
    <row r="19" spans="3:17" x14ac:dyDescent="0.25">
      <c r="C19" t="s">
        <v>180</v>
      </c>
      <c r="D19" s="1" t="s">
        <v>179</v>
      </c>
      <c r="E19" s="31">
        <v>2</v>
      </c>
      <c r="F19" s="31">
        <v>2</v>
      </c>
      <c r="G19" s="31">
        <v>0</v>
      </c>
      <c r="H19" s="31">
        <v>1</v>
      </c>
      <c r="I19" s="31">
        <v>2</v>
      </c>
      <c r="J19" s="31">
        <v>1</v>
      </c>
      <c r="K19" s="31">
        <v>2</v>
      </c>
      <c r="L19" s="31">
        <v>3</v>
      </c>
      <c r="M19" s="31">
        <v>1</v>
      </c>
      <c r="O19" s="31"/>
      <c r="P19" s="30">
        <f t="shared" ca="1" si="0"/>
        <v>0.66666666666666663</v>
      </c>
      <c r="Q19" s="30">
        <f t="shared" ca="1" si="1"/>
        <v>0.83333333333333326</v>
      </c>
    </row>
    <row r="20" spans="3:17" x14ac:dyDescent="0.25">
      <c r="C20" t="s">
        <v>65</v>
      </c>
      <c r="D20" s="1" t="s">
        <v>64</v>
      </c>
      <c r="E20" s="31">
        <v>2</v>
      </c>
      <c r="F20" s="31">
        <v>3</v>
      </c>
      <c r="G20" s="31">
        <v>0</v>
      </c>
      <c r="H20" s="31">
        <v>1</v>
      </c>
      <c r="I20" s="31">
        <v>1</v>
      </c>
      <c r="J20" s="31">
        <v>3</v>
      </c>
      <c r="K20" s="31">
        <v>0</v>
      </c>
      <c r="L20" s="31">
        <v>3</v>
      </c>
      <c r="M20" s="31">
        <v>3</v>
      </c>
      <c r="O20" s="31"/>
      <c r="P20" s="30">
        <f t="shared" ca="1" si="0"/>
        <v>0.54166666666666663</v>
      </c>
      <c r="Q20" s="30">
        <f t="shared" ca="1" si="1"/>
        <v>0.625</v>
      </c>
    </row>
    <row r="21" spans="3:17" x14ac:dyDescent="0.25">
      <c r="C21" t="s">
        <v>198</v>
      </c>
      <c r="D21" s="1" t="s">
        <v>197</v>
      </c>
      <c r="E21" s="31">
        <v>1</v>
      </c>
      <c r="F21" s="31">
        <v>1</v>
      </c>
      <c r="G21" s="31">
        <v>1</v>
      </c>
      <c r="H21" s="31">
        <v>1</v>
      </c>
      <c r="I21" s="31">
        <v>1</v>
      </c>
      <c r="J21" s="31">
        <v>3</v>
      </c>
      <c r="K21" s="31">
        <v>1</v>
      </c>
      <c r="L21" s="31">
        <v>1</v>
      </c>
      <c r="M21" s="31">
        <v>2</v>
      </c>
      <c r="O21" s="31"/>
      <c r="P21" s="30">
        <f t="shared" ca="1" si="0"/>
        <v>0.58333333333333337</v>
      </c>
      <c r="Q21" s="30">
        <f t="shared" ca="1" si="1"/>
        <v>0.66666666666666674</v>
      </c>
    </row>
    <row r="22" spans="3:17" x14ac:dyDescent="0.25">
      <c r="C22" t="s">
        <v>184</v>
      </c>
      <c r="D22" s="1" t="s">
        <v>183</v>
      </c>
      <c r="E22" s="31">
        <v>3</v>
      </c>
      <c r="F22" s="31">
        <v>3</v>
      </c>
      <c r="G22" s="31">
        <v>1</v>
      </c>
      <c r="H22" s="31">
        <v>1</v>
      </c>
      <c r="I22" s="31">
        <v>2</v>
      </c>
      <c r="J22" s="31">
        <v>3</v>
      </c>
      <c r="K22" s="31">
        <v>0</v>
      </c>
      <c r="L22" s="31">
        <v>2</v>
      </c>
      <c r="M22" s="31">
        <v>0</v>
      </c>
      <c r="O22" s="31"/>
      <c r="P22" s="30">
        <f t="shared" ca="1" si="0"/>
        <v>0.5</v>
      </c>
      <c r="Q22" s="30">
        <f t="shared" ca="1" si="1"/>
        <v>0.5625</v>
      </c>
    </row>
    <row r="23" spans="3:17" x14ac:dyDescent="0.25">
      <c r="C23" t="s">
        <v>172</v>
      </c>
      <c r="D23" s="1" t="s">
        <v>171</v>
      </c>
      <c r="E23" s="31">
        <v>0</v>
      </c>
      <c r="F23" s="31">
        <v>1</v>
      </c>
      <c r="G23" s="31">
        <v>2</v>
      </c>
      <c r="H23" s="31">
        <v>1</v>
      </c>
      <c r="I23" s="31">
        <v>2</v>
      </c>
      <c r="J23" s="31">
        <v>0</v>
      </c>
      <c r="K23" s="31">
        <v>3</v>
      </c>
      <c r="L23" s="31">
        <v>1</v>
      </c>
      <c r="M23" s="31">
        <v>0</v>
      </c>
      <c r="O23" s="31"/>
      <c r="P23" s="30">
        <f t="shared" ca="1" si="0"/>
        <v>0.41666666666666669</v>
      </c>
      <c r="Q23" s="30">
        <f t="shared" ca="1" si="1"/>
        <v>0.5625</v>
      </c>
    </row>
    <row r="24" spans="3:17" x14ac:dyDescent="0.25">
      <c r="C24" t="s">
        <v>105</v>
      </c>
      <c r="D24" s="1" t="s">
        <v>104</v>
      </c>
      <c r="E24" s="31">
        <v>2</v>
      </c>
      <c r="F24" s="31">
        <v>1</v>
      </c>
      <c r="G24" s="31">
        <v>2</v>
      </c>
      <c r="H24" s="31">
        <v>1</v>
      </c>
      <c r="I24" s="31">
        <v>3</v>
      </c>
      <c r="J24" s="31">
        <v>1</v>
      </c>
      <c r="K24" s="31">
        <v>2</v>
      </c>
      <c r="L24" s="31">
        <v>2</v>
      </c>
      <c r="M24" s="31">
        <v>2</v>
      </c>
      <c r="O24" s="31"/>
      <c r="P24" s="30">
        <f t="shared" ca="1" si="0"/>
        <v>0.4375</v>
      </c>
      <c r="Q24" s="30">
        <f t="shared" ca="1" si="1"/>
        <v>0.58333333333333337</v>
      </c>
    </row>
    <row r="25" spans="3:17" x14ac:dyDescent="0.25">
      <c r="C25" t="s">
        <v>194</v>
      </c>
      <c r="D25" s="1" t="s">
        <v>193</v>
      </c>
      <c r="E25" s="31">
        <v>2</v>
      </c>
      <c r="F25" s="31">
        <v>1</v>
      </c>
      <c r="G25" s="31">
        <v>2</v>
      </c>
      <c r="H25" s="31">
        <v>1</v>
      </c>
      <c r="I25" s="31">
        <v>3</v>
      </c>
      <c r="J25" s="31">
        <v>2</v>
      </c>
      <c r="K25" s="31">
        <v>3</v>
      </c>
      <c r="L25" s="31">
        <v>2</v>
      </c>
      <c r="M25" s="31">
        <v>3</v>
      </c>
      <c r="O25" s="31"/>
      <c r="P25" s="30">
        <f t="shared" ca="1" si="0"/>
        <v>0.45833333333333331</v>
      </c>
      <c r="Q25" s="30">
        <f t="shared" ca="1" si="1"/>
        <v>0.625</v>
      </c>
    </row>
    <row r="26" spans="3:17" x14ac:dyDescent="0.25">
      <c r="C26" t="s">
        <v>91</v>
      </c>
      <c r="D26" s="1" t="s">
        <v>90</v>
      </c>
      <c r="E26" s="31">
        <v>1</v>
      </c>
      <c r="F26" s="31">
        <v>2</v>
      </c>
      <c r="G26" s="31">
        <v>2</v>
      </c>
      <c r="H26" s="31">
        <v>1</v>
      </c>
      <c r="I26" s="31">
        <v>2</v>
      </c>
      <c r="J26" s="31">
        <v>2</v>
      </c>
      <c r="K26" s="31">
        <v>1</v>
      </c>
      <c r="L26" s="31">
        <v>0</v>
      </c>
      <c r="M26" s="31">
        <v>0</v>
      </c>
      <c r="O26" s="31"/>
      <c r="P26" s="30">
        <f t="shared" ca="1" si="0"/>
        <v>0.47916666666666669</v>
      </c>
      <c r="Q26" s="30">
        <f t="shared" ca="1" si="1"/>
        <v>0.64583333333333337</v>
      </c>
    </row>
    <row r="27" spans="3:17" x14ac:dyDescent="0.25">
      <c r="C27" t="s">
        <v>174</v>
      </c>
      <c r="D27" s="1" t="s">
        <v>173</v>
      </c>
      <c r="E27" s="31">
        <v>2</v>
      </c>
      <c r="F27" s="31">
        <v>2</v>
      </c>
      <c r="G27" s="31">
        <v>2</v>
      </c>
      <c r="H27" s="31">
        <v>1</v>
      </c>
      <c r="I27" s="31">
        <v>2</v>
      </c>
      <c r="J27" s="31">
        <v>1</v>
      </c>
      <c r="K27" s="31">
        <v>0</v>
      </c>
      <c r="L27" s="31">
        <v>2</v>
      </c>
      <c r="M27" s="31">
        <v>1</v>
      </c>
      <c r="O27" s="31"/>
      <c r="P27" s="30">
        <f t="shared" ca="1" si="0"/>
        <v>0.45833333333333331</v>
      </c>
      <c r="Q27" s="30">
        <f t="shared" ca="1" si="1"/>
        <v>0.58333333333333326</v>
      </c>
    </row>
    <row r="28" spans="3:17" x14ac:dyDescent="0.25">
      <c r="C28" t="s">
        <v>99</v>
      </c>
      <c r="D28" s="1" t="s">
        <v>98</v>
      </c>
      <c r="E28" s="31">
        <v>1</v>
      </c>
      <c r="F28" s="31">
        <v>3</v>
      </c>
      <c r="G28" s="31">
        <v>2</v>
      </c>
      <c r="H28" s="31">
        <v>1</v>
      </c>
      <c r="I28" s="31">
        <v>1</v>
      </c>
      <c r="J28" s="31">
        <v>0</v>
      </c>
      <c r="K28" s="31">
        <v>0</v>
      </c>
      <c r="L28" s="31">
        <v>0</v>
      </c>
      <c r="M28" s="31">
        <v>0</v>
      </c>
      <c r="O28" s="31"/>
      <c r="P28" s="30">
        <f t="shared" ca="1" si="0"/>
        <v>0.47916666666666669</v>
      </c>
      <c r="Q28" s="30">
        <f t="shared" ca="1" si="1"/>
        <v>0.52083333333333337</v>
      </c>
    </row>
    <row r="29" spans="3:17" x14ac:dyDescent="0.25">
      <c r="C29" t="s">
        <v>115</v>
      </c>
      <c r="D29" s="1" t="s">
        <v>114</v>
      </c>
      <c r="E29" s="31">
        <v>0</v>
      </c>
      <c r="F29" s="31">
        <v>0</v>
      </c>
      <c r="G29" s="31">
        <v>3</v>
      </c>
      <c r="H29" s="31">
        <v>1</v>
      </c>
      <c r="I29" s="31">
        <v>3</v>
      </c>
      <c r="J29" s="31">
        <v>0</v>
      </c>
      <c r="K29" s="31">
        <v>0</v>
      </c>
      <c r="L29" s="31">
        <v>3</v>
      </c>
      <c r="M29" s="31">
        <v>3</v>
      </c>
      <c r="O29" s="31"/>
      <c r="P29" s="30">
        <f t="shared" ca="1" si="0"/>
        <v>0.66666666666666663</v>
      </c>
      <c r="Q29" s="30">
        <f t="shared" ca="1" si="1"/>
        <v>0.8125</v>
      </c>
    </row>
    <row r="30" spans="3:17" x14ac:dyDescent="0.25">
      <c r="C30" t="s">
        <v>170</v>
      </c>
      <c r="D30" s="1" t="s">
        <v>169</v>
      </c>
      <c r="E30" s="31">
        <v>3</v>
      </c>
      <c r="F30" s="31">
        <v>1</v>
      </c>
      <c r="G30" s="31">
        <v>3</v>
      </c>
      <c r="H30" s="31">
        <v>1</v>
      </c>
      <c r="I30" s="31">
        <v>2</v>
      </c>
      <c r="J30" s="31">
        <v>0</v>
      </c>
      <c r="K30" s="31">
        <v>3</v>
      </c>
      <c r="L30" s="31">
        <v>3</v>
      </c>
      <c r="M30" s="31">
        <v>3</v>
      </c>
      <c r="O30" s="31"/>
      <c r="P30" s="30">
        <f t="shared" ca="1" si="0"/>
        <v>0.54166666666666663</v>
      </c>
      <c r="Q30" s="30">
        <f t="shared" ca="1" si="1"/>
        <v>0.5625</v>
      </c>
    </row>
    <row r="31" spans="3:17" x14ac:dyDescent="0.25">
      <c r="C31" t="s">
        <v>212</v>
      </c>
      <c r="D31" s="1" t="s">
        <v>211</v>
      </c>
      <c r="E31" s="31">
        <v>0</v>
      </c>
      <c r="F31" s="31">
        <v>3</v>
      </c>
      <c r="G31" s="31">
        <v>3</v>
      </c>
      <c r="H31" s="31">
        <v>1</v>
      </c>
      <c r="I31" s="31">
        <v>0</v>
      </c>
      <c r="J31" s="31">
        <v>0</v>
      </c>
      <c r="K31" s="31">
        <v>3</v>
      </c>
      <c r="L31" s="31">
        <v>1</v>
      </c>
      <c r="M31" s="31">
        <v>3</v>
      </c>
      <c r="O31" s="31"/>
      <c r="P31" s="30">
        <f t="shared" ca="1" si="0"/>
        <v>0.625</v>
      </c>
      <c r="Q31" s="30">
        <f t="shared" ca="1" si="1"/>
        <v>0.77083333333333337</v>
      </c>
    </row>
    <row r="32" spans="3:17" x14ac:dyDescent="0.25">
      <c r="C32" t="s">
        <v>208</v>
      </c>
      <c r="D32" s="1" t="s">
        <v>207</v>
      </c>
      <c r="E32" s="31">
        <v>1</v>
      </c>
      <c r="F32" s="31">
        <v>3</v>
      </c>
      <c r="G32" s="31">
        <v>3</v>
      </c>
      <c r="H32" s="31">
        <v>1</v>
      </c>
      <c r="I32" s="31">
        <v>3</v>
      </c>
      <c r="J32" s="31">
        <v>2</v>
      </c>
      <c r="K32" s="31">
        <v>0</v>
      </c>
      <c r="L32" s="31">
        <v>3</v>
      </c>
      <c r="M32" s="31">
        <v>0</v>
      </c>
      <c r="O32" s="31"/>
      <c r="P32" s="30">
        <f t="shared" ca="1" si="0"/>
        <v>0.375</v>
      </c>
      <c r="Q32" s="30">
        <f t="shared" ca="1" si="1"/>
        <v>0.47916666666666669</v>
      </c>
    </row>
    <row r="33" spans="3:17" x14ac:dyDescent="0.25">
      <c r="C33" t="s">
        <v>101</v>
      </c>
      <c r="D33" s="1" t="s">
        <v>100</v>
      </c>
      <c r="E33" s="31">
        <v>3</v>
      </c>
      <c r="F33" s="31">
        <v>0</v>
      </c>
      <c r="G33" s="31">
        <v>0</v>
      </c>
      <c r="H33" s="31">
        <v>2</v>
      </c>
      <c r="I33" s="31">
        <v>3</v>
      </c>
      <c r="J33" s="31">
        <v>1</v>
      </c>
      <c r="K33" s="31">
        <v>2</v>
      </c>
      <c r="L33" s="31">
        <v>3</v>
      </c>
      <c r="M33" s="31">
        <v>2</v>
      </c>
      <c r="O33" s="31"/>
      <c r="P33" s="30">
        <f t="shared" ca="1" si="0"/>
        <v>0.35416666666666669</v>
      </c>
      <c r="Q33" s="30">
        <f t="shared" ca="1" si="1"/>
        <v>0.375</v>
      </c>
    </row>
    <row r="34" spans="3:17" x14ac:dyDescent="0.25">
      <c r="C34" t="s">
        <v>210</v>
      </c>
      <c r="D34" s="1" t="s">
        <v>209</v>
      </c>
      <c r="E34" s="31">
        <v>2</v>
      </c>
      <c r="F34" s="31">
        <v>3</v>
      </c>
      <c r="G34" s="31">
        <v>0</v>
      </c>
      <c r="H34" s="31">
        <v>2</v>
      </c>
      <c r="I34" s="31">
        <v>0</v>
      </c>
      <c r="J34" s="31">
        <v>2</v>
      </c>
      <c r="K34" s="31">
        <v>2</v>
      </c>
      <c r="L34" s="31">
        <v>0</v>
      </c>
      <c r="M34" s="31">
        <v>0</v>
      </c>
      <c r="O34" s="31"/>
      <c r="P34" s="30">
        <f t="shared" ca="1" si="0"/>
        <v>0.47916666666666669</v>
      </c>
      <c r="Q34" s="30">
        <f t="shared" ca="1" si="1"/>
        <v>0.58333333333333337</v>
      </c>
    </row>
    <row r="35" spans="3:17" x14ac:dyDescent="0.25">
      <c r="C35" t="s">
        <v>89</v>
      </c>
      <c r="D35" t="s">
        <v>88</v>
      </c>
      <c r="E35" s="31">
        <v>3</v>
      </c>
      <c r="F35" s="31">
        <v>0</v>
      </c>
      <c r="G35" s="31">
        <v>1</v>
      </c>
      <c r="H35" s="31">
        <v>2</v>
      </c>
      <c r="I35" s="31">
        <v>2</v>
      </c>
      <c r="J35" s="31">
        <v>0</v>
      </c>
      <c r="K35" s="31">
        <v>0</v>
      </c>
      <c r="L35" s="31">
        <v>3</v>
      </c>
      <c r="M35" s="31">
        <v>3</v>
      </c>
    </row>
    <row r="36" spans="3:17" x14ac:dyDescent="0.25">
      <c r="C36" t="s">
        <v>206</v>
      </c>
      <c r="D36" t="s">
        <v>205</v>
      </c>
      <c r="E36" s="31">
        <v>2</v>
      </c>
      <c r="F36" s="31">
        <v>1</v>
      </c>
      <c r="G36" s="31">
        <v>1</v>
      </c>
      <c r="H36" s="31">
        <v>2</v>
      </c>
      <c r="I36" s="31">
        <v>2</v>
      </c>
      <c r="J36" s="31">
        <v>2</v>
      </c>
      <c r="K36" s="31">
        <v>2</v>
      </c>
      <c r="L36" s="31">
        <v>1</v>
      </c>
      <c r="M36" s="31">
        <v>0</v>
      </c>
    </row>
    <row r="37" spans="3:17" x14ac:dyDescent="0.25">
      <c r="C37" t="s">
        <v>166</v>
      </c>
      <c r="D37" t="s">
        <v>165</v>
      </c>
      <c r="E37" s="31">
        <v>3</v>
      </c>
      <c r="F37" s="31">
        <v>1</v>
      </c>
      <c r="G37" s="31">
        <v>1</v>
      </c>
      <c r="H37" s="31">
        <v>2</v>
      </c>
      <c r="I37" s="31">
        <v>3</v>
      </c>
      <c r="J37" s="31">
        <v>2</v>
      </c>
      <c r="K37" s="31">
        <v>0</v>
      </c>
      <c r="L37" s="31">
        <v>0</v>
      </c>
      <c r="M37" s="31">
        <v>1</v>
      </c>
    </row>
    <row r="38" spans="3:17" x14ac:dyDescent="0.25">
      <c r="C38" t="s">
        <v>162</v>
      </c>
      <c r="D38" t="s">
        <v>161</v>
      </c>
      <c r="E38" s="31">
        <v>3</v>
      </c>
      <c r="F38" s="31">
        <v>1</v>
      </c>
      <c r="G38" s="31">
        <v>1</v>
      </c>
      <c r="H38" s="31">
        <v>2</v>
      </c>
      <c r="I38" s="31">
        <v>0</v>
      </c>
      <c r="J38" s="31">
        <v>0</v>
      </c>
      <c r="K38" s="31">
        <v>3</v>
      </c>
      <c r="L38" s="31">
        <v>2</v>
      </c>
      <c r="M38" s="31">
        <v>0</v>
      </c>
    </row>
    <row r="39" spans="3:17" x14ac:dyDescent="0.25">
      <c r="C39" t="s">
        <v>97</v>
      </c>
      <c r="D39" t="s">
        <v>96</v>
      </c>
      <c r="E39" s="31">
        <v>0</v>
      </c>
      <c r="F39" s="31">
        <v>3</v>
      </c>
      <c r="G39" s="31">
        <v>1</v>
      </c>
      <c r="H39" s="31">
        <v>2</v>
      </c>
      <c r="I39" s="31">
        <v>2</v>
      </c>
      <c r="J39" s="31">
        <v>0</v>
      </c>
      <c r="K39" s="31">
        <v>0</v>
      </c>
      <c r="L39" s="31">
        <v>1</v>
      </c>
      <c r="M39" s="31">
        <v>3</v>
      </c>
    </row>
    <row r="40" spans="3:17" x14ac:dyDescent="0.25">
      <c r="C40" t="s">
        <v>164</v>
      </c>
      <c r="D40" t="s">
        <v>163</v>
      </c>
      <c r="E40" s="31">
        <v>0</v>
      </c>
      <c r="F40" s="31">
        <v>3</v>
      </c>
      <c r="G40" s="31">
        <v>1</v>
      </c>
      <c r="H40" s="31">
        <v>2</v>
      </c>
      <c r="I40" s="31">
        <v>1</v>
      </c>
      <c r="J40" s="31">
        <v>3</v>
      </c>
      <c r="K40" s="31">
        <v>3</v>
      </c>
      <c r="L40" s="31">
        <v>3</v>
      </c>
      <c r="M40" s="31">
        <v>1</v>
      </c>
    </row>
    <row r="41" spans="3:17" x14ac:dyDescent="0.25">
      <c r="C41" t="s">
        <v>83</v>
      </c>
      <c r="D41" t="s">
        <v>82</v>
      </c>
      <c r="E41" s="31">
        <v>0</v>
      </c>
      <c r="F41" s="31">
        <v>1</v>
      </c>
      <c r="G41" s="31">
        <v>2</v>
      </c>
      <c r="H41" s="31">
        <v>2</v>
      </c>
      <c r="I41" s="31">
        <v>2</v>
      </c>
      <c r="J41" s="31">
        <v>1</v>
      </c>
      <c r="K41" s="31">
        <v>0</v>
      </c>
      <c r="L41" s="31">
        <v>2</v>
      </c>
      <c r="M41" s="31">
        <v>1</v>
      </c>
    </row>
    <row r="42" spans="3:17" x14ac:dyDescent="0.25">
      <c r="C42" t="s">
        <v>186</v>
      </c>
      <c r="D42" t="s">
        <v>185</v>
      </c>
      <c r="E42" s="31">
        <v>2</v>
      </c>
      <c r="F42" s="31">
        <v>3</v>
      </c>
      <c r="G42" s="31">
        <v>2</v>
      </c>
      <c r="H42" s="31">
        <v>2</v>
      </c>
      <c r="I42" s="31">
        <v>2</v>
      </c>
      <c r="J42" s="31">
        <v>0</v>
      </c>
      <c r="K42" s="31">
        <v>3</v>
      </c>
      <c r="L42" s="31">
        <v>1</v>
      </c>
      <c r="M42" s="31">
        <v>2</v>
      </c>
    </row>
    <row r="43" spans="3:17" x14ac:dyDescent="0.25">
      <c r="C43" t="s">
        <v>109</v>
      </c>
      <c r="D43" t="s">
        <v>108</v>
      </c>
      <c r="E43" s="31">
        <v>0</v>
      </c>
      <c r="F43" s="31">
        <v>1</v>
      </c>
      <c r="G43" s="31">
        <v>3</v>
      </c>
      <c r="H43" s="31">
        <v>2</v>
      </c>
      <c r="I43" s="31">
        <v>2</v>
      </c>
      <c r="J43" s="31">
        <v>1</v>
      </c>
      <c r="K43" s="31">
        <v>0</v>
      </c>
      <c r="L43" s="31">
        <v>0</v>
      </c>
      <c r="M43" s="31">
        <v>2</v>
      </c>
    </row>
    <row r="44" spans="3:17" x14ac:dyDescent="0.25">
      <c r="C44" t="s">
        <v>67</v>
      </c>
      <c r="D44" t="s">
        <v>66</v>
      </c>
      <c r="E44" s="31">
        <v>2</v>
      </c>
      <c r="F44" s="31">
        <v>2</v>
      </c>
      <c r="G44" s="31">
        <v>3</v>
      </c>
      <c r="H44" s="31">
        <v>2</v>
      </c>
      <c r="I44" s="31">
        <v>2</v>
      </c>
      <c r="J44" s="31">
        <v>3</v>
      </c>
      <c r="K44" s="31">
        <v>1</v>
      </c>
      <c r="L44" s="31">
        <v>3</v>
      </c>
      <c r="M44" s="31">
        <v>0</v>
      </c>
    </row>
    <row r="45" spans="3:17" x14ac:dyDescent="0.25">
      <c r="C45" t="s">
        <v>103</v>
      </c>
      <c r="D45" t="s">
        <v>102</v>
      </c>
      <c r="E45" s="31">
        <v>3</v>
      </c>
      <c r="F45" s="31">
        <v>2</v>
      </c>
      <c r="G45" s="31">
        <v>3</v>
      </c>
      <c r="H45" s="31">
        <v>2</v>
      </c>
      <c r="I45" s="31">
        <v>0</v>
      </c>
      <c r="J45" s="31">
        <v>1</v>
      </c>
      <c r="K45" s="31">
        <v>1</v>
      </c>
      <c r="L45" s="31">
        <v>2</v>
      </c>
      <c r="M45" s="31">
        <v>0</v>
      </c>
    </row>
    <row r="46" spans="3:17" x14ac:dyDescent="0.25">
      <c r="C46" t="s">
        <v>59</v>
      </c>
      <c r="D46" t="s">
        <v>58</v>
      </c>
      <c r="E46" s="31">
        <v>3</v>
      </c>
      <c r="F46" s="31">
        <v>3</v>
      </c>
      <c r="G46" s="31">
        <v>3</v>
      </c>
      <c r="H46" s="31">
        <v>2</v>
      </c>
      <c r="I46" s="31">
        <v>1</v>
      </c>
      <c r="J46" s="31">
        <v>1</v>
      </c>
      <c r="K46" s="31">
        <v>0</v>
      </c>
      <c r="L46" s="31">
        <v>1</v>
      </c>
      <c r="M46" s="31">
        <v>0</v>
      </c>
    </row>
    <row r="47" spans="3:17" x14ac:dyDescent="0.25">
      <c r="C47" t="s">
        <v>182</v>
      </c>
      <c r="D47" t="s">
        <v>181</v>
      </c>
      <c r="E47" s="31">
        <v>2</v>
      </c>
      <c r="F47" s="31">
        <v>1</v>
      </c>
      <c r="G47" s="31">
        <v>0</v>
      </c>
      <c r="H47" s="31">
        <v>3</v>
      </c>
      <c r="I47" s="31">
        <v>1</v>
      </c>
      <c r="J47" s="31">
        <v>1</v>
      </c>
      <c r="K47" s="31">
        <v>1</v>
      </c>
      <c r="L47" s="31">
        <v>1</v>
      </c>
      <c r="M47" s="31">
        <v>0</v>
      </c>
    </row>
    <row r="48" spans="3:17" x14ac:dyDescent="0.25">
      <c r="C48" t="s">
        <v>190</v>
      </c>
      <c r="D48" t="s">
        <v>189</v>
      </c>
      <c r="E48" s="31">
        <v>1</v>
      </c>
      <c r="F48" s="31">
        <v>2</v>
      </c>
      <c r="G48" s="31">
        <v>0</v>
      </c>
      <c r="H48" s="31">
        <v>3</v>
      </c>
      <c r="I48" s="31">
        <v>0</v>
      </c>
      <c r="J48" s="31">
        <v>1</v>
      </c>
      <c r="K48" s="31">
        <v>0</v>
      </c>
      <c r="L48" s="31">
        <v>2</v>
      </c>
      <c r="M48" s="31">
        <v>1</v>
      </c>
    </row>
    <row r="49" spans="3:13" x14ac:dyDescent="0.25">
      <c r="C49" t="s">
        <v>71</v>
      </c>
      <c r="D49" t="s">
        <v>70</v>
      </c>
      <c r="E49" s="31">
        <v>2</v>
      </c>
      <c r="F49" s="31">
        <v>2</v>
      </c>
      <c r="G49" s="31">
        <v>0</v>
      </c>
      <c r="H49" s="31">
        <v>3</v>
      </c>
      <c r="I49" s="31">
        <v>0</v>
      </c>
      <c r="J49" s="31">
        <v>0</v>
      </c>
      <c r="K49" s="31">
        <v>0</v>
      </c>
      <c r="L49" s="31">
        <v>1</v>
      </c>
      <c r="M49" s="31">
        <v>1</v>
      </c>
    </row>
    <row r="50" spans="3:13" x14ac:dyDescent="0.25">
      <c r="C50" t="s">
        <v>160</v>
      </c>
      <c r="D50" t="s">
        <v>159</v>
      </c>
      <c r="E50" s="31">
        <v>0</v>
      </c>
      <c r="F50" s="31">
        <v>3</v>
      </c>
      <c r="G50" s="31">
        <v>0</v>
      </c>
      <c r="H50" s="31">
        <v>3</v>
      </c>
      <c r="I50" s="31">
        <v>2</v>
      </c>
      <c r="J50" s="31">
        <v>3</v>
      </c>
      <c r="K50" s="31">
        <v>3</v>
      </c>
      <c r="L50" s="31">
        <v>1</v>
      </c>
      <c r="M50" s="31">
        <v>2</v>
      </c>
    </row>
    <row r="51" spans="3:13" x14ac:dyDescent="0.25">
      <c r="C51" t="s">
        <v>95</v>
      </c>
      <c r="D51" t="s">
        <v>94</v>
      </c>
      <c r="E51" s="31">
        <v>1</v>
      </c>
      <c r="F51" s="31">
        <v>3</v>
      </c>
      <c r="G51" s="31">
        <v>0</v>
      </c>
      <c r="H51" s="31">
        <v>3</v>
      </c>
      <c r="I51" s="31">
        <v>2</v>
      </c>
      <c r="J51" s="31">
        <v>2</v>
      </c>
      <c r="K51" s="31">
        <v>0</v>
      </c>
      <c r="L51" s="31">
        <v>0</v>
      </c>
      <c r="M51" s="31">
        <v>2</v>
      </c>
    </row>
    <row r="52" spans="3:13" x14ac:dyDescent="0.25">
      <c r="C52" t="s">
        <v>69</v>
      </c>
      <c r="D52" t="s">
        <v>68</v>
      </c>
      <c r="E52" s="31">
        <v>1</v>
      </c>
      <c r="F52" s="31">
        <v>2</v>
      </c>
      <c r="G52" s="31">
        <v>1</v>
      </c>
      <c r="H52" s="31">
        <v>3</v>
      </c>
      <c r="I52" s="31">
        <v>2</v>
      </c>
      <c r="J52" s="31">
        <v>3</v>
      </c>
      <c r="K52" s="31">
        <v>2</v>
      </c>
      <c r="L52" s="31">
        <v>2</v>
      </c>
      <c r="M52" s="31">
        <v>2</v>
      </c>
    </row>
    <row r="53" spans="3:13" x14ac:dyDescent="0.25">
      <c r="C53" t="s">
        <v>107</v>
      </c>
      <c r="D53" t="s">
        <v>106</v>
      </c>
      <c r="E53" s="31">
        <v>1</v>
      </c>
      <c r="F53" s="31">
        <v>3</v>
      </c>
      <c r="G53" s="31">
        <v>1</v>
      </c>
      <c r="H53" s="31">
        <v>3</v>
      </c>
      <c r="I53" s="31">
        <v>0</v>
      </c>
      <c r="J53" s="31">
        <v>2</v>
      </c>
      <c r="K53" s="31">
        <v>0</v>
      </c>
      <c r="L53" s="31">
        <v>3</v>
      </c>
      <c r="M53" s="31">
        <v>2</v>
      </c>
    </row>
    <row r="54" spans="3:13" x14ac:dyDescent="0.25">
      <c r="C54" t="s">
        <v>63</v>
      </c>
      <c r="D54" t="s">
        <v>62</v>
      </c>
      <c r="E54" s="31">
        <v>2</v>
      </c>
      <c r="F54" s="31">
        <v>3</v>
      </c>
      <c r="G54" s="31">
        <v>1</v>
      </c>
      <c r="H54" s="31">
        <v>3</v>
      </c>
      <c r="I54" s="31">
        <v>2</v>
      </c>
      <c r="J54" s="31">
        <v>0</v>
      </c>
      <c r="K54" s="31">
        <v>3</v>
      </c>
      <c r="L54" s="31">
        <v>0</v>
      </c>
      <c r="M54" s="31">
        <v>3</v>
      </c>
    </row>
    <row r="55" spans="3:13" x14ac:dyDescent="0.25">
      <c r="C55" t="s">
        <v>218</v>
      </c>
      <c r="D55" t="s">
        <v>217</v>
      </c>
      <c r="E55" s="31">
        <v>3</v>
      </c>
      <c r="F55" s="31">
        <v>0</v>
      </c>
      <c r="G55" s="31">
        <v>2</v>
      </c>
      <c r="H55" s="31">
        <v>3</v>
      </c>
      <c r="I55" s="31">
        <v>1</v>
      </c>
      <c r="J55" s="31">
        <v>3</v>
      </c>
      <c r="K55" s="31">
        <v>0</v>
      </c>
      <c r="L55" s="31">
        <v>1</v>
      </c>
      <c r="M55" s="31">
        <v>1</v>
      </c>
    </row>
    <row r="56" spans="3:13" x14ac:dyDescent="0.25">
      <c r="C56" t="s">
        <v>73</v>
      </c>
      <c r="D56" t="s">
        <v>72</v>
      </c>
      <c r="E56" s="31">
        <v>0</v>
      </c>
      <c r="F56" s="31">
        <v>1</v>
      </c>
      <c r="G56" s="31">
        <v>2</v>
      </c>
      <c r="H56" s="31">
        <v>3</v>
      </c>
      <c r="I56" s="31">
        <v>0</v>
      </c>
      <c r="J56" s="31">
        <v>2</v>
      </c>
      <c r="K56" s="31">
        <v>3</v>
      </c>
      <c r="L56" s="31">
        <v>1</v>
      </c>
      <c r="M56" s="31">
        <v>3</v>
      </c>
    </row>
    <row r="57" spans="3:13" x14ac:dyDescent="0.25">
      <c r="C57" t="s">
        <v>200</v>
      </c>
      <c r="D57" t="s">
        <v>199</v>
      </c>
      <c r="E57" s="31">
        <v>1</v>
      </c>
      <c r="F57" s="31">
        <v>1</v>
      </c>
      <c r="G57" s="31">
        <v>2</v>
      </c>
      <c r="H57" s="31">
        <v>3</v>
      </c>
      <c r="I57" s="31">
        <v>0</v>
      </c>
      <c r="J57" s="31">
        <v>0</v>
      </c>
      <c r="K57" s="31">
        <v>1</v>
      </c>
      <c r="L57" s="31">
        <v>3</v>
      </c>
      <c r="M57" s="31">
        <v>2</v>
      </c>
    </row>
    <row r="58" spans="3:13" x14ac:dyDescent="0.25">
      <c r="C58" t="s">
        <v>79</v>
      </c>
      <c r="D58" t="s">
        <v>78</v>
      </c>
      <c r="E58" s="31">
        <v>1</v>
      </c>
      <c r="F58" s="31">
        <v>3</v>
      </c>
      <c r="G58" s="31">
        <v>2</v>
      </c>
      <c r="H58" s="31">
        <v>3</v>
      </c>
      <c r="I58" s="31">
        <v>0</v>
      </c>
      <c r="J58" s="31">
        <v>2</v>
      </c>
      <c r="K58" s="31">
        <v>1</v>
      </c>
      <c r="L58" s="31">
        <v>1</v>
      </c>
      <c r="M58" s="31">
        <v>1</v>
      </c>
    </row>
    <row r="59" spans="3:13" x14ac:dyDescent="0.25">
      <c r="C59" t="s">
        <v>176</v>
      </c>
      <c r="D59" t="s">
        <v>175</v>
      </c>
      <c r="E59" s="31">
        <v>1</v>
      </c>
      <c r="F59" s="31">
        <v>3</v>
      </c>
      <c r="G59" s="31">
        <v>2</v>
      </c>
      <c r="H59" s="31">
        <v>3</v>
      </c>
      <c r="I59" s="31">
        <v>2</v>
      </c>
      <c r="J59" s="31">
        <v>3</v>
      </c>
      <c r="K59" s="31">
        <v>0</v>
      </c>
      <c r="L59" s="31">
        <v>3</v>
      </c>
      <c r="M59" s="31">
        <v>3</v>
      </c>
    </row>
    <row r="60" spans="3:13" x14ac:dyDescent="0.25">
      <c r="C60" t="s">
        <v>204</v>
      </c>
      <c r="D60" t="s">
        <v>203</v>
      </c>
      <c r="E60" s="31">
        <v>3</v>
      </c>
      <c r="F60" s="31">
        <v>3</v>
      </c>
      <c r="G60" s="31">
        <v>2</v>
      </c>
      <c r="H60" s="31">
        <v>3</v>
      </c>
      <c r="I60" s="31">
        <v>2</v>
      </c>
      <c r="J60" s="31">
        <v>3</v>
      </c>
      <c r="K60" s="31">
        <v>0</v>
      </c>
      <c r="L60" s="31">
        <v>1</v>
      </c>
      <c r="M60" s="31">
        <v>0</v>
      </c>
    </row>
    <row r="61" spans="3:13" x14ac:dyDescent="0.25">
      <c r="C61" t="s">
        <v>57</v>
      </c>
      <c r="D61" t="s">
        <v>56</v>
      </c>
      <c r="E61" s="31">
        <v>2</v>
      </c>
      <c r="F61" s="31">
        <v>0</v>
      </c>
      <c r="G61" s="31">
        <v>3</v>
      </c>
      <c r="H61" s="31">
        <v>3</v>
      </c>
      <c r="I61" s="31">
        <v>1</v>
      </c>
      <c r="J61" s="31">
        <v>0</v>
      </c>
      <c r="K61" s="31">
        <v>2</v>
      </c>
      <c r="L61" s="31">
        <v>1</v>
      </c>
      <c r="M61" s="31">
        <v>2</v>
      </c>
    </row>
    <row r="62" spans="3:13" x14ac:dyDescent="0.25">
      <c r="C62" t="s">
        <v>119</v>
      </c>
      <c r="D62" t="s">
        <v>118</v>
      </c>
      <c r="E62" s="31">
        <v>1</v>
      </c>
      <c r="F62" s="31">
        <v>1</v>
      </c>
      <c r="G62" s="31">
        <v>3</v>
      </c>
      <c r="H62" s="31">
        <v>3</v>
      </c>
      <c r="I62" s="31">
        <v>0</v>
      </c>
      <c r="J62" s="31">
        <v>2</v>
      </c>
      <c r="K62" s="31">
        <v>2</v>
      </c>
      <c r="L62" s="31">
        <v>1</v>
      </c>
      <c r="M62" s="31">
        <v>2</v>
      </c>
    </row>
    <row r="63" spans="3:13" x14ac:dyDescent="0.25">
      <c r="C63" t="s">
        <v>220</v>
      </c>
      <c r="D63" t="s">
        <v>219</v>
      </c>
      <c r="E63" s="31">
        <v>2</v>
      </c>
      <c r="F63" s="31">
        <v>1</v>
      </c>
      <c r="G63" s="31">
        <v>3</v>
      </c>
      <c r="H63" s="31">
        <v>3</v>
      </c>
      <c r="I63" s="31">
        <v>1</v>
      </c>
      <c r="J63" s="31">
        <v>0</v>
      </c>
      <c r="K63" s="31">
        <v>0</v>
      </c>
      <c r="L63" s="31">
        <v>3</v>
      </c>
      <c r="M63" s="31">
        <v>3</v>
      </c>
    </row>
    <row r="64" spans="3:13" x14ac:dyDescent="0.25">
      <c r="C64" t="s">
        <v>61</v>
      </c>
      <c r="D64" t="s">
        <v>60</v>
      </c>
      <c r="E64" s="31">
        <v>2</v>
      </c>
      <c r="F64" s="31">
        <v>2</v>
      </c>
      <c r="G64" s="31">
        <v>3</v>
      </c>
      <c r="H64" s="31">
        <v>3</v>
      </c>
      <c r="I64" s="31">
        <v>0</v>
      </c>
      <c r="J64" s="31">
        <v>1</v>
      </c>
      <c r="K64" s="31">
        <v>0</v>
      </c>
      <c r="L64" s="31">
        <v>1</v>
      </c>
      <c r="M64" s="31">
        <v>2</v>
      </c>
    </row>
    <row r="65" spans="3:13" x14ac:dyDescent="0.25">
      <c r="C65" t="s">
        <v>75</v>
      </c>
      <c r="D65" t="s">
        <v>74</v>
      </c>
      <c r="E65" s="31">
        <v>2</v>
      </c>
      <c r="F65" s="31">
        <v>3</v>
      </c>
      <c r="G65" s="31">
        <v>3</v>
      </c>
      <c r="H65" s="31">
        <v>3</v>
      </c>
      <c r="I65" s="31">
        <v>0</v>
      </c>
      <c r="J65" s="31">
        <v>3</v>
      </c>
      <c r="K65" s="31">
        <v>2</v>
      </c>
      <c r="L65" s="31">
        <v>2</v>
      </c>
      <c r="M65" s="31">
        <v>2</v>
      </c>
    </row>
    <row r="66" spans="3:13" x14ac:dyDescent="0.25">
      <c r="C66" t="s">
        <v>158</v>
      </c>
      <c r="D66" t="s">
        <v>157</v>
      </c>
      <c r="E66" s="31">
        <v>3</v>
      </c>
      <c r="F66" s="31">
        <v>3</v>
      </c>
      <c r="G66" s="31">
        <v>3</v>
      </c>
      <c r="H66" s="31">
        <v>3</v>
      </c>
      <c r="I66" s="31">
        <v>2</v>
      </c>
      <c r="J66" s="31">
        <v>0</v>
      </c>
      <c r="K66" s="31">
        <v>2</v>
      </c>
      <c r="L66" s="31">
        <v>0</v>
      </c>
      <c r="M66" s="31">
        <v>1</v>
      </c>
    </row>
  </sheetData>
  <phoneticPr fontId="16" type="noConversion"/>
  <conditionalFormatting sqref="P3:Q34">
    <cfRule type="expression" dxfId="795" priority="1">
      <formula>$E3="Tutoring"</formula>
    </cfRule>
    <cfRule type="expression" dxfId="794" priority="2">
      <formula>$E3="Volunteer"</formula>
    </cfRule>
    <cfRule type="expression" dxfId="793" priority="3">
      <formula>$E3="GED"</formula>
    </cfRule>
    <cfRule type="expression" dxfId="792" priority="4">
      <formula>$E3="Internet"</formula>
    </cfRule>
    <cfRule type="expression" dxfId="791" priority="5">
      <formula>$E3="Job Search"</formula>
    </cfRule>
    <cfRule type="expression" dxfId="790" priority="6">
      <formula>$E3="Resume"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362A2-56B5-4B35-B18D-93D06C4829D5}">
  <dimension ref="A1:K24"/>
  <sheetViews>
    <sheetView workbookViewId="0"/>
  </sheetViews>
  <sheetFormatPr defaultRowHeight="15" x14ac:dyDescent="0.25"/>
  <cols>
    <col min="1" max="1" width="13" style="14" customWidth="1"/>
    <col min="2" max="2" width="13.140625" style="14" customWidth="1"/>
    <col min="3" max="4" width="12.7109375" style="14" bestFit="1" customWidth="1"/>
    <col min="5" max="5" width="10.5703125" style="14" customWidth="1"/>
    <col min="6" max="8" width="9.140625" style="14"/>
    <col min="9" max="9" width="10.42578125" style="14" customWidth="1"/>
    <col min="10" max="16384" width="9.140625" style="14"/>
  </cols>
  <sheetData>
    <row r="1" spans="1:10" x14ac:dyDescent="0.25">
      <c r="A1" s="14" t="s">
        <v>1</v>
      </c>
      <c r="B1" s="14" t="s">
        <v>2</v>
      </c>
      <c r="C1" s="14" t="s">
        <v>3</v>
      </c>
      <c r="D1" s="14" t="s">
        <v>4</v>
      </c>
      <c r="E1" s="10" t="s">
        <v>5</v>
      </c>
      <c r="F1" s="10" t="s">
        <v>0</v>
      </c>
      <c r="G1" s="10"/>
      <c r="I1" s="14" t="s">
        <v>5</v>
      </c>
      <c r="J1" s="14" t="s">
        <v>0</v>
      </c>
    </row>
    <row r="2" spans="1:10" x14ac:dyDescent="0.25">
      <c r="A2" s="15" t="s">
        <v>61</v>
      </c>
      <c r="B2" s="14" t="s">
        <v>60</v>
      </c>
      <c r="C2" s="22">
        <f t="shared" ref="C2:C10" ca="1" si="0">RANDBETWEEN(16,32)/48</f>
        <v>0.45833333333333331</v>
      </c>
      <c r="D2" s="22">
        <f t="shared" ref="D2:D10" ca="1" si="1">C2+(RANDBETWEEN(1,8)/48)</f>
        <v>0.54166666666666663</v>
      </c>
      <c r="E2" s="14" t="s">
        <v>7</v>
      </c>
      <c r="F2" s="13">
        <f t="shared" ref="F2:F10" ca="1" si="2">D2-C2</f>
        <v>8.3333333333333315E-2</v>
      </c>
      <c r="G2" s="13"/>
      <c r="I2" s="2" t="s">
        <v>6</v>
      </c>
      <c r="J2" s="18">
        <f ca="1">SUMIFS(Table12293133353739[Total],Table12293133353739[Purpose],Total1212303234363840[[#This Row],[Purpose]])</f>
        <v>0.20833333333333326</v>
      </c>
    </row>
    <row r="3" spans="1:10" x14ac:dyDescent="0.25">
      <c r="A3" s="17" t="s">
        <v>59</v>
      </c>
      <c r="B3" s="16" t="s">
        <v>58</v>
      </c>
      <c r="C3" s="22">
        <f t="shared" ca="1" si="0"/>
        <v>0.5625</v>
      </c>
      <c r="D3" s="22">
        <f t="shared" ca="1" si="1"/>
        <v>0.60416666666666663</v>
      </c>
      <c r="E3" s="8" t="s">
        <v>6</v>
      </c>
      <c r="F3" s="9">
        <f t="shared" ca="1" si="2"/>
        <v>4.166666666666663E-2</v>
      </c>
      <c r="G3" s="13"/>
      <c r="I3" s="3" t="s">
        <v>7</v>
      </c>
      <c r="J3" s="18">
        <f ca="1">SUMIFS(Table12293133353739[Total],Table12293133353739[Purpose],Total1212303234363840[[#This Row],[Purpose]])</f>
        <v>8.3333333333333315E-2</v>
      </c>
    </row>
    <row r="4" spans="1:10" x14ac:dyDescent="0.25">
      <c r="A4" s="11" t="s">
        <v>65</v>
      </c>
      <c r="B4" s="10" t="s">
        <v>64</v>
      </c>
      <c r="C4" s="22">
        <f t="shared" ca="1" si="0"/>
        <v>0.33333333333333331</v>
      </c>
      <c r="D4" s="22">
        <f t="shared" ca="1" si="1"/>
        <v>0.4375</v>
      </c>
      <c r="E4" s="14" t="s">
        <v>125</v>
      </c>
      <c r="F4" s="13">
        <f t="shared" ca="1" si="2"/>
        <v>0.10416666666666669</v>
      </c>
      <c r="G4" s="13"/>
      <c r="I4" s="4" t="s">
        <v>125</v>
      </c>
      <c r="J4" s="18">
        <f ca="1">SUMIFS(Table12293133353739[Total],Table12293133353739[Purpose],Total1212303234363840[[#This Row],[Purpose]])</f>
        <v>0.25</v>
      </c>
    </row>
    <row r="5" spans="1:10" x14ac:dyDescent="0.25">
      <c r="A5" s="11" t="s">
        <v>69</v>
      </c>
      <c r="B5" s="10" t="s">
        <v>68</v>
      </c>
      <c r="C5" s="22">
        <f t="shared" ca="1" si="0"/>
        <v>0.52083333333333337</v>
      </c>
      <c r="D5" s="22">
        <f t="shared" ca="1" si="1"/>
        <v>0.6875</v>
      </c>
      <c r="E5" s="14" t="s">
        <v>6</v>
      </c>
      <c r="F5" s="13">
        <f t="shared" ca="1" si="2"/>
        <v>0.16666666666666663</v>
      </c>
      <c r="G5" s="13"/>
      <c r="I5" s="5" t="s">
        <v>126</v>
      </c>
      <c r="J5" s="18">
        <f ca="1">SUMIFS(Table12293133353739[Total],Table12293133353739[Purpose],Total1212303234363840[[#This Row],[Purpose]])</f>
        <v>0.16666666666666669</v>
      </c>
    </row>
    <row r="6" spans="1:10" x14ac:dyDescent="0.25">
      <c r="A6" s="11" t="s">
        <v>63</v>
      </c>
      <c r="B6" s="10" t="s">
        <v>62</v>
      </c>
      <c r="C6" s="22">
        <f t="shared" ca="1" si="0"/>
        <v>0.625</v>
      </c>
      <c r="D6" s="22">
        <f t="shared" ca="1" si="1"/>
        <v>0.72916666666666663</v>
      </c>
      <c r="E6" s="14" t="s">
        <v>8</v>
      </c>
      <c r="F6" s="13">
        <f t="shared" ca="1" si="2"/>
        <v>0.10416666666666663</v>
      </c>
      <c r="G6" s="13"/>
      <c r="I6" s="6" t="s">
        <v>8</v>
      </c>
      <c r="J6" s="18">
        <f ca="1">SUMIFS(Table12293133353739[Total],Table12293133353739[Purpose],Total1212303234363840[[#This Row],[Purpose]])</f>
        <v>0.10416666666666663</v>
      </c>
    </row>
    <row r="7" spans="1:10" x14ac:dyDescent="0.25">
      <c r="A7" s="11" t="s">
        <v>71</v>
      </c>
      <c r="B7" s="10" t="s">
        <v>70</v>
      </c>
      <c r="C7" s="22">
        <f t="shared" ca="1" si="0"/>
        <v>0.625</v>
      </c>
      <c r="D7" s="22">
        <f t="shared" ca="1" si="1"/>
        <v>0.72916666666666663</v>
      </c>
      <c r="E7" s="14" t="s">
        <v>125</v>
      </c>
      <c r="F7" s="13">
        <f t="shared" ca="1" si="2"/>
        <v>0.10416666666666663</v>
      </c>
      <c r="G7" s="13"/>
      <c r="I7" s="7" t="s">
        <v>9</v>
      </c>
      <c r="J7" s="18">
        <f ca="1">SUMIFS(Table12293133353739[Total],Table12293133353739[Purpose],Total1212303234363840[[#This Row],[Purpose]])</f>
        <v>6.25E-2</v>
      </c>
    </row>
    <row r="8" spans="1:10" x14ac:dyDescent="0.25">
      <c r="A8" s="11" t="s">
        <v>57</v>
      </c>
      <c r="B8" s="10" t="s">
        <v>56</v>
      </c>
      <c r="C8" s="22">
        <f t="shared" ca="1" si="0"/>
        <v>0.41666666666666669</v>
      </c>
      <c r="D8" s="22">
        <f t="shared" ca="1" si="1"/>
        <v>0.45833333333333337</v>
      </c>
      <c r="E8" s="14" t="s">
        <v>125</v>
      </c>
      <c r="F8" s="13">
        <f t="shared" ca="1" si="2"/>
        <v>4.1666666666666685E-2</v>
      </c>
      <c r="G8" s="13"/>
      <c r="I8" s="8" t="s">
        <v>0</v>
      </c>
      <c r="J8" s="21">
        <f ca="1">SUM(Total1212303234363840[Total])</f>
        <v>0.87499999999999989</v>
      </c>
    </row>
    <row r="9" spans="1:10" x14ac:dyDescent="0.25">
      <c r="A9" s="11" t="s">
        <v>73</v>
      </c>
      <c r="B9" s="10" t="s">
        <v>72</v>
      </c>
      <c r="C9" s="22">
        <f t="shared" ca="1" si="0"/>
        <v>0.375</v>
      </c>
      <c r="D9" s="22">
        <f t="shared" ca="1" si="1"/>
        <v>0.4375</v>
      </c>
      <c r="E9" s="14" t="s">
        <v>9</v>
      </c>
      <c r="F9" s="13">
        <f t="shared" ca="1" si="2"/>
        <v>6.25E-2</v>
      </c>
      <c r="G9" s="13"/>
    </row>
    <row r="10" spans="1:10" x14ac:dyDescent="0.25">
      <c r="A10" s="11" t="s">
        <v>67</v>
      </c>
      <c r="B10" s="10" t="s">
        <v>66</v>
      </c>
      <c r="C10" s="22">
        <f t="shared" ca="1" si="0"/>
        <v>0.41666666666666669</v>
      </c>
      <c r="D10" s="22">
        <f t="shared" ca="1" si="1"/>
        <v>0.58333333333333337</v>
      </c>
      <c r="E10" s="14" t="s">
        <v>126</v>
      </c>
      <c r="F10" s="13">
        <f t="shared" ca="1" si="2"/>
        <v>0.16666666666666669</v>
      </c>
      <c r="G10" s="13"/>
    </row>
    <row r="11" spans="1:10" x14ac:dyDescent="0.25">
      <c r="G11" s="13"/>
    </row>
    <row r="12" spans="1:10" x14ac:dyDescent="0.25">
      <c r="G12" s="9"/>
    </row>
    <row r="13" spans="1:10" x14ac:dyDescent="0.25">
      <c r="G13" s="9"/>
    </row>
    <row r="14" spans="1:10" x14ac:dyDescent="0.25">
      <c r="G14" s="13"/>
    </row>
    <row r="16" spans="1:10" x14ac:dyDescent="0.25">
      <c r="A16" s="31"/>
      <c r="B16" s="31"/>
    </row>
    <row r="17" spans="1:11" x14ac:dyDescent="0.25">
      <c r="A17" s="31"/>
      <c r="B17" s="31"/>
    </row>
    <row r="18" spans="1:11" x14ac:dyDescent="0.25">
      <c r="A18" s="31"/>
      <c r="B18" s="31"/>
    </row>
    <row r="19" spans="1:11" x14ac:dyDescent="0.25">
      <c r="A19" s="31"/>
      <c r="B19" s="31"/>
      <c r="J19" s="31"/>
      <c r="K19" s="31"/>
    </row>
    <row r="20" spans="1:11" x14ac:dyDescent="0.25">
      <c r="A20" s="31"/>
      <c r="B20" s="31"/>
      <c r="J20" s="31"/>
      <c r="K20" s="31"/>
    </row>
    <row r="21" spans="1:11" x14ac:dyDescent="0.25">
      <c r="A21" s="31"/>
      <c r="B21" s="31"/>
      <c r="J21" s="31"/>
      <c r="K21" s="31"/>
    </row>
    <row r="22" spans="1:11" x14ac:dyDescent="0.25">
      <c r="A22" s="31"/>
      <c r="B22" s="31"/>
      <c r="J22" s="31"/>
      <c r="K22" s="31"/>
    </row>
    <row r="23" spans="1:11" x14ac:dyDescent="0.25">
      <c r="A23" s="31"/>
      <c r="B23" s="31"/>
      <c r="J23" s="31"/>
      <c r="K23" s="31"/>
    </row>
    <row r="24" spans="1:11" x14ac:dyDescent="0.25">
      <c r="A24" s="31"/>
      <c r="B24" s="31"/>
      <c r="J24" s="31"/>
      <c r="K24" s="31"/>
    </row>
  </sheetData>
  <conditionalFormatting sqref="E2:E10">
    <cfRule type="expression" dxfId="377" priority="7">
      <formula>$E2="Tutoring"</formula>
    </cfRule>
    <cfRule type="expression" dxfId="376" priority="8">
      <formula>$E2="Volunteer"</formula>
    </cfRule>
    <cfRule type="expression" dxfId="375" priority="9">
      <formula>$E2="GED"</formula>
    </cfRule>
    <cfRule type="expression" dxfId="374" priority="10">
      <formula>$E2="Internet"</formula>
    </cfRule>
    <cfRule type="expression" dxfId="373" priority="11">
      <formula>$E2="HiSEt"</formula>
    </cfRule>
    <cfRule type="expression" dxfId="372" priority="12">
      <formula>$E2="Resume / Job Search"</formula>
    </cfRule>
  </conditionalFormatting>
  <conditionalFormatting sqref="A16:B24">
    <cfRule type="expression" dxfId="371" priority="1">
      <formula>$E16="Tutoring"</formula>
    </cfRule>
    <cfRule type="expression" dxfId="370" priority="2">
      <formula>$E16="Volunteer"</formula>
    </cfRule>
    <cfRule type="expression" dxfId="369" priority="3">
      <formula>$E16="GED"</formula>
    </cfRule>
    <cfRule type="expression" dxfId="368" priority="4">
      <formula>$E16="Internet"</formula>
    </cfRule>
    <cfRule type="expression" dxfId="367" priority="5">
      <formula>$E16="Job Search"</formula>
    </cfRule>
    <cfRule type="expression" dxfId="366" priority="6">
      <formula>$E16="Resume"</formula>
    </cfRule>
  </conditionalFormatting>
  <dataValidations count="1">
    <dataValidation type="list" allowBlank="1" showInputMessage="1" showErrorMessage="1" sqref="E2:E10" xr:uid="{D1287F10-8FF4-4602-9550-AC2303B70626}">
      <formula1>Purpose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FBA6D-2538-494C-9347-91332701E5B9}">
  <dimension ref="A1:K24"/>
  <sheetViews>
    <sheetView workbookViewId="0"/>
  </sheetViews>
  <sheetFormatPr defaultRowHeight="15" x14ac:dyDescent="0.25"/>
  <cols>
    <col min="1" max="1" width="13" style="14" customWidth="1"/>
    <col min="2" max="2" width="13.140625" style="14" customWidth="1"/>
    <col min="3" max="4" width="12.7109375" style="14" bestFit="1" customWidth="1"/>
    <col min="5" max="5" width="10.5703125" style="14" customWidth="1"/>
    <col min="6" max="8" width="9.140625" style="14"/>
    <col min="9" max="9" width="10.42578125" style="14" customWidth="1"/>
    <col min="10" max="16384" width="9.140625" style="14"/>
  </cols>
  <sheetData>
    <row r="1" spans="1:10" x14ac:dyDescent="0.25">
      <c r="A1" s="14" t="s">
        <v>1</v>
      </c>
      <c r="B1" s="14" t="s">
        <v>2</v>
      </c>
      <c r="C1" s="14" t="s">
        <v>3</v>
      </c>
      <c r="D1" s="14" t="s">
        <v>4</v>
      </c>
      <c r="E1" s="10" t="s">
        <v>5</v>
      </c>
      <c r="F1" s="10" t="s">
        <v>0</v>
      </c>
      <c r="G1" s="10"/>
      <c r="I1" s="14" t="s">
        <v>5</v>
      </c>
      <c r="J1" s="14" t="s">
        <v>0</v>
      </c>
    </row>
    <row r="2" spans="1:10" x14ac:dyDescent="0.25">
      <c r="A2" s="15" t="s">
        <v>61</v>
      </c>
      <c r="B2" s="14" t="s">
        <v>60</v>
      </c>
      <c r="C2" s="22">
        <f t="shared" ref="C2:C10" ca="1" si="0">RANDBETWEEN(16,32)/48</f>
        <v>0.33333333333333331</v>
      </c>
      <c r="D2" s="22">
        <f t="shared" ref="D2:D10" ca="1" si="1">C2+(RANDBETWEEN(1,8)/48)</f>
        <v>0.375</v>
      </c>
      <c r="E2" s="14" t="s">
        <v>7</v>
      </c>
      <c r="F2" s="13">
        <f t="shared" ref="F2:F10" ca="1" si="2">D2-C2</f>
        <v>4.1666666666666685E-2</v>
      </c>
      <c r="G2" s="13"/>
      <c r="I2" s="2" t="s">
        <v>6</v>
      </c>
      <c r="J2" s="18">
        <f ca="1">SUMIFS(Table1229313335373941[Total],Table1229313335373941[Purpose],Total121230323436384042[[#This Row],[Purpose]])</f>
        <v>0.20833333333333331</v>
      </c>
    </row>
    <row r="3" spans="1:10" x14ac:dyDescent="0.25">
      <c r="A3" s="17" t="s">
        <v>59</v>
      </c>
      <c r="B3" s="16" t="s">
        <v>58</v>
      </c>
      <c r="C3" s="22">
        <f t="shared" ca="1" si="0"/>
        <v>0.33333333333333331</v>
      </c>
      <c r="D3" s="22">
        <f t="shared" ca="1" si="1"/>
        <v>0.4375</v>
      </c>
      <c r="E3" s="8" t="s">
        <v>6</v>
      </c>
      <c r="F3" s="9">
        <f t="shared" ca="1" si="2"/>
        <v>0.10416666666666669</v>
      </c>
      <c r="G3" s="13"/>
      <c r="I3" s="3" t="s">
        <v>7</v>
      </c>
      <c r="J3" s="18">
        <f ca="1">SUMIFS(Table1229313335373941[Total],Table1229313335373941[Purpose],Total121230323436384042[[#This Row],[Purpose]])</f>
        <v>4.1666666666666685E-2</v>
      </c>
    </row>
    <row r="4" spans="1:10" x14ac:dyDescent="0.25">
      <c r="A4" s="11" t="s">
        <v>65</v>
      </c>
      <c r="B4" s="10" t="s">
        <v>64</v>
      </c>
      <c r="C4" s="22">
        <f t="shared" ca="1" si="0"/>
        <v>0.625</v>
      </c>
      <c r="D4" s="22">
        <f t="shared" ca="1" si="1"/>
        <v>0.6875</v>
      </c>
      <c r="E4" s="14" t="s">
        <v>125</v>
      </c>
      <c r="F4" s="13">
        <f t="shared" ca="1" si="2"/>
        <v>6.25E-2</v>
      </c>
      <c r="G4" s="13"/>
      <c r="I4" s="4" t="s">
        <v>125</v>
      </c>
      <c r="J4" s="18">
        <f ca="1">SUMIFS(Table1229313335373941[Total],Table1229313335373941[Purpose],Total121230323436384042[[#This Row],[Purpose]])</f>
        <v>0.25</v>
      </c>
    </row>
    <row r="5" spans="1:10" x14ac:dyDescent="0.25">
      <c r="A5" s="11" t="s">
        <v>69</v>
      </c>
      <c r="B5" s="10" t="s">
        <v>68</v>
      </c>
      <c r="C5" s="22">
        <f t="shared" ca="1" si="0"/>
        <v>0.64583333333333337</v>
      </c>
      <c r="D5" s="22">
        <f t="shared" ca="1" si="1"/>
        <v>0.75</v>
      </c>
      <c r="E5" s="14" t="s">
        <v>6</v>
      </c>
      <c r="F5" s="13">
        <f t="shared" ca="1" si="2"/>
        <v>0.10416666666666663</v>
      </c>
      <c r="G5" s="13"/>
      <c r="I5" s="5" t="s">
        <v>126</v>
      </c>
      <c r="J5" s="18">
        <f ca="1">SUMIFS(Table1229313335373941[Total],Table1229313335373941[Purpose],Total121230323436384042[[#This Row],[Purpose]])</f>
        <v>6.25E-2</v>
      </c>
    </row>
    <row r="6" spans="1:10" x14ac:dyDescent="0.25">
      <c r="A6" s="11" t="s">
        <v>63</v>
      </c>
      <c r="B6" s="10" t="s">
        <v>62</v>
      </c>
      <c r="C6" s="22">
        <f t="shared" ca="1" si="0"/>
        <v>0.47916666666666669</v>
      </c>
      <c r="D6" s="22">
        <f t="shared" ca="1" si="1"/>
        <v>0.54166666666666674</v>
      </c>
      <c r="E6" s="14" t="s">
        <v>8</v>
      </c>
      <c r="F6" s="13">
        <f t="shared" ca="1" si="2"/>
        <v>6.2500000000000056E-2</v>
      </c>
      <c r="G6" s="13"/>
      <c r="I6" s="6" t="s">
        <v>8</v>
      </c>
      <c r="J6" s="18">
        <f ca="1">SUMIFS(Table1229313335373941[Total],Table1229313335373941[Purpose],Total121230323436384042[[#This Row],[Purpose]])</f>
        <v>6.2500000000000056E-2</v>
      </c>
    </row>
    <row r="7" spans="1:10" x14ac:dyDescent="0.25">
      <c r="A7" s="11" t="s">
        <v>71</v>
      </c>
      <c r="B7" s="10" t="s">
        <v>70</v>
      </c>
      <c r="C7" s="22">
        <f t="shared" ca="1" si="0"/>
        <v>0.4375</v>
      </c>
      <c r="D7" s="22">
        <f t="shared" ca="1" si="1"/>
        <v>0.45833333333333331</v>
      </c>
      <c r="E7" s="14" t="s">
        <v>125</v>
      </c>
      <c r="F7" s="13">
        <f t="shared" ca="1" si="2"/>
        <v>2.0833333333333315E-2</v>
      </c>
      <c r="G7" s="13"/>
      <c r="I7" s="7" t="s">
        <v>9</v>
      </c>
      <c r="J7" s="18">
        <f ca="1">SUMIFS(Table1229313335373941[Total],Table1229313335373941[Purpose],Total121230323436384042[[#This Row],[Purpose]])</f>
        <v>0.16666666666666663</v>
      </c>
    </row>
    <row r="8" spans="1:10" x14ac:dyDescent="0.25">
      <c r="A8" s="11" t="s">
        <v>57</v>
      </c>
      <c r="B8" s="10" t="s">
        <v>56</v>
      </c>
      <c r="C8" s="22">
        <f t="shared" ca="1" si="0"/>
        <v>0.45833333333333331</v>
      </c>
      <c r="D8" s="22">
        <f t="shared" ca="1" si="1"/>
        <v>0.625</v>
      </c>
      <c r="E8" s="14" t="s">
        <v>125</v>
      </c>
      <c r="F8" s="13">
        <f t="shared" ca="1" si="2"/>
        <v>0.16666666666666669</v>
      </c>
      <c r="G8" s="13"/>
      <c r="I8" s="8" t="s">
        <v>0</v>
      </c>
      <c r="J8" s="21">
        <f ca="1">SUM(Total121230323436384042[Total])</f>
        <v>0.79166666666666663</v>
      </c>
    </row>
    <row r="9" spans="1:10" x14ac:dyDescent="0.25">
      <c r="A9" s="11" t="s">
        <v>73</v>
      </c>
      <c r="B9" s="10" t="s">
        <v>72</v>
      </c>
      <c r="C9" s="22">
        <f t="shared" ca="1" si="0"/>
        <v>0.64583333333333337</v>
      </c>
      <c r="D9" s="22">
        <f t="shared" ca="1" si="1"/>
        <v>0.8125</v>
      </c>
      <c r="E9" s="14" t="s">
        <v>9</v>
      </c>
      <c r="F9" s="13">
        <f t="shared" ca="1" si="2"/>
        <v>0.16666666666666663</v>
      </c>
      <c r="G9" s="13"/>
    </row>
    <row r="10" spans="1:10" x14ac:dyDescent="0.25">
      <c r="A10" s="11" t="s">
        <v>67</v>
      </c>
      <c r="B10" s="10" t="s">
        <v>66</v>
      </c>
      <c r="C10" s="22">
        <f t="shared" ca="1" si="0"/>
        <v>0.58333333333333337</v>
      </c>
      <c r="D10" s="22">
        <f t="shared" ca="1" si="1"/>
        <v>0.64583333333333337</v>
      </c>
      <c r="E10" s="14" t="s">
        <v>126</v>
      </c>
      <c r="F10" s="13">
        <f t="shared" ca="1" si="2"/>
        <v>6.25E-2</v>
      </c>
      <c r="G10" s="13"/>
    </row>
    <row r="11" spans="1:10" x14ac:dyDescent="0.25">
      <c r="G11" s="13"/>
    </row>
    <row r="12" spans="1:10" x14ac:dyDescent="0.25">
      <c r="G12" s="9"/>
    </row>
    <row r="13" spans="1:10" x14ac:dyDescent="0.25">
      <c r="G13" s="9"/>
    </row>
    <row r="14" spans="1:10" x14ac:dyDescent="0.25">
      <c r="G14" s="13"/>
    </row>
    <row r="16" spans="1:10" x14ac:dyDescent="0.25">
      <c r="A16" s="31"/>
      <c r="B16" s="31"/>
    </row>
    <row r="17" spans="1:11" x14ac:dyDescent="0.25">
      <c r="A17" s="31"/>
      <c r="B17" s="31"/>
    </row>
    <row r="18" spans="1:11" x14ac:dyDescent="0.25">
      <c r="A18" s="31"/>
      <c r="B18" s="31"/>
    </row>
    <row r="19" spans="1:11" x14ac:dyDescent="0.25">
      <c r="A19" s="31"/>
      <c r="B19" s="31"/>
      <c r="J19" s="31"/>
      <c r="K19" s="31"/>
    </row>
    <row r="20" spans="1:11" x14ac:dyDescent="0.25">
      <c r="A20" s="31"/>
      <c r="B20" s="31"/>
      <c r="J20" s="31"/>
      <c r="K20" s="31"/>
    </row>
    <row r="21" spans="1:11" x14ac:dyDescent="0.25">
      <c r="A21" s="31"/>
      <c r="B21" s="31"/>
      <c r="J21" s="31"/>
      <c r="K21" s="31"/>
    </row>
    <row r="22" spans="1:11" x14ac:dyDescent="0.25">
      <c r="A22" s="31"/>
      <c r="B22" s="31"/>
      <c r="J22" s="31"/>
      <c r="K22" s="31"/>
    </row>
    <row r="23" spans="1:11" x14ac:dyDescent="0.25">
      <c r="A23" s="31"/>
      <c r="B23" s="31"/>
      <c r="J23" s="31"/>
      <c r="K23" s="31"/>
    </row>
    <row r="24" spans="1:11" x14ac:dyDescent="0.25">
      <c r="A24" s="31"/>
      <c r="B24" s="31"/>
      <c r="J24" s="31"/>
      <c r="K24" s="31"/>
    </row>
  </sheetData>
  <conditionalFormatting sqref="E2:E10">
    <cfRule type="expression" dxfId="350" priority="7">
      <formula>$E2="Tutoring"</formula>
    </cfRule>
    <cfRule type="expression" dxfId="349" priority="8">
      <formula>$E2="Volunteer"</formula>
    </cfRule>
    <cfRule type="expression" dxfId="348" priority="9">
      <formula>$E2="GED"</formula>
    </cfRule>
    <cfRule type="expression" dxfId="347" priority="10">
      <formula>$E2="Internet"</formula>
    </cfRule>
    <cfRule type="expression" dxfId="346" priority="11">
      <formula>$E2="HiSEt"</formula>
    </cfRule>
    <cfRule type="expression" dxfId="345" priority="12">
      <formula>$E2="Resume / Job Search"</formula>
    </cfRule>
  </conditionalFormatting>
  <conditionalFormatting sqref="A16:B24">
    <cfRule type="expression" dxfId="344" priority="1">
      <formula>$E16="Tutoring"</formula>
    </cfRule>
    <cfRule type="expression" dxfId="343" priority="2">
      <formula>$E16="Volunteer"</formula>
    </cfRule>
    <cfRule type="expression" dxfId="342" priority="3">
      <formula>$E16="GED"</formula>
    </cfRule>
    <cfRule type="expression" dxfId="341" priority="4">
      <formula>$E16="Internet"</formula>
    </cfRule>
    <cfRule type="expression" dxfId="340" priority="5">
      <formula>$E16="Job Search"</formula>
    </cfRule>
    <cfRule type="expression" dxfId="339" priority="6">
      <formula>$E16="Resume"</formula>
    </cfRule>
  </conditionalFormatting>
  <dataValidations count="1">
    <dataValidation type="list" allowBlank="1" showInputMessage="1" showErrorMessage="1" sqref="E2:E10" xr:uid="{9CA9FCBF-DCDF-49AE-9EBC-8960168E966B}">
      <formula1>Purpose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7AD64-C896-4FB5-AF1A-63EAFBD95567}">
  <dimension ref="A1:K24"/>
  <sheetViews>
    <sheetView workbookViewId="0"/>
  </sheetViews>
  <sheetFormatPr defaultRowHeight="15" x14ac:dyDescent="0.25"/>
  <cols>
    <col min="1" max="1" width="13" style="14" customWidth="1"/>
    <col min="2" max="2" width="13.140625" style="14" customWidth="1"/>
    <col min="3" max="4" width="12.7109375" style="14" bestFit="1" customWidth="1"/>
    <col min="5" max="5" width="10.5703125" style="14" customWidth="1"/>
    <col min="6" max="8" width="9.140625" style="14"/>
    <col min="9" max="9" width="10.42578125" style="14" customWidth="1"/>
    <col min="10" max="16384" width="9.140625" style="14"/>
  </cols>
  <sheetData>
    <row r="1" spans="1:10" x14ac:dyDescent="0.25">
      <c r="A1" s="14" t="s">
        <v>1</v>
      </c>
      <c r="B1" s="14" t="s">
        <v>2</v>
      </c>
      <c r="C1" s="14" t="s">
        <v>3</v>
      </c>
      <c r="D1" s="14" t="s">
        <v>4</v>
      </c>
      <c r="E1" s="10" t="s">
        <v>5</v>
      </c>
      <c r="F1" s="10" t="s">
        <v>0</v>
      </c>
      <c r="G1" s="10"/>
      <c r="I1" s="14" t="s">
        <v>5</v>
      </c>
      <c r="J1" s="14" t="s">
        <v>0</v>
      </c>
    </row>
    <row r="2" spans="1:10" x14ac:dyDescent="0.25">
      <c r="A2" s="15" t="s">
        <v>61</v>
      </c>
      <c r="B2" s="14" t="s">
        <v>60</v>
      </c>
      <c r="C2" s="22">
        <f t="shared" ref="C2:C10" ca="1" si="0">RANDBETWEEN(16,32)/48</f>
        <v>0.47916666666666669</v>
      </c>
      <c r="D2" s="22">
        <f t="shared" ref="D2:D10" ca="1" si="1">C2+(RANDBETWEEN(1,8)/48)</f>
        <v>0.54166666666666674</v>
      </c>
      <c r="E2" s="14" t="s">
        <v>7</v>
      </c>
      <c r="F2" s="13">
        <f t="shared" ref="F2:F10" ca="1" si="2">D2-C2</f>
        <v>6.2500000000000056E-2</v>
      </c>
      <c r="G2" s="13"/>
      <c r="I2" s="2" t="s">
        <v>6</v>
      </c>
      <c r="J2" s="18">
        <f ca="1">SUMIFS(Table122931333537394143[Total],Table122931333537394143[Purpose],Total12123032343638404244[[#This Row],[Purpose]])</f>
        <v>0.10416666666666669</v>
      </c>
    </row>
    <row r="3" spans="1:10" x14ac:dyDescent="0.25">
      <c r="A3" s="17" t="s">
        <v>59</v>
      </c>
      <c r="B3" s="16" t="s">
        <v>58</v>
      </c>
      <c r="C3" s="22">
        <f t="shared" ca="1" si="0"/>
        <v>0.39583333333333331</v>
      </c>
      <c r="D3" s="22">
        <f t="shared" ca="1" si="1"/>
        <v>0.41666666666666663</v>
      </c>
      <c r="E3" s="8" t="s">
        <v>6</v>
      </c>
      <c r="F3" s="9">
        <f t="shared" ca="1" si="2"/>
        <v>2.0833333333333315E-2</v>
      </c>
      <c r="G3" s="13"/>
      <c r="I3" s="3" t="s">
        <v>7</v>
      </c>
      <c r="J3" s="18">
        <f ca="1">SUMIFS(Table122931333537394143[Total],Table122931333537394143[Purpose],Total12123032343638404244[[#This Row],[Purpose]])</f>
        <v>6.2500000000000056E-2</v>
      </c>
    </row>
    <row r="4" spans="1:10" x14ac:dyDescent="0.25">
      <c r="A4" s="11" t="s">
        <v>65</v>
      </c>
      <c r="B4" s="10" t="s">
        <v>64</v>
      </c>
      <c r="C4" s="22">
        <f t="shared" ca="1" si="0"/>
        <v>0.4375</v>
      </c>
      <c r="D4" s="22">
        <f t="shared" ca="1" si="1"/>
        <v>0.54166666666666663</v>
      </c>
      <c r="E4" s="14" t="s">
        <v>125</v>
      </c>
      <c r="F4" s="13">
        <f t="shared" ca="1" si="2"/>
        <v>0.10416666666666663</v>
      </c>
      <c r="G4" s="13"/>
      <c r="I4" s="4" t="s">
        <v>125</v>
      </c>
      <c r="J4" s="18">
        <f ca="1">SUMIFS(Table122931333537394143[Total],Table122931333537394143[Purpose],Total12123032343638404244[[#This Row],[Purpose]])</f>
        <v>0.43749999999999994</v>
      </c>
    </row>
    <row r="5" spans="1:10" x14ac:dyDescent="0.25">
      <c r="A5" s="11" t="s">
        <v>69</v>
      </c>
      <c r="B5" s="10" t="s">
        <v>68</v>
      </c>
      <c r="C5" s="22">
        <f t="shared" ca="1" si="0"/>
        <v>0.58333333333333337</v>
      </c>
      <c r="D5" s="22">
        <f t="shared" ca="1" si="1"/>
        <v>0.66666666666666674</v>
      </c>
      <c r="E5" s="14" t="s">
        <v>6</v>
      </c>
      <c r="F5" s="13">
        <f t="shared" ca="1" si="2"/>
        <v>8.333333333333337E-2</v>
      </c>
      <c r="G5" s="13"/>
      <c r="I5" s="5" t="s">
        <v>126</v>
      </c>
      <c r="J5" s="18">
        <f ca="1">SUMIFS(Table122931333537394143[Total],Table122931333537394143[Purpose],Total12123032343638404244[[#This Row],[Purpose]])</f>
        <v>0.125</v>
      </c>
    </row>
    <row r="6" spans="1:10" x14ac:dyDescent="0.25">
      <c r="A6" s="11" t="s">
        <v>63</v>
      </c>
      <c r="B6" s="10" t="s">
        <v>62</v>
      </c>
      <c r="C6" s="22">
        <f t="shared" ca="1" si="0"/>
        <v>0.41666666666666669</v>
      </c>
      <c r="D6" s="22">
        <f t="shared" ca="1" si="1"/>
        <v>0.52083333333333337</v>
      </c>
      <c r="E6" s="14" t="s">
        <v>8</v>
      </c>
      <c r="F6" s="13">
        <f t="shared" ca="1" si="2"/>
        <v>0.10416666666666669</v>
      </c>
      <c r="G6" s="13"/>
      <c r="I6" s="6" t="s">
        <v>8</v>
      </c>
      <c r="J6" s="18">
        <f ca="1">SUMIFS(Table122931333537394143[Total],Table122931333537394143[Purpose],Total12123032343638404244[[#This Row],[Purpose]])</f>
        <v>0.10416666666666669</v>
      </c>
    </row>
    <row r="7" spans="1:10" x14ac:dyDescent="0.25">
      <c r="A7" s="11" t="s">
        <v>71</v>
      </c>
      <c r="B7" s="10" t="s">
        <v>70</v>
      </c>
      <c r="C7" s="22">
        <f t="shared" ca="1" si="0"/>
        <v>0.39583333333333331</v>
      </c>
      <c r="D7" s="22">
        <f t="shared" ca="1" si="1"/>
        <v>0.5625</v>
      </c>
      <c r="E7" s="14" t="s">
        <v>125</v>
      </c>
      <c r="F7" s="13">
        <f t="shared" ca="1" si="2"/>
        <v>0.16666666666666669</v>
      </c>
      <c r="G7" s="13"/>
      <c r="I7" s="7" t="s">
        <v>9</v>
      </c>
      <c r="J7" s="18">
        <f ca="1">SUMIFS(Table122931333537394143[Total],Table122931333537394143[Purpose],Total12123032343638404244[[#This Row],[Purpose]])</f>
        <v>0.10416666666666669</v>
      </c>
    </row>
    <row r="8" spans="1:10" x14ac:dyDescent="0.25">
      <c r="A8" s="11" t="s">
        <v>57</v>
      </c>
      <c r="B8" s="10" t="s">
        <v>56</v>
      </c>
      <c r="C8" s="22">
        <f t="shared" ca="1" si="0"/>
        <v>0.58333333333333337</v>
      </c>
      <c r="D8" s="22">
        <f t="shared" ca="1" si="1"/>
        <v>0.75</v>
      </c>
      <c r="E8" s="14" t="s">
        <v>125</v>
      </c>
      <c r="F8" s="13">
        <f t="shared" ca="1" si="2"/>
        <v>0.16666666666666663</v>
      </c>
      <c r="G8" s="13"/>
      <c r="I8" s="8" t="s">
        <v>0</v>
      </c>
      <c r="J8" s="21">
        <f ca="1">SUM(Total12123032343638404244[Total])</f>
        <v>0.93750000000000022</v>
      </c>
    </row>
    <row r="9" spans="1:10" x14ac:dyDescent="0.25">
      <c r="A9" s="11" t="s">
        <v>73</v>
      </c>
      <c r="B9" s="10" t="s">
        <v>72</v>
      </c>
      <c r="C9" s="22">
        <f t="shared" ca="1" si="0"/>
        <v>0.45833333333333331</v>
      </c>
      <c r="D9" s="22">
        <f t="shared" ca="1" si="1"/>
        <v>0.5625</v>
      </c>
      <c r="E9" s="14" t="s">
        <v>9</v>
      </c>
      <c r="F9" s="13">
        <f t="shared" ca="1" si="2"/>
        <v>0.10416666666666669</v>
      </c>
      <c r="G9" s="13"/>
    </row>
    <row r="10" spans="1:10" x14ac:dyDescent="0.25">
      <c r="A10" s="11" t="s">
        <v>67</v>
      </c>
      <c r="B10" s="10" t="s">
        <v>66</v>
      </c>
      <c r="C10" s="22">
        <f t="shared" ca="1" si="0"/>
        <v>0.4375</v>
      </c>
      <c r="D10" s="22">
        <f t="shared" ca="1" si="1"/>
        <v>0.5625</v>
      </c>
      <c r="E10" s="14" t="s">
        <v>126</v>
      </c>
      <c r="F10" s="13">
        <f t="shared" ca="1" si="2"/>
        <v>0.125</v>
      </c>
      <c r="G10" s="13"/>
    </row>
    <row r="11" spans="1:10" x14ac:dyDescent="0.25">
      <c r="G11" s="13"/>
    </row>
    <row r="12" spans="1:10" x14ac:dyDescent="0.25">
      <c r="G12" s="9"/>
    </row>
    <row r="13" spans="1:10" x14ac:dyDescent="0.25">
      <c r="G13" s="9"/>
    </row>
    <row r="14" spans="1:10" x14ac:dyDescent="0.25">
      <c r="G14" s="13"/>
    </row>
    <row r="16" spans="1:10" x14ac:dyDescent="0.25">
      <c r="A16" s="31"/>
      <c r="B16" s="31"/>
    </row>
    <row r="17" spans="1:11" x14ac:dyDescent="0.25">
      <c r="A17" s="31"/>
      <c r="B17" s="31"/>
    </row>
    <row r="18" spans="1:11" x14ac:dyDescent="0.25">
      <c r="A18" s="31"/>
      <c r="B18" s="31"/>
    </row>
    <row r="19" spans="1:11" x14ac:dyDescent="0.25">
      <c r="A19" s="31"/>
      <c r="B19" s="31"/>
      <c r="J19" s="31"/>
      <c r="K19" s="31"/>
    </row>
    <row r="20" spans="1:11" x14ac:dyDescent="0.25">
      <c r="A20" s="31"/>
      <c r="B20" s="31"/>
      <c r="J20" s="31"/>
      <c r="K20" s="31"/>
    </row>
    <row r="21" spans="1:11" x14ac:dyDescent="0.25">
      <c r="A21" s="31"/>
      <c r="B21" s="31"/>
      <c r="J21" s="31"/>
      <c r="K21" s="31"/>
    </row>
    <row r="22" spans="1:11" x14ac:dyDescent="0.25">
      <c r="A22" s="31"/>
      <c r="B22" s="31"/>
      <c r="J22" s="31"/>
      <c r="K22" s="31"/>
    </row>
    <row r="23" spans="1:11" x14ac:dyDescent="0.25">
      <c r="A23" s="31"/>
      <c r="B23" s="31"/>
      <c r="J23" s="31"/>
      <c r="K23" s="31"/>
    </row>
    <row r="24" spans="1:11" x14ac:dyDescent="0.25">
      <c r="A24" s="31"/>
      <c r="B24" s="31"/>
      <c r="J24" s="31"/>
      <c r="K24" s="31"/>
    </row>
  </sheetData>
  <conditionalFormatting sqref="E2:E10">
    <cfRule type="expression" dxfId="323" priority="7">
      <formula>$E2="Tutoring"</formula>
    </cfRule>
    <cfRule type="expression" dxfId="322" priority="8">
      <formula>$E2="Volunteer"</formula>
    </cfRule>
    <cfRule type="expression" dxfId="321" priority="9">
      <formula>$E2="GED"</formula>
    </cfRule>
    <cfRule type="expression" dxfId="320" priority="10">
      <formula>$E2="Internet"</formula>
    </cfRule>
    <cfRule type="expression" dxfId="319" priority="11">
      <formula>$E2="HiSEt"</formula>
    </cfRule>
    <cfRule type="expression" dxfId="318" priority="12">
      <formula>$E2="Resume / Job Search"</formula>
    </cfRule>
  </conditionalFormatting>
  <conditionalFormatting sqref="A16:B24">
    <cfRule type="expression" dxfId="317" priority="1">
      <formula>$E16="Tutoring"</formula>
    </cfRule>
    <cfRule type="expression" dxfId="316" priority="2">
      <formula>$E16="Volunteer"</formula>
    </cfRule>
    <cfRule type="expression" dxfId="315" priority="3">
      <formula>$E16="GED"</formula>
    </cfRule>
    <cfRule type="expression" dxfId="314" priority="4">
      <formula>$E16="Internet"</formula>
    </cfRule>
    <cfRule type="expression" dxfId="313" priority="5">
      <formula>$E16="Job Search"</formula>
    </cfRule>
    <cfRule type="expression" dxfId="312" priority="6">
      <formula>$E16="Resume"</formula>
    </cfRule>
  </conditionalFormatting>
  <dataValidations count="1">
    <dataValidation type="list" allowBlank="1" showInputMessage="1" showErrorMessage="1" sqref="E2:E10" xr:uid="{49AB0F27-A6CB-4533-B41D-C671D1A6A61E}">
      <formula1>Purpose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C7F98-8F46-4A66-9FC7-FACA6F0EF8B8}">
  <dimension ref="A1:K24"/>
  <sheetViews>
    <sheetView workbookViewId="0"/>
  </sheetViews>
  <sheetFormatPr defaultRowHeight="15" x14ac:dyDescent="0.25"/>
  <cols>
    <col min="1" max="1" width="13" style="14" customWidth="1"/>
    <col min="2" max="2" width="13.140625" style="14" customWidth="1"/>
    <col min="3" max="4" width="12.7109375" style="14" bestFit="1" customWidth="1"/>
    <col min="5" max="5" width="10.5703125" style="14" customWidth="1"/>
    <col min="6" max="8" width="9.140625" style="14"/>
    <col min="9" max="9" width="10.42578125" style="14" customWidth="1"/>
    <col min="10" max="16384" width="9.140625" style="14"/>
  </cols>
  <sheetData>
    <row r="1" spans="1:10" x14ac:dyDescent="0.25">
      <c r="A1" s="14" t="s">
        <v>1</v>
      </c>
      <c r="B1" s="14" t="s">
        <v>2</v>
      </c>
      <c r="C1" s="14" t="s">
        <v>3</v>
      </c>
      <c r="D1" s="14" t="s">
        <v>4</v>
      </c>
      <c r="E1" s="10" t="s">
        <v>5</v>
      </c>
      <c r="F1" s="10" t="s">
        <v>0</v>
      </c>
      <c r="G1" s="10"/>
      <c r="I1" s="14" t="s">
        <v>5</v>
      </c>
      <c r="J1" s="14" t="s">
        <v>0</v>
      </c>
    </row>
    <row r="2" spans="1:10" x14ac:dyDescent="0.25">
      <c r="A2" s="15" t="s">
        <v>61</v>
      </c>
      <c r="B2" s="14" t="s">
        <v>60</v>
      </c>
      <c r="C2" s="22">
        <f t="shared" ref="C2:C10" ca="1" si="0">RANDBETWEEN(16,32)/48</f>
        <v>0.54166666666666663</v>
      </c>
      <c r="D2" s="22">
        <f t="shared" ref="D2:D10" ca="1" si="1">C2+(RANDBETWEEN(1,8)/48)</f>
        <v>0.66666666666666663</v>
      </c>
      <c r="E2" s="14" t="s">
        <v>7</v>
      </c>
      <c r="F2" s="13">
        <f t="shared" ref="F2:F10" ca="1" si="2">D2-C2</f>
        <v>0.125</v>
      </c>
      <c r="G2" s="13"/>
      <c r="I2" s="2" t="s">
        <v>6</v>
      </c>
      <c r="J2" s="18">
        <f ca="1">SUMIFS(Table12293133353739414345[Total],Table12293133353739414345[Purpose],Total1212303234363840424446[[#This Row],[Purpose]])</f>
        <v>0.25</v>
      </c>
    </row>
    <row r="3" spans="1:10" x14ac:dyDescent="0.25">
      <c r="A3" s="17" t="s">
        <v>59</v>
      </c>
      <c r="B3" s="16" t="s">
        <v>58</v>
      </c>
      <c r="C3" s="22">
        <f t="shared" ca="1" si="0"/>
        <v>0.64583333333333337</v>
      </c>
      <c r="D3" s="22">
        <f t="shared" ca="1" si="1"/>
        <v>0.72916666666666674</v>
      </c>
      <c r="E3" s="8" t="s">
        <v>6</v>
      </c>
      <c r="F3" s="9">
        <f t="shared" ca="1" si="2"/>
        <v>8.333333333333337E-2</v>
      </c>
      <c r="G3" s="13"/>
      <c r="I3" s="3" t="s">
        <v>7</v>
      </c>
      <c r="J3" s="18">
        <f ca="1">SUMIFS(Table12293133353739414345[Total],Table12293133353739414345[Purpose],Total1212303234363840424446[[#This Row],[Purpose]])</f>
        <v>0.125</v>
      </c>
    </row>
    <row r="4" spans="1:10" x14ac:dyDescent="0.25">
      <c r="A4" s="11" t="s">
        <v>65</v>
      </c>
      <c r="B4" s="10" t="s">
        <v>64</v>
      </c>
      <c r="C4" s="22">
        <f t="shared" ca="1" si="0"/>
        <v>0.66666666666666663</v>
      </c>
      <c r="D4" s="22">
        <f t="shared" ca="1" si="1"/>
        <v>0.8125</v>
      </c>
      <c r="E4" s="14" t="s">
        <v>125</v>
      </c>
      <c r="F4" s="13">
        <f t="shared" ca="1" si="2"/>
        <v>0.14583333333333337</v>
      </c>
      <c r="G4" s="13"/>
      <c r="I4" s="4" t="s">
        <v>125</v>
      </c>
      <c r="J4" s="18">
        <f ca="1">SUMIFS(Table12293133353739414345[Total],Table12293133353739414345[Purpose],Total1212303234363840424446[[#This Row],[Purpose]])</f>
        <v>0.43750000000000006</v>
      </c>
    </row>
    <row r="5" spans="1:10" x14ac:dyDescent="0.25">
      <c r="A5" s="11" t="s">
        <v>69</v>
      </c>
      <c r="B5" s="10" t="s">
        <v>68</v>
      </c>
      <c r="C5" s="22">
        <f t="shared" ca="1" si="0"/>
        <v>0.5625</v>
      </c>
      <c r="D5" s="22">
        <f t="shared" ca="1" si="1"/>
        <v>0.72916666666666663</v>
      </c>
      <c r="E5" s="14" t="s">
        <v>6</v>
      </c>
      <c r="F5" s="13">
        <f t="shared" ca="1" si="2"/>
        <v>0.16666666666666663</v>
      </c>
      <c r="G5" s="13"/>
      <c r="I5" s="5" t="s">
        <v>126</v>
      </c>
      <c r="J5" s="18">
        <f ca="1">SUMIFS(Table12293133353739414345[Total],Table12293133353739414345[Purpose],Total1212303234363840424446[[#This Row],[Purpose]])</f>
        <v>0.14583333333333337</v>
      </c>
    </row>
    <row r="6" spans="1:10" x14ac:dyDescent="0.25">
      <c r="A6" s="11" t="s">
        <v>63</v>
      </c>
      <c r="B6" s="10" t="s">
        <v>62</v>
      </c>
      <c r="C6" s="22">
        <f t="shared" ca="1" si="0"/>
        <v>0.66666666666666663</v>
      </c>
      <c r="D6" s="22">
        <f t="shared" ca="1" si="1"/>
        <v>0.8125</v>
      </c>
      <c r="E6" s="14" t="s">
        <v>8</v>
      </c>
      <c r="F6" s="13">
        <f t="shared" ca="1" si="2"/>
        <v>0.14583333333333337</v>
      </c>
      <c r="G6" s="13"/>
      <c r="I6" s="6" t="s">
        <v>8</v>
      </c>
      <c r="J6" s="18">
        <f ca="1">SUMIFS(Table12293133353739414345[Total],Table12293133353739414345[Purpose],Total1212303234363840424446[[#This Row],[Purpose]])</f>
        <v>0.14583333333333337</v>
      </c>
    </row>
    <row r="7" spans="1:10" x14ac:dyDescent="0.25">
      <c r="A7" s="11" t="s">
        <v>71</v>
      </c>
      <c r="B7" s="10" t="s">
        <v>70</v>
      </c>
      <c r="C7" s="22">
        <f t="shared" ca="1" si="0"/>
        <v>0.35416666666666669</v>
      </c>
      <c r="D7" s="22">
        <f t="shared" ca="1" si="1"/>
        <v>0.52083333333333337</v>
      </c>
      <c r="E7" s="14" t="s">
        <v>125</v>
      </c>
      <c r="F7" s="13">
        <f t="shared" ca="1" si="2"/>
        <v>0.16666666666666669</v>
      </c>
      <c r="G7" s="13"/>
      <c r="I7" s="7" t="s">
        <v>9</v>
      </c>
      <c r="J7" s="18">
        <f ca="1">SUMIFS(Table12293133353739414345[Total],Table12293133353739414345[Purpose],Total1212303234363840424446[[#This Row],[Purpose]])</f>
        <v>4.166666666666663E-2</v>
      </c>
    </row>
    <row r="8" spans="1:10" x14ac:dyDescent="0.25">
      <c r="A8" s="11" t="s">
        <v>57</v>
      </c>
      <c r="B8" s="10" t="s">
        <v>56</v>
      </c>
      <c r="C8" s="22">
        <f t="shared" ca="1" si="0"/>
        <v>0.60416666666666663</v>
      </c>
      <c r="D8" s="22">
        <f t="shared" ca="1" si="1"/>
        <v>0.72916666666666663</v>
      </c>
      <c r="E8" s="14" t="s">
        <v>125</v>
      </c>
      <c r="F8" s="13">
        <f t="shared" ca="1" si="2"/>
        <v>0.125</v>
      </c>
      <c r="G8" s="13"/>
      <c r="I8" s="8" t="s">
        <v>0</v>
      </c>
      <c r="J8" s="21">
        <f ca="1">SUM(Total1212303234363840424446[Total])</f>
        <v>1.1458333333333335</v>
      </c>
    </row>
    <row r="9" spans="1:10" x14ac:dyDescent="0.25">
      <c r="A9" s="11" t="s">
        <v>73</v>
      </c>
      <c r="B9" s="10" t="s">
        <v>72</v>
      </c>
      <c r="C9" s="22">
        <f t="shared" ca="1" si="0"/>
        <v>0.58333333333333337</v>
      </c>
      <c r="D9" s="22">
        <f t="shared" ca="1" si="1"/>
        <v>0.625</v>
      </c>
      <c r="E9" s="14" t="s">
        <v>9</v>
      </c>
      <c r="F9" s="13">
        <f t="shared" ca="1" si="2"/>
        <v>4.166666666666663E-2</v>
      </c>
      <c r="G9" s="13"/>
    </row>
    <row r="10" spans="1:10" x14ac:dyDescent="0.25">
      <c r="A10" s="11" t="s">
        <v>67</v>
      </c>
      <c r="B10" s="10" t="s">
        <v>66</v>
      </c>
      <c r="C10" s="22">
        <f t="shared" ca="1" si="0"/>
        <v>0.625</v>
      </c>
      <c r="D10" s="22">
        <f t="shared" ca="1" si="1"/>
        <v>0.77083333333333337</v>
      </c>
      <c r="E10" s="14" t="s">
        <v>126</v>
      </c>
      <c r="F10" s="13">
        <f t="shared" ca="1" si="2"/>
        <v>0.14583333333333337</v>
      </c>
      <c r="G10" s="13"/>
    </row>
    <row r="11" spans="1:10" x14ac:dyDescent="0.25">
      <c r="G11" s="13"/>
    </row>
    <row r="12" spans="1:10" x14ac:dyDescent="0.25">
      <c r="G12" s="9"/>
    </row>
    <row r="13" spans="1:10" x14ac:dyDescent="0.25">
      <c r="G13" s="9"/>
    </row>
    <row r="14" spans="1:10" x14ac:dyDescent="0.25">
      <c r="G14" s="13"/>
    </row>
    <row r="16" spans="1:10" x14ac:dyDescent="0.25">
      <c r="A16" s="31"/>
      <c r="B16" s="31"/>
    </row>
    <row r="17" spans="1:11" x14ac:dyDescent="0.25">
      <c r="A17" s="31"/>
      <c r="B17" s="31"/>
    </row>
    <row r="18" spans="1:11" x14ac:dyDescent="0.25">
      <c r="A18" s="31"/>
      <c r="B18" s="31"/>
    </row>
    <row r="19" spans="1:11" x14ac:dyDescent="0.25">
      <c r="A19" s="31"/>
      <c r="B19" s="31"/>
      <c r="J19" s="31"/>
      <c r="K19" s="31"/>
    </row>
    <row r="20" spans="1:11" x14ac:dyDescent="0.25">
      <c r="A20" s="31"/>
      <c r="B20" s="31"/>
      <c r="J20" s="31"/>
      <c r="K20" s="31"/>
    </row>
    <row r="21" spans="1:11" x14ac:dyDescent="0.25">
      <c r="A21" s="31"/>
      <c r="B21" s="31"/>
      <c r="J21" s="31"/>
      <c r="K21" s="31"/>
    </row>
    <row r="22" spans="1:11" x14ac:dyDescent="0.25">
      <c r="A22" s="31"/>
      <c r="B22" s="31"/>
      <c r="J22" s="31"/>
      <c r="K22" s="31"/>
    </row>
    <row r="23" spans="1:11" x14ac:dyDescent="0.25">
      <c r="A23" s="31"/>
      <c r="B23" s="31"/>
      <c r="J23" s="31"/>
      <c r="K23" s="31"/>
    </row>
    <row r="24" spans="1:11" x14ac:dyDescent="0.25">
      <c r="A24" s="31"/>
      <c r="B24" s="31"/>
      <c r="J24" s="31"/>
      <c r="K24" s="31"/>
    </row>
  </sheetData>
  <conditionalFormatting sqref="E2:E10">
    <cfRule type="expression" dxfId="296" priority="7">
      <formula>$E2="Tutoring"</formula>
    </cfRule>
    <cfRule type="expression" dxfId="295" priority="8">
      <formula>$E2="Volunteer"</formula>
    </cfRule>
    <cfRule type="expression" dxfId="294" priority="9">
      <formula>$E2="GED"</formula>
    </cfRule>
    <cfRule type="expression" dxfId="293" priority="10">
      <formula>$E2="Internet"</formula>
    </cfRule>
    <cfRule type="expression" dxfId="292" priority="11">
      <formula>$E2="HiSEt"</formula>
    </cfRule>
    <cfRule type="expression" dxfId="291" priority="12">
      <formula>$E2="Resume / Job Search"</formula>
    </cfRule>
  </conditionalFormatting>
  <conditionalFormatting sqref="A16:B24">
    <cfRule type="expression" dxfId="290" priority="1">
      <formula>$E16="Tutoring"</formula>
    </cfRule>
    <cfRule type="expression" dxfId="289" priority="2">
      <formula>$E16="Volunteer"</formula>
    </cfRule>
    <cfRule type="expression" dxfId="288" priority="3">
      <formula>$E16="GED"</formula>
    </cfRule>
    <cfRule type="expression" dxfId="287" priority="4">
      <formula>$E16="Internet"</formula>
    </cfRule>
    <cfRule type="expression" dxfId="286" priority="5">
      <formula>$E16="Job Search"</formula>
    </cfRule>
    <cfRule type="expression" dxfId="285" priority="6">
      <formula>$E16="Resume"</formula>
    </cfRule>
  </conditionalFormatting>
  <dataValidations count="1">
    <dataValidation type="list" allowBlank="1" showInputMessage="1" showErrorMessage="1" sqref="E2:E10" xr:uid="{C0EEBB62-E992-43D5-9CAB-184BEFEDA436}">
      <formula1>Purpose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96806-CE55-4F9F-A4A1-A269BC3E39C8}">
  <dimension ref="A1:K24"/>
  <sheetViews>
    <sheetView workbookViewId="0">
      <selection activeCell="E17" sqref="E17"/>
    </sheetView>
  </sheetViews>
  <sheetFormatPr defaultRowHeight="15" x14ac:dyDescent="0.25"/>
  <cols>
    <col min="1" max="1" width="13" style="14" customWidth="1"/>
    <col min="2" max="2" width="13.140625" style="14" customWidth="1"/>
    <col min="3" max="4" width="12.7109375" style="14" bestFit="1" customWidth="1"/>
    <col min="5" max="5" width="10.5703125" style="14" customWidth="1"/>
    <col min="6" max="8" width="9.140625" style="14"/>
    <col min="9" max="9" width="10.42578125" style="14" customWidth="1"/>
    <col min="10" max="16384" width="9.140625" style="14"/>
  </cols>
  <sheetData>
    <row r="1" spans="1:10" x14ac:dyDescent="0.25">
      <c r="A1" s="14" t="s">
        <v>1</v>
      </c>
      <c r="B1" s="14" t="s">
        <v>2</v>
      </c>
      <c r="C1" s="14" t="s">
        <v>3</v>
      </c>
      <c r="D1" s="14" t="s">
        <v>4</v>
      </c>
      <c r="E1" s="10" t="s">
        <v>5</v>
      </c>
      <c r="F1" s="10" t="s">
        <v>0</v>
      </c>
      <c r="G1" s="10"/>
      <c r="I1" s="14" t="s">
        <v>5</v>
      </c>
      <c r="J1" s="14" t="s">
        <v>0</v>
      </c>
    </row>
    <row r="2" spans="1:10" x14ac:dyDescent="0.25">
      <c r="A2" s="15" t="s">
        <v>198</v>
      </c>
      <c r="B2" s="14" t="s">
        <v>197</v>
      </c>
      <c r="C2" s="22">
        <f t="shared" ref="C2:C10" ca="1" si="0">RANDBETWEEN(16,32)/48</f>
        <v>0.58333333333333337</v>
      </c>
      <c r="D2" s="22">
        <f t="shared" ref="D2:D10" ca="1" si="1">C2+(RANDBETWEEN(1,8)/48)</f>
        <v>0.6875</v>
      </c>
      <c r="E2" s="14" t="s">
        <v>7</v>
      </c>
      <c r="F2" s="13">
        <f t="shared" ref="F2:F10" ca="1" si="2">D2-C2</f>
        <v>0.10416666666666663</v>
      </c>
      <c r="G2" s="13"/>
      <c r="I2" s="2" t="s">
        <v>6</v>
      </c>
      <c r="J2" s="18">
        <f ca="1">SUMIFS(Table1229313335373941434547[Total],Table1229313335373941434547[Purpose],Total121230323436384042444648[[#This Row],[Purpose]])</f>
        <v>0.22916666666666669</v>
      </c>
    </row>
    <row r="3" spans="1:10" x14ac:dyDescent="0.25">
      <c r="A3" s="17" t="s">
        <v>85</v>
      </c>
      <c r="B3" s="16" t="s">
        <v>84</v>
      </c>
      <c r="C3" s="22">
        <f t="shared" ca="1" si="0"/>
        <v>0.58333333333333337</v>
      </c>
      <c r="D3" s="22">
        <f t="shared" ca="1" si="1"/>
        <v>0.70833333333333337</v>
      </c>
      <c r="E3" s="8" t="s">
        <v>6</v>
      </c>
      <c r="F3" s="9">
        <f t="shared" ca="1" si="2"/>
        <v>0.125</v>
      </c>
      <c r="G3" s="13"/>
      <c r="I3" s="3" t="s">
        <v>7</v>
      </c>
      <c r="J3" s="18">
        <f ca="1">SUMIFS(Table1229313335373941434547[Total],Table1229313335373941434547[Purpose],Total121230323436384042444648[[#This Row],[Purpose]])</f>
        <v>0.20833333333333331</v>
      </c>
    </row>
    <row r="4" spans="1:10" x14ac:dyDescent="0.25">
      <c r="A4" s="11" t="s">
        <v>212</v>
      </c>
      <c r="B4" s="10" t="s">
        <v>211</v>
      </c>
      <c r="C4" s="22">
        <f t="shared" ca="1" si="0"/>
        <v>0.39583333333333331</v>
      </c>
      <c r="D4" s="22">
        <f t="shared" ca="1" si="1"/>
        <v>0.5</v>
      </c>
      <c r="E4" s="14" t="s">
        <v>125</v>
      </c>
      <c r="F4" s="13">
        <f t="shared" ca="1" si="2"/>
        <v>0.10416666666666669</v>
      </c>
      <c r="G4" s="13"/>
      <c r="I4" s="4" t="s">
        <v>125</v>
      </c>
      <c r="J4" s="18">
        <f ca="1">SUMIFS(Table1229313335373941434547[Total],Table1229313335373941434547[Purpose],Total121230323436384042444648[[#This Row],[Purpose]])</f>
        <v>0.3125</v>
      </c>
    </row>
    <row r="5" spans="1:10" x14ac:dyDescent="0.25">
      <c r="A5" s="11" t="s">
        <v>210</v>
      </c>
      <c r="B5" s="10" t="s">
        <v>209</v>
      </c>
      <c r="C5" s="22">
        <f t="shared" ca="1" si="0"/>
        <v>0.58333333333333337</v>
      </c>
      <c r="D5" s="22">
        <f t="shared" ca="1" si="1"/>
        <v>0.60416666666666674</v>
      </c>
      <c r="E5" s="14" t="s">
        <v>6</v>
      </c>
      <c r="F5" s="13">
        <f t="shared" ca="1" si="2"/>
        <v>2.083333333333337E-2</v>
      </c>
      <c r="G5" s="13"/>
      <c r="I5" s="5" t="s">
        <v>126</v>
      </c>
      <c r="J5" s="18">
        <f ca="1">SUMIFS(Table1229313335373941434547[Total],Table1229313335373941434547[Purpose],Total121230323436384042444648[[#This Row],[Purpose]])</f>
        <v>0.24999999999999994</v>
      </c>
    </row>
    <row r="6" spans="1:10" x14ac:dyDescent="0.25">
      <c r="A6" s="11" t="s">
        <v>192</v>
      </c>
      <c r="B6" s="10" t="s">
        <v>191</v>
      </c>
      <c r="C6" s="22">
        <f t="shared" ca="1" si="0"/>
        <v>0.39583333333333331</v>
      </c>
      <c r="D6" s="22">
        <f t="shared" ca="1" si="1"/>
        <v>0.4375</v>
      </c>
      <c r="E6" s="14" t="s">
        <v>8</v>
      </c>
      <c r="F6" s="13">
        <f t="shared" ca="1" si="2"/>
        <v>4.1666666666666685E-2</v>
      </c>
      <c r="G6" s="13"/>
      <c r="I6" s="6" t="s">
        <v>8</v>
      </c>
      <c r="J6" s="18">
        <f ca="1">SUMIFS(Table1229313335373941434547[Total],Table1229313335373941434547[Purpose],Total121230323436384042444648[[#This Row],[Purpose]])</f>
        <v>0.10416666666666669</v>
      </c>
    </row>
    <row r="7" spans="1:10" x14ac:dyDescent="0.25">
      <c r="A7" s="11" t="s">
        <v>182</v>
      </c>
      <c r="B7" s="10" t="s">
        <v>181</v>
      </c>
      <c r="C7" s="22">
        <f t="shared" ca="1" si="0"/>
        <v>0.39583333333333331</v>
      </c>
      <c r="D7" s="22">
        <f t="shared" ca="1" si="1"/>
        <v>0.54166666666666663</v>
      </c>
      <c r="E7" s="14" t="s">
        <v>125</v>
      </c>
      <c r="F7" s="13">
        <f t="shared" ca="1" si="2"/>
        <v>0.14583333333333331</v>
      </c>
      <c r="G7" s="13"/>
      <c r="I7" s="7" t="s">
        <v>9</v>
      </c>
      <c r="J7" s="18">
        <f ca="1">SUMIFS(Table1229313335373941434547[Total],Table1229313335373941434547[Purpose],Total121230323436384042444648[[#This Row],[Purpose]])</f>
        <v>8.333333333333337E-2</v>
      </c>
    </row>
    <row r="8" spans="1:10" x14ac:dyDescent="0.25">
      <c r="A8" s="11" t="s">
        <v>220</v>
      </c>
      <c r="B8" s="10" t="s">
        <v>219</v>
      </c>
      <c r="C8" s="22">
        <f t="shared" ca="1" si="0"/>
        <v>0.39583333333333331</v>
      </c>
      <c r="D8" s="22">
        <f t="shared" ca="1" si="1"/>
        <v>0.45833333333333331</v>
      </c>
      <c r="E8" s="14" t="s">
        <v>125</v>
      </c>
      <c r="F8" s="13">
        <f t="shared" ca="1" si="2"/>
        <v>6.25E-2</v>
      </c>
      <c r="G8" s="13"/>
      <c r="I8" s="8" t="s">
        <v>0</v>
      </c>
      <c r="J8" s="21">
        <f ca="1">SUM(Total121230323436384042444648[Total])</f>
        <v>1.1875</v>
      </c>
    </row>
    <row r="9" spans="1:10" x14ac:dyDescent="0.25">
      <c r="A9" s="11" t="s">
        <v>180</v>
      </c>
      <c r="B9" s="10" t="s">
        <v>179</v>
      </c>
      <c r="C9" s="22">
        <f t="shared" ca="1" si="0"/>
        <v>0.64583333333333337</v>
      </c>
      <c r="D9" s="22">
        <f t="shared" ca="1" si="1"/>
        <v>0.72916666666666674</v>
      </c>
      <c r="E9" s="14" t="s">
        <v>9</v>
      </c>
      <c r="F9" s="13">
        <f t="shared" ca="1" si="2"/>
        <v>8.333333333333337E-2</v>
      </c>
      <c r="G9" s="13"/>
    </row>
    <row r="10" spans="1:10" x14ac:dyDescent="0.25">
      <c r="A10" s="11" t="s">
        <v>117</v>
      </c>
      <c r="B10" s="10" t="s">
        <v>116</v>
      </c>
      <c r="C10" s="22">
        <f t="shared" ca="1" si="0"/>
        <v>0.39583333333333331</v>
      </c>
      <c r="D10" s="22">
        <f t="shared" ca="1" si="1"/>
        <v>0.54166666666666663</v>
      </c>
      <c r="E10" s="14" t="s">
        <v>126</v>
      </c>
      <c r="F10" s="13">
        <f t="shared" ca="1" si="2"/>
        <v>0.14583333333333331</v>
      </c>
      <c r="G10" s="13"/>
    </row>
    <row r="11" spans="1:10" x14ac:dyDescent="0.25">
      <c r="A11" s="17" t="s">
        <v>178</v>
      </c>
      <c r="B11" s="16" t="s">
        <v>177</v>
      </c>
      <c r="C11" s="38">
        <f t="shared" ref="C11:C14" ca="1" si="3">RANDBETWEEN(16,32)/48</f>
        <v>0.47916666666666669</v>
      </c>
      <c r="D11" s="38">
        <f t="shared" ref="D11:D14" ca="1" si="4">C11+(RANDBETWEEN(1,8)/48)</f>
        <v>0.58333333333333337</v>
      </c>
      <c r="E11" s="8" t="s">
        <v>7</v>
      </c>
      <c r="F11" s="9">
        <f t="shared" ref="F11:F14" ca="1" si="5">D11-C11</f>
        <v>0.10416666666666669</v>
      </c>
      <c r="G11" s="13"/>
    </row>
    <row r="12" spans="1:10" x14ac:dyDescent="0.25">
      <c r="A12" s="17" t="s">
        <v>166</v>
      </c>
      <c r="B12" s="16" t="s">
        <v>165</v>
      </c>
      <c r="C12" s="38">
        <f t="shared" ca="1" si="3"/>
        <v>0.58333333333333337</v>
      </c>
      <c r="D12" s="38">
        <f t="shared" ca="1" si="4"/>
        <v>0.6875</v>
      </c>
      <c r="E12" s="8" t="s">
        <v>126</v>
      </c>
      <c r="F12" s="9">
        <f t="shared" ca="1" si="5"/>
        <v>0.10416666666666663</v>
      </c>
      <c r="G12" s="9"/>
    </row>
    <row r="13" spans="1:10" x14ac:dyDescent="0.25">
      <c r="A13" s="17" t="s">
        <v>89</v>
      </c>
      <c r="B13" s="16" t="s">
        <v>88</v>
      </c>
      <c r="C13" s="38">
        <f t="shared" ca="1" si="3"/>
        <v>0.47916666666666669</v>
      </c>
      <c r="D13" s="38">
        <f t="shared" ca="1" si="4"/>
        <v>0.5625</v>
      </c>
      <c r="E13" s="8" t="s">
        <v>6</v>
      </c>
      <c r="F13" s="9">
        <f t="shared" ca="1" si="5"/>
        <v>8.3333333333333315E-2</v>
      </c>
      <c r="G13" s="9"/>
    </row>
    <row r="14" spans="1:10" x14ac:dyDescent="0.25">
      <c r="A14" s="17" t="s">
        <v>216</v>
      </c>
      <c r="B14" s="16" t="s">
        <v>215</v>
      </c>
      <c r="C14" s="38">
        <f t="shared" ca="1" si="3"/>
        <v>0.4375</v>
      </c>
      <c r="D14" s="38">
        <f t="shared" ca="1" si="4"/>
        <v>0.5</v>
      </c>
      <c r="E14" s="8" t="s">
        <v>8</v>
      </c>
      <c r="F14" s="9">
        <f t="shared" ca="1" si="5"/>
        <v>6.25E-2</v>
      </c>
      <c r="G14" s="13"/>
    </row>
    <row r="16" spans="1:10" x14ac:dyDescent="0.25">
      <c r="A16" s="31"/>
      <c r="B16" s="31"/>
    </row>
    <row r="17" spans="1:11" x14ac:dyDescent="0.25">
      <c r="A17" s="31"/>
      <c r="B17" s="31"/>
    </row>
    <row r="18" spans="1:11" x14ac:dyDescent="0.25">
      <c r="A18" s="31"/>
      <c r="B18" s="31"/>
    </row>
    <row r="19" spans="1:11" x14ac:dyDescent="0.25">
      <c r="A19" s="31"/>
      <c r="B19" s="31"/>
      <c r="J19" s="31"/>
      <c r="K19" s="31"/>
    </row>
    <row r="20" spans="1:11" x14ac:dyDescent="0.25">
      <c r="A20" s="31"/>
      <c r="B20" s="31"/>
      <c r="J20" s="31"/>
      <c r="K20" s="31"/>
    </row>
    <row r="21" spans="1:11" x14ac:dyDescent="0.25">
      <c r="A21" s="31"/>
      <c r="B21" s="31"/>
      <c r="J21" s="31"/>
      <c r="K21" s="31"/>
    </row>
    <row r="22" spans="1:11" x14ac:dyDescent="0.25">
      <c r="A22" s="31"/>
      <c r="B22" s="31"/>
      <c r="J22" s="31"/>
      <c r="K22" s="31"/>
    </row>
    <row r="23" spans="1:11" x14ac:dyDescent="0.25">
      <c r="A23" s="31"/>
      <c r="B23" s="31"/>
      <c r="J23" s="31"/>
      <c r="K23" s="31"/>
    </row>
    <row r="24" spans="1:11" x14ac:dyDescent="0.25">
      <c r="A24" s="31"/>
      <c r="B24" s="31"/>
      <c r="J24" s="31"/>
      <c r="K24" s="31"/>
    </row>
  </sheetData>
  <conditionalFormatting sqref="E2:E14">
    <cfRule type="expression" dxfId="269" priority="7">
      <formula>$E2="Tutoring"</formula>
    </cfRule>
    <cfRule type="expression" dxfId="268" priority="8">
      <formula>$E2="Volunteer"</formula>
    </cfRule>
    <cfRule type="expression" dxfId="267" priority="9">
      <formula>$E2="GED"</formula>
    </cfRule>
    <cfRule type="expression" dxfId="266" priority="10">
      <formula>$E2="Internet"</formula>
    </cfRule>
    <cfRule type="expression" dxfId="265" priority="11">
      <formula>$E2="HiSEt"</formula>
    </cfRule>
    <cfRule type="expression" dxfId="264" priority="12">
      <formula>$E2="Resume / Job Search"</formula>
    </cfRule>
  </conditionalFormatting>
  <conditionalFormatting sqref="A16:B24">
    <cfRule type="expression" dxfId="263" priority="1">
      <formula>$E16="Tutoring"</formula>
    </cfRule>
    <cfRule type="expression" dxfId="262" priority="2">
      <formula>$E16="Volunteer"</formula>
    </cfRule>
    <cfRule type="expression" dxfId="261" priority="3">
      <formula>$E16="GED"</formula>
    </cfRule>
    <cfRule type="expression" dxfId="260" priority="4">
      <formula>$E16="Internet"</formula>
    </cfRule>
    <cfRule type="expression" dxfId="259" priority="5">
      <formula>$E16="Job Search"</formula>
    </cfRule>
    <cfRule type="expression" dxfId="258" priority="6">
      <formula>$E16="Resume"</formula>
    </cfRule>
  </conditionalFormatting>
  <dataValidations count="1">
    <dataValidation type="list" allowBlank="1" showInputMessage="1" showErrorMessage="1" sqref="E2:E14" xr:uid="{4F1E889E-1FA4-4392-A507-8131CC9EF351}">
      <formula1>Purpose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07DDC-3C6E-4D8C-8FF6-548A0B5D945C}">
  <dimension ref="A1:K24"/>
  <sheetViews>
    <sheetView workbookViewId="0"/>
  </sheetViews>
  <sheetFormatPr defaultRowHeight="15" x14ac:dyDescent="0.25"/>
  <cols>
    <col min="1" max="1" width="13" style="14" customWidth="1"/>
    <col min="2" max="2" width="13.140625" style="14" customWidth="1"/>
    <col min="3" max="4" width="12.7109375" style="14" bestFit="1" customWidth="1"/>
    <col min="5" max="5" width="10.5703125" style="14" customWidth="1"/>
    <col min="6" max="8" width="9.140625" style="14"/>
    <col min="9" max="9" width="10.42578125" style="14" customWidth="1"/>
    <col min="10" max="16384" width="9.140625" style="14"/>
  </cols>
  <sheetData>
    <row r="1" spans="1:10" x14ac:dyDescent="0.25">
      <c r="A1" s="14" t="s">
        <v>1</v>
      </c>
      <c r="B1" s="14" t="s">
        <v>2</v>
      </c>
      <c r="C1" s="14" t="s">
        <v>3</v>
      </c>
      <c r="D1" s="14" t="s">
        <v>4</v>
      </c>
      <c r="E1" s="10" t="s">
        <v>5</v>
      </c>
      <c r="F1" s="10" t="s">
        <v>0</v>
      </c>
      <c r="G1" s="10"/>
      <c r="I1" s="14" t="s">
        <v>5</v>
      </c>
      <c r="J1" s="14" t="s">
        <v>0</v>
      </c>
    </row>
    <row r="2" spans="1:10" x14ac:dyDescent="0.25">
      <c r="A2" s="15" t="s">
        <v>77</v>
      </c>
      <c r="B2" s="14" t="s">
        <v>76</v>
      </c>
      <c r="C2" s="22">
        <f t="shared" ref="C2:C10" ca="1" si="0">RANDBETWEEN(16,32)/48</f>
        <v>0.625</v>
      </c>
      <c r="D2" s="22">
        <f t="shared" ref="D2:D10" ca="1" si="1">C2+(RANDBETWEEN(1,8)/48)</f>
        <v>0.66666666666666663</v>
      </c>
      <c r="E2" s="14" t="s">
        <v>6</v>
      </c>
      <c r="F2" s="13">
        <f t="shared" ref="F2:F10" ca="1" si="2">D2-C2</f>
        <v>4.166666666666663E-2</v>
      </c>
      <c r="G2" s="13"/>
      <c r="I2" s="2" t="s">
        <v>6</v>
      </c>
      <c r="J2" s="18">
        <f ca="1">SUMIFS(Table122931333537394143454749[Total],Table122931333537394143454749[Purpose],Total12123032343638404244464850[[#This Row],[Purpose]])</f>
        <v>0.29166666666666657</v>
      </c>
    </row>
    <row r="3" spans="1:10" x14ac:dyDescent="0.25">
      <c r="A3" s="17" t="s">
        <v>174</v>
      </c>
      <c r="B3" s="16" t="s">
        <v>173</v>
      </c>
      <c r="C3" s="22">
        <f t="shared" ca="1" si="0"/>
        <v>0.47916666666666669</v>
      </c>
      <c r="D3" s="22">
        <f t="shared" ca="1" si="1"/>
        <v>0.625</v>
      </c>
      <c r="E3" s="8" t="s">
        <v>125</v>
      </c>
      <c r="F3" s="9">
        <f t="shared" ca="1" si="2"/>
        <v>0.14583333333333331</v>
      </c>
      <c r="G3" s="13"/>
      <c r="I3" s="3" t="s">
        <v>7</v>
      </c>
      <c r="J3" s="18">
        <f ca="1">SUMIFS(Table122931333537394143454749[Total],Table122931333537394143454749[Purpose],Total12123032343638404244464850[[#This Row],[Purpose]])</f>
        <v>0.16666666666666663</v>
      </c>
    </row>
    <row r="4" spans="1:10" x14ac:dyDescent="0.25">
      <c r="A4" s="11" t="s">
        <v>172</v>
      </c>
      <c r="B4" s="10" t="s">
        <v>171</v>
      </c>
      <c r="C4" s="22">
        <f t="shared" ca="1" si="0"/>
        <v>0.45833333333333331</v>
      </c>
      <c r="D4" s="22">
        <f t="shared" ca="1" si="1"/>
        <v>0.58333333333333326</v>
      </c>
      <c r="E4" s="14" t="s">
        <v>9</v>
      </c>
      <c r="F4" s="13">
        <f t="shared" ca="1" si="2"/>
        <v>0.12499999999999994</v>
      </c>
      <c r="G4" s="13"/>
      <c r="I4" s="4" t="s">
        <v>125</v>
      </c>
      <c r="J4" s="18">
        <f ca="1">SUMIFS(Table122931333537394143454749[Total],Table122931333537394143454749[Purpose],Total12123032343638404244464850[[#This Row],[Purpose]])</f>
        <v>0.14583333333333331</v>
      </c>
    </row>
    <row r="5" spans="1:10" x14ac:dyDescent="0.25">
      <c r="A5" s="11" t="s">
        <v>158</v>
      </c>
      <c r="B5" s="10" t="s">
        <v>157</v>
      </c>
      <c r="C5" s="22">
        <f t="shared" ca="1" si="0"/>
        <v>0.66666666666666663</v>
      </c>
      <c r="D5" s="22">
        <f t="shared" ca="1" si="1"/>
        <v>0.77083333333333326</v>
      </c>
      <c r="E5" s="14" t="s">
        <v>7</v>
      </c>
      <c r="F5" s="13">
        <f t="shared" ca="1" si="2"/>
        <v>0.10416666666666663</v>
      </c>
      <c r="G5" s="13"/>
      <c r="I5" s="5" t="s">
        <v>126</v>
      </c>
      <c r="J5" s="18">
        <f ca="1">SUMIFS(Table122931333537394143454749[Total],Table122931333537394143454749[Purpose],Total12123032343638404244464850[[#This Row],[Purpose]])</f>
        <v>0.18750000000000006</v>
      </c>
    </row>
    <row r="6" spans="1:10" x14ac:dyDescent="0.25">
      <c r="A6" s="11" t="s">
        <v>198</v>
      </c>
      <c r="B6" s="10" t="s">
        <v>197</v>
      </c>
      <c r="C6" s="22">
        <f t="shared" ca="1" si="0"/>
        <v>0.58333333333333337</v>
      </c>
      <c r="D6" s="22">
        <f t="shared" ca="1" si="1"/>
        <v>0.6875</v>
      </c>
      <c r="E6" s="14" t="s">
        <v>6</v>
      </c>
      <c r="F6" s="13">
        <f t="shared" ca="1" si="2"/>
        <v>0.10416666666666663</v>
      </c>
      <c r="G6" s="13"/>
      <c r="I6" s="6" t="s">
        <v>8</v>
      </c>
      <c r="J6" s="18">
        <f ca="1">SUMIFS(Table122931333537394143454749[Total],Table122931333537394143454749[Purpose],Total12123032343638404244464850[[#This Row],[Purpose]])</f>
        <v>0.16666666666666669</v>
      </c>
    </row>
    <row r="7" spans="1:10" x14ac:dyDescent="0.25">
      <c r="A7" s="11" t="s">
        <v>69</v>
      </c>
      <c r="B7" s="10" t="s">
        <v>68</v>
      </c>
      <c r="C7" s="22">
        <f t="shared" ca="1" si="0"/>
        <v>0.375</v>
      </c>
      <c r="D7" s="22">
        <f t="shared" ca="1" si="1"/>
        <v>0.52083333333333337</v>
      </c>
      <c r="E7" s="14" t="s">
        <v>126</v>
      </c>
      <c r="F7" s="13">
        <f t="shared" ca="1" si="2"/>
        <v>0.14583333333333337</v>
      </c>
      <c r="G7" s="13"/>
      <c r="I7" s="7" t="s">
        <v>9</v>
      </c>
      <c r="J7" s="18">
        <f ca="1">SUMIFS(Table122931333537394143454749[Total],Table122931333537394143454749[Purpose],Total12123032343638404244464850[[#This Row],[Purpose]])</f>
        <v>0.20833333333333326</v>
      </c>
    </row>
    <row r="8" spans="1:10" x14ac:dyDescent="0.25">
      <c r="A8" s="11" t="s">
        <v>85</v>
      </c>
      <c r="B8" s="10" t="s">
        <v>84</v>
      </c>
      <c r="C8" s="22">
        <f t="shared" ca="1" si="0"/>
        <v>0.33333333333333331</v>
      </c>
      <c r="D8" s="22">
        <f t="shared" ca="1" si="1"/>
        <v>0.47916666666666663</v>
      </c>
      <c r="E8" s="14" t="s">
        <v>6</v>
      </c>
      <c r="F8" s="13">
        <f t="shared" ca="1" si="2"/>
        <v>0.14583333333333331</v>
      </c>
      <c r="G8" s="13"/>
      <c r="I8" s="8" t="s">
        <v>0</v>
      </c>
      <c r="J8" s="21">
        <f ca="1">SUM(Total12123032343638404244464850[Total])</f>
        <v>1.1666666666666665</v>
      </c>
    </row>
    <row r="9" spans="1:10" x14ac:dyDescent="0.25">
      <c r="A9" s="11" t="s">
        <v>93</v>
      </c>
      <c r="B9" s="10" t="s">
        <v>92</v>
      </c>
      <c r="C9" s="22">
        <f t="shared" ca="1" si="0"/>
        <v>0.5625</v>
      </c>
      <c r="D9" s="22">
        <f t="shared" ca="1" si="1"/>
        <v>0.625</v>
      </c>
      <c r="E9" s="14" t="s">
        <v>7</v>
      </c>
      <c r="F9" s="13">
        <f t="shared" ca="1" si="2"/>
        <v>6.25E-2</v>
      </c>
      <c r="G9" s="13"/>
    </row>
    <row r="10" spans="1:10" x14ac:dyDescent="0.25">
      <c r="A10" s="11" t="s">
        <v>170</v>
      </c>
      <c r="B10" s="10" t="s">
        <v>169</v>
      </c>
      <c r="C10" s="22">
        <f t="shared" ca="1" si="0"/>
        <v>0.4375</v>
      </c>
      <c r="D10" s="22">
        <f t="shared" ca="1" si="1"/>
        <v>0.47916666666666669</v>
      </c>
      <c r="E10" s="14" t="s">
        <v>126</v>
      </c>
      <c r="F10" s="13">
        <f t="shared" ca="1" si="2"/>
        <v>4.1666666666666685E-2</v>
      </c>
      <c r="G10" s="13"/>
    </row>
    <row r="11" spans="1:10" x14ac:dyDescent="0.25">
      <c r="A11" s="17" t="s">
        <v>184</v>
      </c>
      <c r="B11" s="16" t="s">
        <v>183</v>
      </c>
      <c r="C11" s="38">
        <f t="shared" ref="C11:C12" ca="1" si="3">RANDBETWEEN(16,32)/48</f>
        <v>0.39583333333333331</v>
      </c>
      <c r="D11" s="38">
        <f t="shared" ref="D11:D12" ca="1" si="4">C11+(RANDBETWEEN(1,8)/48)</f>
        <v>0.47916666666666663</v>
      </c>
      <c r="E11" s="14" t="s">
        <v>9</v>
      </c>
      <c r="F11" s="9">
        <f t="shared" ref="F11:F12" ca="1" si="5">D11-C11</f>
        <v>8.3333333333333315E-2</v>
      </c>
      <c r="G11" s="13"/>
    </row>
    <row r="12" spans="1:10" x14ac:dyDescent="0.25">
      <c r="A12" s="17" t="s">
        <v>196</v>
      </c>
      <c r="B12" s="16" t="s">
        <v>195</v>
      </c>
      <c r="C12" s="38">
        <f t="shared" ca="1" si="3"/>
        <v>0.33333333333333331</v>
      </c>
      <c r="D12" s="38">
        <f t="shared" ca="1" si="4"/>
        <v>0.5</v>
      </c>
      <c r="E12" s="8" t="s">
        <v>8</v>
      </c>
      <c r="F12" s="9">
        <f t="shared" ca="1" si="5"/>
        <v>0.16666666666666669</v>
      </c>
      <c r="G12" s="9"/>
    </row>
    <row r="13" spans="1:10" x14ac:dyDescent="0.25">
      <c r="G13" s="9"/>
    </row>
    <row r="14" spans="1:10" x14ac:dyDescent="0.25">
      <c r="G14" s="13"/>
    </row>
    <row r="16" spans="1:10" x14ac:dyDescent="0.25">
      <c r="A16" s="31"/>
      <c r="B16" s="31"/>
    </row>
    <row r="17" spans="1:11" x14ac:dyDescent="0.25">
      <c r="A17" s="31"/>
      <c r="B17" s="31"/>
    </row>
    <row r="18" spans="1:11" x14ac:dyDescent="0.25">
      <c r="A18" s="31"/>
      <c r="B18" s="31"/>
    </row>
    <row r="19" spans="1:11" x14ac:dyDescent="0.25">
      <c r="A19" s="31"/>
      <c r="B19" s="31"/>
      <c r="J19" s="31"/>
      <c r="K19" s="31"/>
    </row>
    <row r="20" spans="1:11" x14ac:dyDescent="0.25">
      <c r="A20" s="31"/>
      <c r="B20" s="31"/>
      <c r="J20" s="31"/>
      <c r="K20" s="31"/>
    </row>
    <row r="21" spans="1:11" x14ac:dyDescent="0.25">
      <c r="A21" s="31"/>
      <c r="B21" s="31"/>
      <c r="J21" s="31"/>
      <c r="K21" s="31"/>
    </row>
    <row r="22" spans="1:11" x14ac:dyDescent="0.25">
      <c r="A22" s="31"/>
      <c r="B22" s="31"/>
      <c r="J22" s="31"/>
      <c r="K22" s="31"/>
    </row>
    <row r="23" spans="1:11" x14ac:dyDescent="0.25">
      <c r="A23" s="31"/>
      <c r="B23" s="31"/>
      <c r="J23" s="31"/>
      <c r="K23" s="31"/>
    </row>
    <row r="24" spans="1:11" x14ac:dyDescent="0.25">
      <c r="A24" s="31"/>
      <c r="B24" s="31"/>
      <c r="J24" s="31"/>
      <c r="K24" s="31"/>
    </row>
  </sheetData>
  <conditionalFormatting sqref="E2:E12">
    <cfRule type="expression" dxfId="242" priority="7">
      <formula>$E2="Tutoring"</formula>
    </cfRule>
    <cfRule type="expression" dxfId="241" priority="8">
      <formula>$E2="Volunteer"</formula>
    </cfRule>
    <cfRule type="expression" dxfId="240" priority="9">
      <formula>$E2="GED"</formula>
    </cfRule>
    <cfRule type="expression" dxfId="239" priority="10">
      <formula>$E2="Internet"</formula>
    </cfRule>
    <cfRule type="expression" dxfId="238" priority="11">
      <formula>$E2="HiSEt"</formula>
    </cfRule>
    <cfRule type="expression" dxfId="237" priority="12">
      <formula>$E2="Resume / Job Search"</formula>
    </cfRule>
  </conditionalFormatting>
  <conditionalFormatting sqref="A16:B24">
    <cfRule type="expression" dxfId="236" priority="1">
      <formula>$E16="Tutoring"</formula>
    </cfRule>
    <cfRule type="expression" dxfId="235" priority="2">
      <formula>$E16="Volunteer"</formula>
    </cfRule>
    <cfRule type="expression" dxfId="234" priority="3">
      <formula>$E16="GED"</formula>
    </cfRule>
    <cfRule type="expression" dxfId="233" priority="4">
      <formula>$E16="Internet"</formula>
    </cfRule>
    <cfRule type="expression" dxfId="232" priority="5">
      <formula>$E16="Job Search"</formula>
    </cfRule>
    <cfRule type="expression" dxfId="231" priority="6">
      <formula>$E16="Resume"</formula>
    </cfRule>
  </conditionalFormatting>
  <dataValidations count="1">
    <dataValidation type="list" allowBlank="1" showInputMessage="1" showErrorMessage="1" sqref="E2:E12" xr:uid="{B8B49683-8F46-4384-BE60-1DF15CDAD8B9}">
      <formula1>Purpose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9C43-EC99-43FA-BC52-86B8D1E8E7E6}">
  <dimension ref="A1:K24"/>
  <sheetViews>
    <sheetView workbookViewId="0"/>
  </sheetViews>
  <sheetFormatPr defaultRowHeight="15" x14ac:dyDescent="0.25"/>
  <cols>
    <col min="1" max="1" width="13" style="14" customWidth="1"/>
    <col min="2" max="2" width="13.140625" style="14" customWidth="1"/>
    <col min="3" max="4" width="12.7109375" style="14" bestFit="1" customWidth="1"/>
    <col min="5" max="5" width="10.5703125" style="14" customWidth="1"/>
    <col min="6" max="8" width="9.140625" style="14"/>
    <col min="9" max="9" width="10.42578125" style="14" customWidth="1"/>
    <col min="10" max="16384" width="9.140625" style="14"/>
  </cols>
  <sheetData>
    <row r="1" spans="1:10" x14ac:dyDescent="0.25">
      <c r="A1" s="14" t="s">
        <v>1</v>
      </c>
      <c r="B1" s="14" t="s">
        <v>2</v>
      </c>
      <c r="C1" s="14" t="s">
        <v>3</v>
      </c>
      <c r="D1" s="14" t="s">
        <v>4</v>
      </c>
      <c r="E1" s="10" t="s">
        <v>5</v>
      </c>
      <c r="F1" s="10" t="s">
        <v>0</v>
      </c>
      <c r="G1" s="10"/>
      <c r="I1" s="14" t="s">
        <v>5</v>
      </c>
      <c r="J1" s="14" t="s">
        <v>0</v>
      </c>
    </row>
    <row r="2" spans="1:10" x14ac:dyDescent="0.25">
      <c r="A2" s="15" t="s">
        <v>188</v>
      </c>
      <c r="B2" s="14" t="s">
        <v>187</v>
      </c>
      <c r="C2" s="22">
        <f t="shared" ref="C2:C10" ca="1" si="0">RANDBETWEEN(16,32)/48</f>
        <v>0.39583333333333331</v>
      </c>
      <c r="D2" s="22">
        <f t="shared" ref="D2:D10" ca="1" si="1">C2+(RANDBETWEEN(1,8)/48)</f>
        <v>0.4375</v>
      </c>
      <c r="E2" s="14" t="s">
        <v>7</v>
      </c>
      <c r="F2" s="13">
        <f t="shared" ref="F2:F10" ca="1" si="2">D2-C2</f>
        <v>4.1666666666666685E-2</v>
      </c>
      <c r="G2" s="13"/>
      <c r="I2" s="2" t="s">
        <v>6</v>
      </c>
      <c r="J2" s="18">
        <f ca="1">SUMIFS(Table12293133353739414345474951[Total],Table12293133353739414345474951[Purpose],Total1212303234363840424446485052[[#This Row],[Purpose]])</f>
        <v>0.10416666666666669</v>
      </c>
    </row>
    <row r="3" spans="1:10" x14ac:dyDescent="0.25">
      <c r="A3" s="17" t="s">
        <v>182</v>
      </c>
      <c r="B3" s="16" t="s">
        <v>181</v>
      </c>
      <c r="C3" s="22">
        <f t="shared" ca="1" si="0"/>
        <v>0.5</v>
      </c>
      <c r="D3" s="22">
        <f t="shared" ca="1" si="1"/>
        <v>0.58333333333333337</v>
      </c>
      <c r="E3" s="8" t="s">
        <v>6</v>
      </c>
      <c r="F3" s="9">
        <f t="shared" ca="1" si="2"/>
        <v>8.333333333333337E-2</v>
      </c>
      <c r="G3" s="13"/>
      <c r="I3" s="3" t="s">
        <v>7</v>
      </c>
      <c r="J3" s="18">
        <f ca="1">SUMIFS(Table12293133353739414345474951[Total],Table12293133353739414345474951[Purpose],Total1212303234363840424446485052[[#This Row],[Purpose]])</f>
        <v>0.14583333333333331</v>
      </c>
    </row>
    <row r="4" spans="1:10" x14ac:dyDescent="0.25">
      <c r="A4" s="11" t="s">
        <v>113</v>
      </c>
      <c r="B4" s="10" t="s">
        <v>112</v>
      </c>
      <c r="C4" s="22">
        <f t="shared" ca="1" si="0"/>
        <v>0.39583333333333331</v>
      </c>
      <c r="D4" s="22">
        <f t="shared" ca="1" si="1"/>
        <v>0.54166666666666663</v>
      </c>
      <c r="E4" s="14" t="s">
        <v>125</v>
      </c>
      <c r="F4" s="13">
        <f t="shared" ca="1" si="2"/>
        <v>0.14583333333333331</v>
      </c>
      <c r="G4" s="13"/>
      <c r="I4" s="4" t="s">
        <v>125</v>
      </c>
      <c r="J4" s="18">
        <f ca="1">SUMIFS(Table12293133353739414345474951[Total],Table12293133353739414345474951[Purpose],Total1212303234363840424446485052[[#This Row],[Purpose]])</f>
        <v>0.375</v>
      </c>
    </row>
    <row r="5" spans="1:10" x14ac:dyDescent="0.25">
      <c r="A5" s="11" t="s">
        <v>73</v>
      </c>
      <c r="B5" s="10" t="s">
        <v>72</v>
      </c>
      <c r="C5" s="22">
        <f t="shared" ca="1" si="0"/>
        <v>0.45833333333333331</v>
      </c>
      <c r="D5" s="22">
        <f t="shared" ca="1" si="1"/>
        <v>0.47916666666666663</v>
      </c>
      <c r="E5" s="14" t="s">
        <v>6</v>
      </c>
      <c r="F5" s="13">
        <f t="shared" ca="1" si="2"/>
        <v>2.0833333333333315E-2</v>
      </c>
      <c r="G5" s="13"/>
      <c r="I5" s="5" t="s">
        <v>126</v>
      </c>
      <c r="J5" s="18">
        <f ca="1">SUMIFS(Table12293133353739414345474951[Total],Table12293133353739414345474951[Purpose],Total1212303234363840424446485052[[#This Row],[Purpose]])</f>
        <v>0.29166666666666663</v>
      </c>
    </row>
    <row r="6" spans="1:10" x14ac:dyDescent="0.25">
      <c r="A6" s="11" t="s">
        <v>83</v>
      </c>
      <c r="B6" s="10" t="s">
        <v>82</v>
      </c>
      <c r="C6" s="22">
        <f t="shared" ca="1" si="0"/>
        <v>0.45833333333333331</v>
      </c>
      <c r="D6" s="22">
        <f t="shared" ca="1" si="1"/>
        <v>0.5625</v>
      </c>
      <c r="E6" s="14" t="s">
        <v>8</v>
      </c>
      <c r="F6" s="13">
        <f t="shared" ca="1" si="2"/>
        <v>0.10416666666666669</v>
      </c>
      <c r="G6" s="13"/>
      <c r="I6" s="6" t="s">
        <v>8</v>
      </c>
      <c r="J6" s="18">
        <f ca="1">SUMIFS(Table12293133353739414345474951[Total],Table12293133353739414345474951[Purpose],Total1212303234363840424446485052[[#This Row],[Purpose]])</f>
        <v>0.10416666666666669</v>
      </c>
    </row>
    <row r="7" spans="1:10" x14ac:dyDescent="0.25">
      <c r="A7" s="11" t="s">
        <v>206</v>
      </c>
      <c r="B7" s="10" t="s">
        <v>205</v>
      </c>
      <c r="C7" s="22">
        <f t="shared" ca="1" si="0"/>
        <v>0.45833333333333331</v>
      </c>
      <c r="D7" s="22">
        <f t="shared" ca="1" si="1"/>
        <v>0.625</v>
      </c>
      <c r="E7" s="14" t="s">
        <v>125</v>
      </c>
      <c r="F7" s="13">
        <f t="shared" ca="1" si="2"/>
        <v>0.16666666666666669</v>
      </c>
      <c r="G7" s="13"/>
      <c r="I7" s="7" t="s">
        <v>9</v>
      </c>
      <c r="J7" s="18">
        <f ca="1">SUMIFS(Table12293133353739414345474951[Total],Table12293133353739414345474951[Purpose],Total1212303234363840424446485052[[#This Row],[Purpose]])</f>
        <v>4.166666666666663E-2</v>
      </c>
    </row>
    <row r="8" spans="1:10" x14ac:dyDescent="0.25">
      <c r="A8" s="11" t="s">
        <v>190</v>
      </c>
      <c r="B8" s="10" t="s">
        <v>189</v>
      </c>
      <c r="C8" s="22">
        <f t="shared" ca="1" si="0"/>
        <v>0.66666666666666663</v>
      </c>
      <c r="D8" s="22">
        <f t="shared" ca="1" si="1"/>
        <v>0.72916666666666663</v>
      </c>
      <c r="E8" s="14" t="s">
        <v>125</v>
      </c>
      <c r="F8" s="13">
        <f t="shared" ca="1" si="2"/>
        <v>6.25E-2</v>
      </c>
      <c r="G8" s="13"/>
      <c r="I8" s="8" t="s">
        <v>0</v>
      </c>
      <c r="J8" s="21">
        <f ca="1">SUM(Total1212303234363840424446485052[Total])</f>
        <v>1.0625</v>
      </c>
    </row>
    <row r="9" spans="1:10" x14ac:dyDescent="0.25">
      <c r="A9" s="11" t="s">
        <v>212</v>
      </c>
      <c r="B9" s="10" t="s">
        <v>211</v>
      </c>
      <c r="C9" s="22">
        <f t="shared" ca="1" si="0"/>
        <v>0.64583333333333337</v>
      </c>
      <c r="D9" s="22">
        <f t="shared" ca="1" si="1"/>
        <v>0.6875</v>
      </c>
      <c r="E9" s="14" t="s">
        <v>9</v>
      </c>
      <c r="F9" s="13">
        <f t="shared" ca="1" si="2"/>
        <v>4.166666666666663E-2</v>
      </c>
      <c r="G9" s="13"/>
    </row>
    <row r="10" spans="1:10" x14ac:dyDescent="0.25">
      <c r="A10" s="11" t="s">
        <v>77</v>
      </c>
      <c r="B10" s="10" t="s">
        <v>76</v>
      </c>
      <c r="C10" s="22">
        <f t="shared" ca="1" si="0"/>
        <v>0.45833333333333331</v>
      </c>
      <c r="D10" s="22">
        <f t="shared" ca="1" si="1"/>
        <v>0.60416666666666663</v>
      </c>
      <c r="E10" s="14" t="s">
        <v>126</v>
      </c>
      <c r="F10" s="13">
        <f t="shared" ca="1" si="2"/>
        <v>0.14583333333333331</v>
      </c>
      <c r="G10" s="13"/>
    </row>
    <row r="11" spans="1:10" x14ac:dyDescent="0.25">
      <c r="A11" s="17" t="s">
        <v>97</v>
      </c>
      <c r="B11" s="16" t="s">
        <v>96</v>
      </c>
      <c r="C11" s="38">
        <f t="shared" ref="C11:C12" ca="1" si="3">RANDBETWEEN(16,32)/48</f>
        <v>0.625</v>
      </c>
      <c r="D11" s="38">
        <f t="shared" ref="D11:D12" ca="1" si="4">C11+(RANDBETWEEN(1,8)/48)</f>
        <v>0.72916666666666663</v>
      </c>
      <c r="E11" s="8" t="s">
        <v>7</v>
      </c>
      <c r="F11" s="9">
        <f t="shared" ref="F11:F12" ca="1" si="5">D11-C11</f>
        <v>0.10416666666666663</v>
      </c>
      <c r="G11" s="13"/>
    </row>
    <row r="12" spans="1:10" x14ac:dyDescent="0.25">
      <c r="A12" s="17" t="s">
        <v>115</v>
      </c>
      <c r="B12" s="16" t="s">
        <v>114</v>
      </c>
      <c r="C12" s="38">
        <f t="shared" ca="1" si="3"/>
        <v>0.35416666666666669</v>
      </c>
      <c r="D12" s="38">
        <f t="shared" ca="1" si="4"/>
        <v>0.5</v>
      </c>
      <c r="E12" s="8" t="s">
        <v>126</v>
      </c>
      <c r="F12" s="9">
        <f t="shared" ca="1" si="5"/>
        <v>0.14583333333333331</v>
      </c>
      <c r="G12" s="9"/>
    </row>
    <row r="13" spans="1:10" x14ac:dyDescent="0.25">
      <c r="G13" s="9"/>
    </row>
    <row r="14" spans="1:10" x14ac:dyDescent="0.25">
      <c r="G14" s="13"/>
    </row>
    <row r="16" spans="1:10" x14ac:dyDescent="0.25">
      <c r="A16" s="31"/>
      <c r="B16" s="31"/>
    </row>
    <row r="17" spans="1:11" x14ac:dyDescent="0.25">
      <c r="A17" s="31"/>
      <c r="B17" s="31"/>
    </row>
    <row r="18" spans="1:11" x14ac:dyDescent="0.25">
      <c r="A18" s="31"/>
      <c r="B18" s="31"/>
    </row>
    <row r="19" spans="1:11" x14ac:dyDescent="0.25">
      <c r="A19" s="31"/>
      <c r="B19" s="31"/>
      <c r="J19" s="31"/>
      <c r="K19" s="31"/>
    </row>
    <row r="20" spans="1:11" x14ac:dyDescent="0.25">
      <c r="A20" s="31"/>
      <c r="B20" s="31"/>
      <c r="J20" s="31"/>
      <c r="K20" s="31"/>
    </row>
    <row r="21" spans="1:11" x14ac:dyDescent="0.25">
      <c r="A21" s="31"/>
      <c r="B21" s="31"/>
      <c r="J21" s="31"/>
      <c r="K21" s="31"/>
    </row>
    <row r="22" spans="1:11" x14ac:dyDescent="0.25">
      <c r="A22" s="31"/>
      <c r="B22" s="31"/>
      <c r="J22" s="31"/>
      <c r="K22" s="31"/>
    </row>
    <row r="23" spans="1:11" x14ac:dyDescent="0.25">
      <c r="A23" s="31"/>
      <c r="B23" s="31"/>
      <c r="J23" s="31"/>
      <c r="K23" s="31"/>
    </row>
    <row r="24" spans="1:11" x14ac:dyDescent="0.25">
      <c r="A24" s="31"/>
      <c r="B24" s="31"/>
      <c r="J24" s="31"/>
      <c r="K24" s="31"/>
    </row>
  </sheetData>
  <conditionalFormatting sqref="E2:E12">
    <cfRule type="expression" dxfId="215" priority="7">
      <formula>$E2="Tutoring"</formula>
    </cfRule>
    <cfRule type="expression" dxfId="214" priority="8">
      <formula>$E2="Volunteer"</formula>
    </cfRule>
    <cfRule type="expression" dxfId="213" priority="9">
      <formula>$E2="GED"</formula>
    </cfRule>
    <cfRule type="expression" dxfId="212" priority="10">
      <formula>$E2="Internet"</formula>
    </cfRule>
    <cfRule type="expression" dxfId="211" priority="11">
      <formula>$E2="HiSEt"</formula>
    </cfRule>
    <cfRule type="expression" dxfId="210" priority="12">
      <formula>$E2="Resume / Job Search"</formula>
    </cfRule>
  </conditionalFormatting>
  <conditionalFormatting sqref="A16:B24">
    <cfRule type="expression" dxfId="209" priority="1">
      <formula>$E16="Tutoring"</formula>
    </cfRule>
    <cfRule type="expression" dxfId="208" priority="2">
      <formula>$E16="Volunteer"</formula>
    </cfRule>
    <cfRule type="expression" dxfId="207" priority="3">
      <formula>$E16="GED"</formula>
    </cfRule>
    <cfRule type="expression" dxfId="206" priority="4">
      <formula>$E16="Internet"</formula>
    </cfRule>
    <cfRule type="expression" dxfId="205" priority="5">
      <formula>$E16="Job Search"</formula>
    </cfRule>
    <cfRule type="expression" dxfId="204" priority="6">
      <formula>$E16="Resume"</formula>
    </cfRule>
  </conditionalFormatting>
  <dataValidations count="1">
    <dataValidation type="list" allowBlank="1" showInputMessage="1" showErrorMessage="1" sqref="E2:E12" xr:uid="{A10C5480-F55B-458E-84B2-9BEEA50A6BC2}">
      <formula1>Purpose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1E182-5598-4DA5-A275-967F91396742}">
  <dimension ref="A1:K27"/>
  <sheetViews>
    <sheetView workbookViewId="0"/>
  </sheetViews>
  <sheetFormatPr defaultRowHeight="15" x14ac:dyDescent="0.25"/>
  <cols>
    <col min="1" max="1" width="13" style="14" customWidth="1"/>
    <col min="2" max="2" width="13.140625" style="14" customWidth="1"/>
    <col min="3" max="4" width="12.7109375" style="14" bestFit="1" customWidth="1"/>
    <col min="5" max="5" width="10.5703125" style="14" customWidth="1"/>
    <col min="6" max="8" width="9.140625" style="14"/>
    <col min="9" max="9" width="10.42578125" style="14" customWidth="1"/>
    <col min="10" max="16384" width="9.140625" style="14"/>
  </cols>
  <sheetData>
    <row r="1" spans="1:10" x14ac:dyDescent="0.25">
      <c r="A1" s="14" t="s">
        <v>1</v>
      </c>
      <c r="B1" s="14" t="s">
        <v>2</v>
      </c>
      <c r="C1" s="14" t="s">
        <v>3</v>
      </c>
      <c r="D1" s="14" t="s">
        <v>4</v>
      </c>
      <c r="E1" s="10" t="s">
        <v>5</v>
      </c>
      <c r="F1" s="10" t="s">
        <v>0</v>
      </c>
      <c r="G1" s="10"/>
      <c r="I1" s="14" t="s">
        <v>5</v>
      </c>
      <c r="J1" s="14" t="s">
        <v>0</v>
      </c>
    </row>
    <row r="2" spans="1:10" x14ac:dyDescent="0.25">
      <c r="A2" s="15" t="s">
        <v>91</v>
      </c>
      <c r="B2" s="14" t="s">
        <v>90</v>
      </c>
      <c r="C2" s="22">
        <f t="shared" ref="C2:C10" ca="1" si="0">RANDBETWEEN(16,32)/48</f>
        <v>0.64583333333333337</v>
      </c>
      <c r="D2" s="22">
        <f t="shared" ref="D2:D10" ca="1" si="1">C2+(RANDBETWEEN(1,8)/48)</f>
        <v>0.75</v>
      </c>
      <c r="E2" s="14" t="s">
        <v>7</v>
      </c>
      <c r="F2" s="13">
        <f t="shared" ref="F2:F10" ca="1" si="2">D2-C2</f>
        <v>0.10416666666666663</v>
      </c>
      <c r="G2" s="13"/>
      <c r="I2" s="2" t="s">
        <v>6</v>
      </c>
      <c r="J2" s="18">
        <f ca="1">SUMIFS(Table1229313335373941434547495153[Total],Table1229313335373941434547495153[Purpose],Total121230323436384042444648505254[[#This Row],[Purpose]])</f>
        <v>0.35416666666666657</v>
      </c>
    </row>
    <row r="3" spans="1:10" x14ac:dyDescent="0.25">
      <c r="A3" s="17" t="s">
        <v>204</v>
      </c>
      <c r="B3" s="16" t="s">
        <v>203</v>
      </c>
      <c r="C3" s="22">
        <f t="shared" ca="1" si="0"/>
        <v>0.45833333333333331</v>
      </c>
      <c r="D3" s="22">
        <f t="shared" ca="1" si="1"/>
        <v>0.58333333333333326</v>
      </c>
      <c r="E3" s="8" t="s">
        <v>6</v>
      </c>
      <c r="F3" s="9">
        <f t="shared" ca="1" si="2"/>
        <v>0.12499999999999994</v>
      </c>
      <c r="G3" s="13"/>
      <c r="I3" s="3" t="s">
        <v>7</v>
      </c>
      <c r="J3" s="18">
        <f ca="1">SUMIFS(Table1229313335373941434547495153[Total],Table1229313335373941434547495153[Purpose],Total121230323436384042444648505254[[#This Row],[Purpose]])</f>
        <v>0.22916666666666657</v>
      </c>
    </row>
    <row r="4" spans="1:10" x14ac:dyDescent="0.25">
      <c r="A4" s="11" t="s">
        <v>170</v>
      </c>
      <c r="B4" s="10" t="s">
        <v>169</v>
      </c>
      <c r="C4" s="22">
        <f t="shared" ca="1" si="0"/>
        <v>0.54166666666666663</v>
      </c>
      <c r="D4" s="22">
        <f t="shared" ca="1" si="1"/>
        <v>0.625</v>
      </c>
      <c r="E4" s="14" t="s">
        <v>125</v>
      </c>
      <c r="F4" s="13">
        <f t="shared" ca="1" si="2"/>
        <v>8.333333333333337E-2</v>
      </c>
      <c r="G4" s="13"/>
      <c r="I4" s="4" t="s">
        <v>125</v>
      </c>
      <c r="J4" s="18">
        <f ca="1">SUMIFS(Table1229313335373941434547495153[Total],Table1229313335373941434547495153[Purpose],Total121230323436384042444648505254[[#This Row],[Purpose]])</f>
        <v>0.45833333333333343</v>
      </c>
    </row>
    <row r="5" spans="1:10" x14ac:dyDescent="0.25">
      <c r="A5" s="11" t="s">
        <v>186</v>
      </c>
      <c r="B5" s="10" t="s">
        <v>185</v>
      </c>
      <c r="C5" s="22">
        <f t="shared" ca="1" si="0"/>
        <v>0.625</v>
      </c>
      <c r="D5" s="22">
        <f t="shared" ca="1" si="1"/>
        <v>0.66666666666666663</v>
      </c>
      <c r="E5" s="14" t="s">
        <v>6</v>
      </c>
      <c r="F5" s="13">
        <f t="shared" ca="1" si="2"/>
        <v>4.166666666666663E-2</v>
      </c>
      <c r="G5" s="13"/>
      <c r="I5" s="5" t="s">
        <v>126</v>
      </c>
      <c r="J5" s="18">
        <f ca="1">SUMIFS(Table1229313335373941434547495153[Total],Table1229313335373941434547495153[Purpose],Total121230323436384042444648505254[[#This Row],[Purpose]])</f>
        <v>0.125</v>
      </c>
    </row>
    <row r="6" spans="1:10" x14ac:dyDescent="0.25">
      <c r="A6" s="11" t="s">
        <v>69</v>
      </c>
      <c r="B6" s="10" t="s">
        <v>68</v>
      </c>
      <c r="C6" s="22">
        <f t="shared" ca="1" si="0"/>
        <v>0.33333333333333331</v>
      </c>
      <c r="D6" s="22">
        <f t="shared" ca="1" si="1"/>
        <v>0.5</v>
      </c>
      <c r="E6" s="14" t="s">
        <v>8</v>
      </c>
      <c r="F6" s="13">
        <f t="shared" ca="1" si="2"/>
        <v>0.16666666666666669</v>
      </c>
      <c r="G6" s="13"/>
      <c r="I6" s="6" t="s">
        <v>8</v>
      </c>
      <c r="J6" s="18">
        <f ca="1">SUMIFS(Table1229313335373941434547495153[Total],Table1229313335373941434547495153[Purpose],Total121230323436384042444648505254[[#This Row],[Purpose]])</f>
        <v>0.31250000000000006</v>
      </c>
    </row>
    <row r="7" spans="1:10" x14ac:dyDescent="0.25">
      <c r="A7" s="11" t="s">
        <v>164</v>
      </c>
      <c r="B7" s="10" t="s">
        <v>163</v>
      </c>
      <c r="C7" s="22">
        <f t="shared" ca="1" si="0"/>
        <v>0.60416666666666663</v>
      </c>
      <c r="D7" s="22">
        <f t="shared" ca="1" si="1"/>
        <v>0.70833333333333326</v>
      </c>
      <c r="E7" s="14" t="s">
        <v>125</v>
      </c>
      <c r="F7" s="13">
        <f t="shared" ca="1" si="2"/>
        <v>0.10416666666666663</v>
      </c>
      <c r="G7" s="13"/>
      <c r="I7" s="7" t="s">
        <v>9</v>
      </c>
      <c r="J7" s="18">
        <f ca="1">SUMIFS(Table1229313335373941434547495153[Total],Table1229313335373941434547495153[Purpose],Total121230323436384042444648505254[[#This Row],[Purpose]])</f>
        <v>0.125</v>
      </c>
    </row>
    <row r="8" spans="1:10" x14ac:dyDescent="0.25">
      <c r="A8" s="11" t="s">
        <v>180</v>
      </c>
      <c r="B8" s="10" t="s">
        <v>179</v>
      </c>
      <c r="C8" s="22">
        <f t="shared" ca="1" si="0"/>
        <v>0.5625</v>
      </c>
      <c r="D8" s="22">
        <f t="shared" ca="1" si="1"/>
        <v>0.64583333333333337</v>
      </c>
      <c r="E8" s="14" t="s">
        <v>125</v>
      </c>
      <c r="F8" s="13">
        <f t="shared" ca="1" si="2"/>
        <v>8.333333333333337E-2</v>
      </c>
      <c r="G8" s="13"/>
      <c r="I8" s="8" t="s">
        <v>0</v>
      </c>
      <c r="J8" s="21">
        <f ca="1">SUM(Total121230323436384042444648505254[Total])</f>
        <v>1.6041666666666665</v>
      </c>
    </row>
    <row r="9" spans="1:10" x14ac:dyDescent="0.25">
      <c r="A9" s="11" t="s">
        <v>162</v>
      </c>
      <c r="B9" s="10" t="s">
        <v>161</v>
      </c>
      <c r="C9" s="22">
        <f t="shared" ca="1" si="0"/>
        <v>0.64583333333333337</v>
      </c>
      <c r="D9" s="22">
        <f t="shared" ca="1" si="1"/>
        <v>0.70833333333333337</v>
      </c>
      <c r="E9" s="14" t="s">
        <v>9</v>
      </c>
      <c r="F9" s="13">
        <f t="shared" ca="1" si="2"/>
        <v>6.25E-2</v>
      </c>
      <c r="G9" s="13"/>
    </row>
    <row r="10" spans="1:10" x14ac:dyDescent="0.25">
      <c r="A10" s="11" t="s">
        <v>59</v>
      </c>
      <c r="B10" s="10" t="s">
        <v>58</v>
      </c>
      <c r="C10" s="22">
        <f t="shared" ca="1" si="0"/>
        <v>0.33333333333333331</v>
      </c>
      <c r="D10" s="22">
        <f t="shared" ca="1" si="1"/>
        <v>0.45833333333333331</v>
      </c>
      <c r="E10" s="14" t="s">
        <v>126</v>
      </c>
      <c r="F10" s="13">
        <f t="shared" ca="1" si="2"/>
        <v>0.125</v>
      </c>
      <c r="G10" s="13"/>
    </row>
    <row r="11" spans="1:10" x14ac:dyDescent="0.25">
      <c r="A11" s="17" t="s">
        <v>65</v>
      </c>
      <c r="B11" s="16" t="s">
        <v>64</v>
      </c>
      <c r="C11" s="38">
        <f t="shared" ref="C11:C18" ca="1" si="3">RANDBETWEEN(16,32)/48</f>
        <v>0.39583333333333331</v>
      </c>
      <c r="D11" s="38">
        <f t="shared" ref="D11:D18" ca="1" si="4">C11+(RANDBETWEEN(1,8)/48)</f>
        <v>0.52083333333333326</v>
      </c>
      <c r="E11" s="14" t="s">
        <v>7</v>
      </c>
      <c r="F11" s="9">
        <f t="shared" ref="F11:F18" ca="1" si="5">D11-C11</f>
        <v>0.12499999999999994</v>
      </c>
      <c r="G11" s="13"/>
    </row>
    <row r="12" spans="1:10" x14ac:dyDescent="0.25">
      <c r="A12" s="17" t="s">
        <v>174</v>
      </c>
      <c r="B12" s="16" t="s">
        <v>173</v>
      </c>
      <c r="C12" s="38">
        <f t="shared" ca="1" si="3"/>
        <v>0.375</v>
      </c>
      <c r="D12" s="38">
        <f t="shared" ca="1" si="4"/>
        <v>0.52083333333333337</v>
      </c>
      <c r="E12" s="8" t="s">
        <v>6</v>
      </c>
      <c r="F12" s="9">
        <f t="shared" ca="1" si="5"/>
        <v>0.14583333333333337</v>
      </c>
      <c r="G12" s="9"/>
    </row>
    <row r="13" spans="1:10" x14ac:dyDescent="0.25">
      <c r="A13" s="17" t="s">
        <v>109</v>
      </c>
      <c r="B13" s="16" t="s">
        <v>108</v>
      </c>
      <c r="C13" s="38">
        <f t="shared" ca="1" si="3"/>
        <v>0.52083333333333337</v>
      </c>
      <c r="D13" s="38">
        <f t="shared" ca="1" si="4"/>
        <v>0.54166666666666674</v>
      </c>
      <c r="E13" s="14" t="s">
        <v>125</v>
      </c>
      <c r="F13" s="9">
        <f t="shared" ca="1" si="5"/>
        <v>2.083333333333337E-2</v>
      </c>
      <c r="G13" s="9"/>
    </row>
    <row r="14" spans="1:10" x14ac:dyDescent="0.25">
      <c r="A14" s="17" t="s">
        <v>119</v>
      </c>
      <c r="B14" s="16" t="s">
        <v>118</v>
      </c>
      <c r="C14" s="38">
        <f t="shared" ca="1" si="3"/>
        <v>0.54166666666666663</v>
      </c>
      <c r="D14" s="38">
        <f t="shared" ca="1" si="4"/>
        <v>0.58333333333333326</v>
      </c>
      <c r="E14" s="14" t="s">
        <v>6</v>
      </c>
      <c r="F14" s="9">
        <f t="shared" ca="1" si="5"/>
        <v>4.166666666666663E-2</v>
      </c>
      <c r="G14" s="13"/>
    </row>
    <row r="15" spans="1:10" x14ac:dyDescent="0.25">
      <c r="A15" s="17" t="s">
        <v>105</v>
      </c>
      <c r="B15" s="16" t="s">
        <v>104</v>
      </c>
      <c r="C15" s="38">
        <f t="shared" ca="1" si="3"/>
        <v>0.4375</v>
      </c>
      <c r="D15" s="38">
        <f t="shared" ca="1" si="4"/>
        <v>0.58333333333333337</v>
      </c>
      <c r="E15" s="14" t="s">
        <v>8</v>
      </c>
      <c r="F15" s="9">
        <f t="shared" ca="1" si="5"/>
        <v>0.14583333333333337</v>
      </c>
    </row>
    <row r="16" spans="1:10" x14ac:dyDescent="0.25">
      <c r="A16" s="17" t="s">
        <v>194</v>
      </c>
      <c r="B16" s="16" t="s">
        <v>193</v>
      </c>
      <c r="C16" s="38">
        <f t="shared" ca="1" si="3"/>
        <v>0.35416666666666669</v>
      </c>
      <c r="D16" s="38">
        <f t="shared" ca="1" si="4"/>
        <v>0.45833333333333337</v>
      </c>
      <c r="E16" s="14" t="s">
        <v>125</v>
      </c>
      <c r="F16" s="9">
        <f t="shared" ca="1" si="5"/>
        <v>0.10416666666666669</v>
      </c>
    </row>
    <row r="17" spans="1:11" x14ac:dyDescent="0.25">
      <c r="A17" s="17" t="s">
        <v>188</v>
      </c>
      <c r="B17" s="16" t="s">
        <v>187</v>
      </c>
      <c r="C17" s="38">
        <f t="shared" ca="1" si="3"/>
        <v>0.375</v>
      </c>
      <c r="D17" s="38">
        <f t="shared" ca="1" si="4"/>
        <v>0.4375</v>
      </c>
      <c r="E17" s="14" t="s">
        <v>125</v>
      </c>
      <c r="F17" s="9">
        <f t="shared" ca="1" si="5"/>
        <v>6.25E-2</v>
      </c>
    </row>
    <row r="18" spans="1:11" x14ac:dyDescent="0.25">
      <c r="A18" s="17" t="s">
        <v>111</v>
      </c>
      <c r="B18" s="16" t="s">
        <v>110</v>
      </c>
      <c r="C18" s="38">
        <f t="shared" ca="1" si="3"/>
        <v>0.39583333333333331</v>
      </c>
      <c r="D18" s="38">
        <f t="shared" ca="1" si="4"/>
        <v>0.45833333333333331</v>
      </c>
      <c r="E18" s="14" t="s">
        <v>9</v>
      </c>
      <c r="F18" s="9">
        <f t="shared" ca="1" si="5"/>
        <v>6.25E-2</v>
      </c>
    </row>
    <row r="19" spans="1:11" x14ac:dyDescent="0.25">
      <c r="A19" s="31"/>
      <c r="B19" s="31"/>
      <c r="J19" s="31"/>
      <c r="K19" s="31"/>
    </row>
    <row r="20" spans="1:11" x14ac:dyDescent="0.25">
      <c r="A20" s="31"/>
      <c r="B20" s="31"/>
      <c r="J20" s="31"/>
      <c r="K20" s="31"/>
    </row>
    <row r="21" spans="1:11" x14ac:dyDescent="0.25">
      <c r="A21" s="31"/>
      <c r="B21" s="31"/>
      <c r="J21" s="31"/>
      <c r="K21" s="31"/>
    </row>
    <row r="22" spans="1:11" x14ac:dyDescent="0.25">
      <c r="A22" s="31"/>
      <c r="B22" s="31"/>
      <c r="J22" s="31"/>
      <c r="K22" s="31"/>
    </row>
    <row r="23" spans="1:11" x14ac:dyDescent="0.25">
      <c r="A23" s="31"/>
      <c r="B23" s="31"/>
      <c r="J23" s="31"/>
      <c r="K23" s="31"/>
    </row>
    <row r="24" spans="1:11" x14ac:dyDescent="0.25">
      <c r="A24" s="31"/>
      <c r="B24" s="31"/>
      <c r="J24" s="31"/>
      <c r="K24" s="31"/>
    </row>
    <row r="25" spans="1:11" x14ac:dyDescent="0.25">
      <c r="A25" s="31"/>
      <c r="B25" s="31"/>
    </row>
    <row r="26" spans="1:11" x14ac:dyDescent="0.25">
      <c r="A26" s="31"/>
      <c r="B26" s="31"/>
    </row>
    <row r="27" spans="1:11" x14ac:dyDescent="0.25">
      <c r="A27" s="31"/>
      <c r="B27" s="31"/>
    </row>
  </sheetData>
  <conditionalFormatting sqref="E2:E18">
    <cfRule type="expression" dxfId="188" priority="7">
      <formula>$E2="Tutoring"</formula>
    </cfRule>
    <cfRule type="expression" dxfId="187" priority="8">
      <formula>$E2="Volunteer"</formula>
    </cfRule>
    <cfRule type="expression" dxfId="186" priority="9">
      <formula>$E2="GED"</formula>
    </cfRule>
    <cfRule type="expression" dxfId="185" priority="10">
      <formula>$E2="Internet"</formula>
    </cfRule>
    <cfRule type="expression" dxfId="184" priority="11">
      <formula>$E2="HiSEt"</formula>
    </cfRule>
    <cfRule type="expression" dxfId="183" priority="12">
      <formula>$E2="Resume / Job Search"</formula>
    </cfRule>
  </conditionalFormatting>
  <conditionalFormatting sqref="A19:B27">
    <cfRule type="expression" dxfId="182" priority="1">
      <formula>$E19="Tutoring"</formula>
    </cfRule>
    <cfRule type="expression" dxfId="181" priority="2">
      <formula>$E19="Volunteer"</formula>
    </cfRule>
    <cfRule type="expression" dxfId="180" priority="3">
      <formula>$E19="GED"</formula>
    </cfRule>
    <cfRule type="expression" dxfId="179" priority="4">
      <formula>$E19="Internet"</formula>
    </cfRule>
    <cfRule type="expression" dxfId="178" priority="5">
      <formula>$E19="Job Search"</formula>
    </cfRule>
    <cfRule type="expression" dxfId="177" priority="6">
      <formula>$E19="Resume"</formula>
    </cfRule>
  </conditionalFormatting>
  <dataValidations count="1">
    <dataValidation type="list" allowBlank="1" showInputMessage="1" showErrorMessage="1" sqref="E2:E18" xr:uid="{1CACAA14-AA9D-42A9-814D-9B6640D2BE57}">
      <formula1>Purpose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49FA8-31A8-4714-BF98-54D1BE97F735}">
  <dimension ref="A1:K24"/>
  <sheetViews>
    <sheetView workbookViewId="0"/>
  </sheetViews>
  <sheetFormatPr defaultRowHeight="15" x14ac:dyDescent="0.25"/>
  <cols>
    <col min="1" max="1" width="13" style="14" customWidth="1"/>
    <col min="2" max="2" width="13.140625" style="14" customWidth="1"/>
    <col min="3" max="4" width="12.7109375" style="14" bestFit="1" customWidth="1"/>
    <col min="5" max="5" width="10.5703125" style="14" customWidth="1"/>
    <col min="6" max="8" width="9.140625" style="14"/>
    <col min="9" max="9" width="10.42578125" style="14" customWidth="1"/>
    <col min="10" max="16384" width="9.140625" style="14"/>
  </cols>
  <sheetData>
    <row r="1" spans="1:10" x14ac:dyDescent="0.25">
      <c r="A1" s="14" t="s">
        <v>1</v>
      </c>
      <c r="B1" s="14" t="s">
        <v>2</v>
      </c>
      <c r="C1" s="14" t="s">
        <v>3</v>
      </c>
      <c r="D1" s="14" t="s">
        <v>4</v>
      </c>
      <c r="E1" s="10" t="s">
        <v>5</v>
      </c>
      <c r="F1" s="10" t="s">
        <v>0</v>
      </c>
      <c r="G1" s="10"/>
      <c r="I1" s="14" t="s">
        <v>5</v>
      </c>
      <c r="J1" s="14" t="s">
        <v>0</v>
      </c>
    </row>
    <row r="2" spans="1:10" x14ac:dyDescent="0.25">
      <c r="A2" s="15" t="s">
        <v>101</v>
      </c>
      <c r="B2" s="14" t="s">
        <v>100</v>
      </c>
      <c r="C2" s="22">
        <f t="shared" ref="C2:C10" ca="1" si="0">RANDBETWEEN(16,32)/48</f>
        <v>0.60416666666666663</v>
      </c>
      <c r="D2" s="22">
        <f t="shared" ref="D2:D10" ca="1" si="1">C2+(RANDBETWEEN(1,8)/48)</f>
        <v>0.6875</v>
      </c>
      <c r="E2" s="14" t="s">
        <v>7</v>
      </c>
      <c r="F2" s="13">
        <f t="shared" ref="F2:F10" ca="1" si="2">D2-C2</f>
        <v>8.333333333333337E-2</v>
      </c>
      <c r="G2" s="13"/>
      <c r="I2" s="2" t="s">
        <v>6</v>
      </c>
      <c r="J2" s="18">
        <f ca="1">SUMIFS(Table122931333537394143454749515355[Total],Table122931333537394143454749515355[Purpose],Total12123032343638404244464850525456[[#This Row],[Purpose]])</f>
        <v>0.375</v>
      </c>
    </row>
    <row r="3" spans="1:10" x14ac:dyDescent="0.25">
      <c r="A3" s="17" t="s">
        <v>57</v>
      </c>
      <c r="B3" s="16" t="s">
        <v>56</v>
      </c>
      <c r="C3" s="22">
        <f t="shared" ca="1" si="0"/>
        <v>0.66666666666666663</v>
      </c>
      <c r="D3" s="22">
        <f t="shared" ca="1" si="1"/>
        <v>0.6875</v>
      </c>
      <c r="E3" s="8" t="s">
        <v>6</v>
      </c>
      <c r="F3" s="9">
        <f t="shared" ca="1" si="2"/>
        <v>2.083333333333337E-2</v>
      </c>
      <c r="G3" s="13"/>
      <c r="I3" s="3" t="s">
        <v>7</v>
      </c>
      <c r="J3" s="18">
        <f ca="1">SUMIFS(Table122931333537394143454749515355[Total],Table122931333537394143454749515355[Purpose],Total12123032343638404244464850525456[[#This Row],[Purpose]])</f>
        <v>0.10416666666666674</v>
      </c>
    </row>
    <row r="4" spans="1:10" x14ac:dyDescent="0.25">
      <c r="A4" s="11" t="s">
        <v>77</v>
      </c>
      <c r="B4" s="10" t="s">
        <v>76</v>
      </c>
      <c r="C4" s="22">
        <f t="shared" ca="1" si="0"/>
        <v>0.625</v>
      </c>
      <c r="D4" s="22">
        <f t="shared" ca="1" si="1"/>
        <v>0.75</v>
      </c>
      <c r="E4" s="14" t="s">
        <v>125</v>
      </c>
      <c r="F4" s="13">
        <f t="shared" ca="1" si="2"/>
        <v>0.125</v>
      </c>
      <c r="G4" s="13"/>
      <c r="I4" s="4" t="s">
        <v>125</v>
      </c>
      <c r="J4" s="18">
        <f ca="1">SUMIFS(Table122931333537394143454749515355[Total],Table122931333537394143454749515355[Purpose],Total12123032343638404244464850525456[[#This Row],[Purpose]])</f>
        <v>0.33333333333333337</v>
      </c>
    </row>
    <row r="5" spans="1:10" x14ac:dyDescent="0.25">
      <c r="A5" s="11" t="s">
        <v>192</v>
      </c>
      <c r="B5" s="10" t="s">
        <v>191</v>
      </c>
      <c r="C5" s="22">
        <f t="shared" ca="1" si="0"/>
        <v>0.64583333333333337</v>
      </c>
      <c r="D5" s="22">
        <f t="shared" ca="1" si="1"/>
        <v>0.77083333333333337</v>
      </c>
      <c r="E5" s="14" t="s">
        <v>6</v>
      </c>
      <c r="F5" s="13">
        <f t="shared" ca="1" si="2"/>
        <v>0.125</v>
      </c>
      <c r="G5" s="13"/>
      <c r="I5" s="5" t="s">
        <v>126</v>
      </c>
      <c r="J5" s="18">
        <f ca="1">SUMIFS(Table122931333537394143454749515355[Total],Table122931333537394143454749515355[Purpose],Total12123032343638404244464850525456[[#This Row],[Purpose]])</f>
        <v>8.333333333333337E-2</v>
      </c>
    </row>
    <row r="6" spans="1:10" x14ac:dyDescent="0.25">
      <c r="A6" s="11" t="s">
        <v>87</v>
      </c>
      <c r="B6" s="10" t="s">
        <v>86</v>
      </c>
      <c r="C6" s="22">
        <f t="shared" ca="1" si="0"/>
        <v>0.5</v>
      </c>
      <c r="D6" s="22">
        <f t="shared" ca="1" si="1"/>
        <v>0.52083333333333337</v>
      </c>
      <c r="E6" s="14" t="s">
        <v>8</v>
      </c>
      <c r="F6" s="13">
        <f t="shared" ca="1" si="2"/>
        <v>2.083333333333337E-2</v>
      </c>
      <c r="G6" s="13"/>
      <c r="I6" s="6" t="s">
        <v>8</v>
      </c>
      <c r="J6" s="18">
        <f ca="1">SUMIFS(Table122931333537394143454749515355[Total],Table122931333537394143454749515355[Purpose],Total12123032343638404244464850525456[[#This Row],[Purpose]])</f>
        <v>0.10416666666666674</v>
      </c>
    </row>
    <row r="7" spans="1:10" x14ac:dyDescent="0.25">
      <c r="A7" s="11" t="s">
        <v>91</v>
      </c>
      <c r="B7" s="10" t="s">
        <v>90</v>
      </c>
      <c r="C7" s="22">
        <f t="shared" ca="1" si="0"/>
        <v>0.5625</v>
      </c>
      <c r="D7" s="22">
        <f t="shared" ca="1" si="1"/>
        <v>0.625</v>
      </c>
      <c r="E7" s="14" t="s">
        <v>125</v>
      </c>
      <c r="F7" s="13">
        <f t="shared" ca="1" si="2"/>
        <v>6.25E-2</v>
      </c>
      <c r="G7" s="13"/>
      <c r="I7" s="7" t="s">
        <v>9</v>
      </c>
      <c r="J7" s="18">
        <f ca="1">SUMIFS(Table122931333537394143454749515355[Total],Table122931333537394143454749515355[Purpose],Total12123032343638404244464850525456[[#This Row],[Purpose]])</f>
        <v>0.16666666666666663</v>
      </c>
    </row>
    <row r="8" spans="1:10" x14ac:dyDescent="0.25">
      <c r="A8" s="11" t="s">
        <v>95</v>
      </c>
      <c r="B8" s="10" t="s">
        <v>94</v>
      </c>
      <c r="C8" s="22">
        <f t="shared" ca="1" si="0"/>
        <v>0.5625</v>
      </c>
      <c r="D8" s="22">
        <f t="shared" ca="1" si="1"/>
        <v>0.64583333333333337</v>
      </c>
      <c r="E8" s="14" t="s">
        <v>125</v>
      </c>
      <c r="F8" s="13">
        <f t="shared" ca="1" si="2"/>
        <v>8.333333333333337E-2</v>
      </c>
      <c r="G8" s="13"/>
      <c r="I8" s="8" t="s">
        <v>0</v>
      </c>
      <c r="J8" s="21">
        <f ca="1">SUM(Total12123032343638404244464850525456[Total])</f>
        <v>1.166666666666667</v>
      </c>
    </row>
    <row r="9" spans="1:10" x14ac:dyDescent="0.25">
      <c r="A9" s="11" t="s">
        <v>206</v>
      </c>
      <c r="B9" s="10" t="s">
        <v>205</v>
      </c>
      <c r="C9" s="22">
        <f t="shared" ca="1" si="0"/>
        <v>0.5625</v>
      </c>
      <c r="D9" s="22">
        <f t="shared" ca="1" si="1"/>
        <v>0.72916666666666663</v>
      </c>
      <c r="E9" s="14" t="s">
        <v>9</v>
      </c>
      <c r="F9" s="13">
        <f t="shared" ca="1" si="2"/>
        <v>0.16666666666666663</v>
      </c>
      <c r="G9" s="13"/>
    </row>
    <row r="10" spans="1:10" x14ac:dyDescent="0.25">
      <c r="A10" s="11" t="s">
        <v>210</v>
      </c>
      <c r="B10" s="10" t="s">
        <v>209</v>
      </c>
      <c r="C10" s="22">
        <f t="shared" ca="1" si="0"/>
        <v>0.5625</v>
      </c>
      <c r="D10" s="22">
        <f t="shared" ca="1" si="1"/>
        <v>0.64583333333333337</v>
      </c>
      <c r="E10" s="14" t="s">
        <v>126</v>
      </c>
      <c r="F10" s="13">
        <f t="shared" ca="1" si="2"/>
        <v>8.333333333333337E-2</v>
      </c>
      <c r="G10" s="13"/>
    </row>
    <row r="11" spans="1:10" x14ac:dyDescent="0.25">
      <c r="A11" s="17" t="s">
        <v>99</v>
      </c>
      <c r="B11" s="16" t="s">
        <v>98</v>
      </c>
      <c r="C11" s="38">
        <f t="shared" ref="C11:C15" ca="1" si="3">RANDBETWEEN(16,32)/48</f>
        <v>0.66666666666666663</v>
      </c>
      <c r="D11" s="38">
        <f t="shared" ref="D11:D15" ca="1" si="4">C11+(RANDBETWEEN(1,8)/48)</f>
        <v>0.6875</v>
      </c>
      <c r="E11" s="14" t="s">
        <v>7</v>
      </c>
      <c r="F11" s="9">
        <f t="shared" ref="F11:F15" ca="1" si="5">D11-C11</f>
        <v>2.083333333333337E-2</v>
      </c>
      <c r="G11" s="13"/>
    </row>
    <row r="12" spans="1:10" x14ac:dyDescent="0.25">
      <c r="A12" s="17" t="s">
        <v>198</v>
      </c>
      <c r="B12" s="16" t="s">
        <v>197</v>
      </c>
      <c r="C12" s="38">
        <f t="shared" ca="1" si="3"/>
        <v>0.60416666666666663</v>
      </c>
      <c r="D12" s="38">
        <f t="shared" ca="1" si="4"/>
        <v>0.77083333333333326</v>
      </c>
      <c r="E12" s="8" t="s">
        <v>6</v>
      </c>
      <c r="F12" s="9">
        <f t="shared" ca="1" si="5"/>
        <v>0.16666666666666663</v>
      </c>
      <c r="G12" s="9"/>
    </row>
    <row r="13" spans="1:10" x14ac:dyDescent="0.25">
      <c r="A13" s="17" t="s">
        <v>204</v>
      </c>
      <c r="B13" s="16" t="s">
        <v>203</v>
      </c>
      <c r="C13" s="38">
        <f t="shared" ca="1" si="3"/>
        <v>0.66666666666666663</v>
      </c>
      <c r="D13" s="38">
        <f t="shared" ca="1" si="4"/>
        <v>0.72916666666666663</v>
      </c>
      <c r="E13" s="14" t="s">
        <v>125</v>
      </c>
      <c r="F13" s="9">
        <f t="shared" ca="1" si="5"/>
        <v>6.25E-2</v>
      </c>
      <c r="G13" s="9"/>
    </row>
    <row r="14" spans="1:10" x14ac:dyDescent="0.25">
      <c r="A14" s="17" t="s">
        <v>170</v>
      </c>
      <c r="B14" s="16" t="s">
        <v>169</v>
      </c>
      <c r="C14" s="38">
        <f t="shared" ca="1" si="3"/>
        <v>0.35416666666666669</v>
      </c>
      <c r="D14" s="38">
        <f t="shared" ca="1" si="4"/>
        <v>0.41666666666666669</v>
      </c>
      <c r="E14" s="14" t="s">
        <v>6</v>
      </c>
      <c r="F14" s="9">
        <f t="shared" ca="1" si="5"/>
        <v>6.25E-2</v>
      </c>
      <c r="G14" s="13"/>
    </row>
    <row r="15" spans="1:10" x14ac:dyDescent="0.25">
      <c r="A15" s="17" t="s">
        <v>81</v>
      </c>
      <c r="B15" s="16" t="s">
        <v>80</v>
      </c>
      <c r="C15" s="38">
        <f t="shared" ca="1" si="3"/>
        <v>0.5625</v>
      </c>
      <c r="D15" s="38">
        <f t="shared" ca="1" si="4"/>
        <v>0.64583333333333337</v>
      </c>
      <c r="E15" s="14" t="s">
        <v>8</v>
      </c>
      <c r="F15" s="9">
        <f t="shared" ca="1" si="5"/>
        <v>8.333333333333337E-2</v>
      </c>
    </row>
    <row r="16" spans="1:10" x14ac:dyDescent="0.25">
      <c r="A16" s="31"/>
      <c r="B16" s="31"/>
    </row>
    <row r="17" spans="1:11" x14ac:dyDescent="0.25">
      <c r="A17" s="31"/>
      <c r="B17" s="31"/>
    </row>
    <row r="18" spans="1:11" x14ac:dyDescent="0.25">
      <c r="A18" s="31"/>
      <c r="B18" s="31"/>
    </row>
    <row r="19" spans="1:11" x14ac:dyDescent="0.25">
      <c r="A19" s="31"/>
      <c r="B19" s="31"/>
      <c r="J19" s="31"/>
      <c r="K19" s="31"/>
    </row>
    <row r="20" spans="1:11" x14ac:dyDescent="0.25">
      <c r="A20" s="31"/>
      <c r="B20" s="31"/>
      <c r="J20" s="31"/>
      <c r="K20" s="31"/>
    </row>
    <row r="21" spans="1:11" x14ac:dyDescent="0.25">
      <c r="A21" s="31"/>
      <c r="B21" s="31"/>
      <c r="J21" s="31"/>
      <c r="K21" s="31"/>
    </row>
    <row r="22" spans="1:11" x14ac:dyDescent="0.25">
      <c r="A22" s="31"/>
      <c r="B22" s="31"/>
      <c r="J22" s="31"/>
      <c r="K22" s="31"/>
    </row>
    <row r="23" spans="1:11" x14ac:dyDescent="0.25">
      <c r="A23" s="31"/>
      <c r="B23" s="31"/>
      <c r="J23" s="31"/>
      <c r="K23" s="31"/>
    </row>
    <row r="24" spans="1:11" x14ac:dyDescent="0.25">
      <c r="A24" s="31"/>
      <c r="B24" s="31"/>
      <c r="J24" s="31"/>
      <c r="K24" s="31"/>
    </row>
  </sheetData>
  <conditionalFormatting sqref="E2:E15">
    <cfRule type="expression" dxfId="161" priority="7">
      <formula>$E2="Tutoring"</formula>
    </cfRule>
    <cfRule type="expression" dxfId="160" priority="8">
      <formula>$E2="Volunteer"</formula>
    </cfRule>
    <cfRule type="expression" dxfId="159" priority="9">
      <formula>$E2="GED"</formula>
    </cfRule>
    <cfRule type="expression" dxfId="158" priority="10">
      <formula>$E2="Internet"</formula>
    </cfRule>
    <cfRule type="expression" dxfId="157" priority="11">
      <formula>$E2="HiSEt"</formula>
    </cfRule>
    <cfRule type="expression" dxfId="156" priority="12">
      <formula>$E2="Resume / Job Search"</formula>
    </cfRule>
  </conditionalFormatting>
  <conditionalFormatting sqref="A16:B24">
    <cfRule type="expression" dxfId="155" priority="1">
      <formula>$E16="Tutoring"</formula>
    </cfRule>
    <cfRule type="expression" dxfId="154" priority="2">
      <formula>$E16="Volunteer"</formula>
    </cfRule>
    <cfRule type="expression" dxfId="153" priority="3">
      <formula>$E16="GED"</formula>
    </cfRule>
    <cfRule type="expression" dxfId="152" priority="4">
      <formula>$E16="Internet"</formula>
    </cfRule>
    <cfRule type="expression" dxfId="151" priority="5">
      <formula>$E16="Job Search"</formula>
    </cfRule>
    <cfRule type="expression" dxfId="150" priority="6">
      <formula>$E16="Resume"</formula>
    </cfRule>
  </conditionalFormatting>
  <dataValidations disablePrompts="1" count="1">
    <dataValidation type="list" allowBlank="1" showInputMessage="1" showErrorMessage="1" sqref="E2:E15" xr:uid="{051CE8FE-5649-4C73-BC14-0B9BBEA4BD67}">
      <formula1>Purpose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45F99-EEA2-4F3F-A177-AE8484CED8CA}">
  <dimension ref="A1:K26"/>
  <sheetViews>
    <sheetView workbookViewId="0"/>
  </sheetViews>
  <sheetFormatPr defaultRowHeight="15" x14ac:dyDescent="0.25"/>
  <cols>
    <col min="1" max="1" width="13" style="14" customWidth="1"/>
    <col min="2" max="2" width="13.140625" style="14" customWidth="1"/>
    <col min="3" max="4" width="12.7109375" style="14" bestFit="1" customWidth="1"/>
    <col min="5" max="5" width="10.5703125" style="14" customWidth="1"/>
    <col min="6" max="8" width="9.140625" style="14"/>
    <col min="9" max="9" width="10.42578125" style="14" customWidth="1"/>
    <col min="10" max="16384" width="9.140625" style="14"/>
  </cols>
  <sheetData>
    <row r="1" spans="1:10" x14ac:dyDescent="0.25">
      <c r="A1" s="14" t="s">
        <v>1</v>
      </c>
      <c r="B1" s="14" t="s">
        <v>2</v>
      </c>
      <c r="C1" s="14" t="s">
        <v>3</v>
      </c>
      <c r="D1" s="14" t="s">
        <v>4</v>
      </c>
      <c r="E1" s="10" t="s">
        <v>5</v>
      </c>
      <c r="F1" s="10" t="s">
        <v>0</v>
      </c>
      <c r="G1" s="10"/>
      <c r="I1" s="14" t="s">
        <v>5</v>
      </c>
      <c r="J1" s="14" t="s">
        <v>0</v>
      </c>
    </row>
    <row r="2" spans="1:10" x14ac:dyDescent="0.25">
      <c r="A2" s="15" t="s">
        <v>107</v>
      </c>
      <c r="B2" s="14" t="s">
        <v>106</v>
      </c>
      <c r="C2" s="22">
        <v>0.33333333333333331</v>
      </c>
      <c r="D2" s="22">
        <v>0.375</v>
      </c>
      <c r="E2" s="14" t="s">
        <v>7</v>
      </c>
      <c r="F2" s="13">
        <f t="shared" ref="F2:F10" si="0">D2-C2</f>
        <v>4.1666666666666685E-2</v>
      </c>
      <c r="G2" s="13"/>
      <c r="I2" s="2" t="s">
        <v>6</v>
      </c>
      <c r="J2" s="18">
        <f>SUMIFS(Table12293133353739414345474951535557[Total],Table12293133353739414345474951535557[Purpose],Total1212303234363840424446485052545658[[#This Row],[Purpose]])</f>
        <v>0.31249999999999994</v>
      </c>
    </row>
    <row r="3" spans="1:10" x14ac:dyDescent="0.25">
      <c r="A3" s="17" t="s">
        <v>186</v>
      </c>
      <c r="B3" s="16" t="s">
        <v>185</v>
      </c>
      <c r="C3" s="22">
        <v>0.625</v>
      </c>
      <c r="D3" s="22">
        <v>0.77083333333333337</v>
      </c>
      <c r="E3" s="8" t="s">
        <v>6</v>
      </c>
      <c r="F3" s="9">
        <f t="shared" si="0"/>
        <v>0.14583333333333337</v>
      </c>
      <c r="G3" s="13"/>
      <c r="I3" s="3" t="s">
        <v>7</v>
      </c>
      <c r="J3" s="18">
        <f>SUMIFS(Table12293133353739414345474951535557[Total],Table12293133353739414345474951535557[Purpose],Total1212303234363840424446485052545658[[#This Row],[Purpose]])</f>
        <v>0.14583333333333331</v>
      </c>
    </row>
    <row r="4" spans="1:10" x14ac:dyDescent="0.25">
      <c r="A4" s="11" t="s">
        <v>190</v>
      </c>
      <c r="B4" s="10" t="s">
        <v>189</v>
      </c>
      <c r="C4" s="22">
        <v>0.5</v>
      </c>
      <c r="D4" s="22">
        <v>0.66666666666666663</v>
      </c>
      <c r="E4" s="14" t="s">
        <v>125</v>
      </c>
      <c r="F4" s="13">
        <f t="shared" si="0"/>
        <v>0.16666666666666663</v>
      </c>
      <c r="G4" s="13"/>
      <c r="I4" s="4" t="s">
        <v>125</v>
      </c>
      <c r="J4" s="18">
        <f>SUMIFS(Table12293133353739414345474951535557[Total],Table12293133353739414345474951535557[Purpose],Total1212303234363840424446485052545658[[#This Row],[Purpose]])</f>
        <v>0.74999999999999989</v>
      </c>
    </row>
    <row r="5" spans="1:10" x14ac:dyDescent="0.25">
      <c r="A5" s="11" t="s">
        <v>158</v>
      </c>
      <c r="B5" s="10" t="s">
        <v>157</v>
      </c>
      <c r="C5" s="22">
        <v>0.5</v>
      </c>
      <c r="D5" s="22">
        <v>0.54166666666666663</v>
      </c>
      <c r="E5" s="14" t="s">
        <v>6</v>
      </c>
      <c r="F5" s="13">
        <f t="shared" si="0"/>
        <v>4.166666666666663E-2</v>
      </c>
      <c r="G5" s="13"/>
      <c r="I5" s="5" t="s">
        <v>126</v>
      </c>
      <c r="J5" s="18">
        <f>SUMIFS(Table12293133353739414345474951535557[Total],Table12293133353739414345474951535557[Purpose],Total1212303234363840424446485052545658[[#This Row],[Purpose]])</f>
        <v>4.1666666666666685E-2</v>
      </c>
    </row>
    <row r="6" spans="1:10" x14ac:dyDescent="0.25">
      <c r="A6" s="11" t="s">
        <v>115</v>
      </c>
      <c r="B6" s="10" t="s">
        <v>114</v>
      </c>
      <c r="C6" s="22">
        <v>0.47916666666666669</v>
      </c>
      <c r="D6" s="22">
        <v>0.5</v>
      </c>
      <c r="E6" s="14" t="s">
        <v>8</v>
      </c>
      <c r="F6" s="13">
        <f t="shared" si="0"/>
        <v>2.0833333333333315E-2</v>
      </c>
      <c r="G6" s="13"/>
      <c r="I6" s="6" t="s">
        <v>8</v>
      </c>
      <c r="J6" s="18">
        <f>SUMIFS(Table12293133353739414345474951535557[Total],Table12293133353739414345474951535557[Purpose],Total1212303234363840424446485052545658[[#This Row],[Purpose]])</f>
        <v>0.16666666666666669</v>
      </c>
    </row>
    <row r="7" spans="1:10" x14ac:dyDescent="0.25">
      <c r="A7" s="11" t="s">
        <v>97</v>
      </c>
      <c r="B7" s="10" t="s">
        <v>96</v>
      </c>
      <c r="C7" s="22">
        <v>0.60416666666666663</v>
      </c>
      <c r="D7" s="22">
        <v>0.6875</v>
      </c>
      <c r="E7" s="14" t="s">
        <v>125</v>
      </c>
      <c r="F7" s="13">
        <f t="shared" si="0"/>
        <v>8.333333333333337E-2</v>
      </c>
      <c r="G7" s="13"/>
      <c r="I7" s="7" t="s">
        <v>9</v>
      </c>
      <c r="J7" s="18">
        <f>SUMIFS(Table12293133353739414345474951535557[Total],Table12293133353739414345474951535557[Purpose],Total1212303234363840424446485052545658[[#This Row],[Purpose]])</f>
        <v>0.16666666666666663</v>
      </c>
    </row>
    <row r="8" spans="1:10" x14ac:dyDescent="0.25">
      <c r="A8" s="11" t="s">
        <v>178</v>
      </c>
      <c r="B8" s="10" t="s">
        <v>177</v>
      </c>
      <c r="C8" s="22">
        <v>0.4375</v>
      </c>
      <c r="D8" s="22">
        <v>0.60416666666666663</v>
      </c>
      <c r="E8" s="14" t="s">
        <v>125</v>
      </c>
      <c r="F8" s="13">
        <f t="shared" si="0"/>
        <v>0.16666666666666663</v>
      </c>
      <c r="G8" s="13"/>
      <c r="I8" s="8" t="s">
        <v>0</v>
      </c>
      <c r="J8" s="21">
        <f>SUM(Total1212303234363840424446485052545658[Total])</f>
        <v>1.583333333333333</v>
      </c>
    </row>
    <row r="9" spans="1:10" x14ac:dyDescent="0.25">
      <c r="A9" s="11" t="s">
        <v>218</v>
      </c>
      <c r="B9" s="10" t="s">
        <v>217</v>
      </c>
      <c r="C9" s="22">
        <v>0.4375</v>
      </c>
      <c r="D9" s="22">
        <v>0.60416666666666663</v>
      </c>
      <c r="E9" s="14" t="s">
        <v>9</v>
      </c>
      <c r="F9" s="13">
        <f t="shared" si="0"/>
        <v>0.16666666666666663</v>
      </c>
      <c r="G9" s="13"/>
    </row>
    <row r="10" spans="1:10" x14ac:dyDescent="0.25">
      <c r="A10" s="11" t="s">
        <v>196</v>
      </c>
      <c r="B10" s="10" t="s">
        <v>195</v>
      </c>
      <c r="C10" s="22">
        <v>0.4375</v>
      </c>
      <c r="D10" s="22">
        <v>0.47916666666666669</v>
      </c>
      <c r="E10" s="14" t="s">
        <v>126</v>
      </c>
      <c r="F10" s="13">
        <f t="shared" si="0"/>
        <v>4.1666666666666685E-2</v>
      </c>
      <c r="G10" s="13"/>
    </row>
    <row r="11" spans="1:10" x14ac:dyDescent="0.25">
      <c r="A11" s="17" t="s">
        <v>79</v>
      </c>
      <c r="B11" s="16" t="s">
        <v>78</v>
      </c>
      <c r="C11" s="38">
        <v>0.5</v>
      </c>
      <c r="D11" s="38">
        <v>0.60416666666666663</v>
      </c>
      <c r="E11" s="14" t="s">
        <v>7</v>
      </c>
      <c r="F11" s="9">
        <f t="shared" ref="F11:F17" si="1">D11-C11</f>
        <v>0.10416666666666663</v>
      </c>
      <c r="G11" s="13"/>
    </row>
    <row r="12" spans="1:10" x14ac:dyDescent="0.25">
      <c r="A12" s="17" t="s">
        <v>212</v>
      </c>
      <c r="B12" s="16" t="s">
        <v>211</v>
      </c>
      <c r="C12" s="38">
        <v>0.60416666666666663</v>
      </c>
      <c r="D12" s="38">
        <v>0.64583333333333326</v>
      </c>
      <c r="E12" s="8" t="s">
        <v>6</v>
      </c>
      <c r="F12" s="9">
        <f t="shared" si="1"/>
        <v>4.166666666666663E-2</v>
      </c>
      <c r="G12" s="9"/>
    </row>
    <row r="13" spans="1:10" x14ac:dyDescent="0.25">
      <c r="A13" s="17" t="s">
        <v>63</v>
      </c>
      <c r="B13" s="16" t="s">
        <v>62</v>
      </c>
      <c r="C13" s="38">
        <v>0.66666666666666663</v>
      </c>
      <c r="D13" s="38">
        <v>0.77083333333333326</v>
      </c>
      <c r="E13" s="14" t="s">
        <v>125</v>
      </c>
      <c r="F13" s="9">
        <f t="shared" si="1"/>
        <v>0.10416666666666663</v>
      </c>
      <c r="G13" s="9"/>
    </row>
    <row r="14" spans="1:10" x14ac:dyDescent="0.25">
      <c r="A14" s="17" t="s">
        <v>182</v>
      </c>
      <c r="B14" s="16" t="s">
        <v>181</v>
      </c>
      <c r="C14" s="38">
        <v>0.45833333333333331</v>
      </c>
      <c r="D14" s="38">
        <v>0.54166666666666663</v>
      </c>
      <c r="E14" s="14" t="s">
        <v>6</v>
      </c>
      <c r="F14" s="9">
        <f t="shared" si="1"/>
        <v>8.3333333333333315E-2</v>
      </c>
      <c r="G14" s="13"/>
    </row>
    <row r="15" spans="1:10" x14ac:dyDescent="0.25">
      <c r="A15" s="17" t="s">
        <v>73</v>
      </c>
      <c r="B15" s="16" t="s">
        <v>72</v>
      </c>
      <c r="C15" s="38">
        <v>0.58333333333333337</v>
      </c>
      <c r="D15" s="38">
        <v>0.72916666666666674</v>
      </c>
      <c r="E15" s="14" t="s">
        <v>8</v>
      </c>
      <c r="F15" s="9">
        <f t="shared" si="1"/>
        <v>0.14583333333333337</v>
      </c>
    </row>
    <row r="16" spans="1:10" x14ac:dyDescent="0.25">
      <c r="A16" s="17" t="s">
        <v>208</v>
      </c>
      <c r="B16" s="16" t="s">
        <v>207</v>
      </c>
      <c r="C16" s="38">
        <v>0.52083333333333337</v>
      </c>
      <c r="D16" s="38">
        <v>0.6875</v>
      </c>
      <c r="E16" s="14" t="s">
        <v>125</v>
      </c>
      <c r="F16" s="9">
        <f t="shared" si="1"/>
        <v>0.16666666666666663</v>
      </c>
    </row>
    <row r="17" spans="1:11" x14ac:dyDescent="0.25">
      <c r="A17" s="17" t="s">
        <v>69</v>
      </c>
      <c r="B17" s="16" t="s">
        <v>68</v>
      </c>
      <c r="C17" s="38">
        <v>0.625</v>
      </c>
      <c r="D17" s="38">
        <v>0.6875</v>
      </c>
      <c r="E17" s="14" t="s">
        <v>125</v>
      </c>
      <c r="F17" s="9">
        <f t="shared" si="1"/>
        <v>6.25E-2</v>
      </c>
    </row>
    <row r="18" spans="1:11" x14ac:dyDescent="0.25">
      <c r="A18" s="31"/>
      <c r="B18" s="31"/>
    </row>
    <row r="19" spans="1:11" x14ac:dyDescent="0.25">
      <c r="A19" s="31"/>
      <c r="B19" s="31"/>
      <c r="J19" s="31"/>
      <c r="K19" s="31"/>
    </row>
    <row r="20" spans="1:11" x14ac:dyDescent="0.25">
      <c r="A20" s="31"/>
      <c r="B20" s="31"/>
      <c r="J20" s="31"/>
      <c r="K20" s="31"/>
    </row>
    <row r="21" spans="1:11" x14ac:dyDescent="0.25">
      <c r="A21" s="31"/>
      <c r="B21" s="31"/>
      <c r="J21" s="31"/>
      <c r="K21" s="31"/>
    </row>
    <row r="22" spans="1:11" x14ac:dyDescent="0.25">
      <c r="A22" s="31"/>
      <c r="B22" s="31"/>
      <c r="J22" s="31"/>
      <c r="K22" s="31"/>
    </row>
    <row r="23" spans="1:11" x14ac:dyDescent="0.25">
      <c r="A23" s="31"/>
      <c r="B23" s="31"/>
      <c r="J23" s="31"/>
      <c r="K23" s="31"/>
    </row>
    <row r="24" spans="1:11" x14ac:dyDescent="0.25">
      <c r="A24" s="31"/>
      <c r="B24" s="31"/>
      <c r="J24" s="31"/>
      <c r="K24" s="31"/>
    </row>
    <row r="25" spans="1:11" x14ac:dyDescent="0.25">
      <c r="A25" s="31"/>
      <c r="B25" s="31"/>
    </row>
    <row r="26" spans="1:11" x14ac:dyDescent="0.25">
      <c r="A26" s="31"/>
      <c r="B26" s="31"/>
    </row>
  </sheetData>
  <conditionalFormatting sqref="E2:E17">
    <cfRule type="expression" dxfId="134" priority="7">
      <formula>$E2="Tutoring"</formula>
    </cfRule>
    <cfRule type="expression" dxfId="133" priority="8">
      <formula>$E2="Volunteer"</formula>
    </cfRule>
    <cfRule type="expression" dxfId="132" priority="9">
      <formula>$E2="GED"</formula>
    </cfRule>
    <cfRule type="expression" dxfId="131" priority="10">
      <formula>$E2="Internet"</formula>
    </cfRule>
    <cfRule type="expression" dxfId="130" priority="11">
      <formula>$E2="HiSEt"</formula>
    </cfRule>
    <cfRule type="expression" dxfId="129" priority="12">
      <formula>$E2="Resume / Job Search"</formula>
    </cfRule>
  </conditionalFormatting>
  <conditionalFormatting sqref="A18:B26">
    <cfRule type="expression" dxfId="128" priority="1">
      <formula>$E18="Tutoring"</formula>
    </cfRule>
    <cfRule type="expression" dxfId="127" priority="2">
      <formula>$E18="Volunteer"</formula>
    </cfRule>
    <cfRule type="expression" dxfId="126" priority="3">
      <formula>$E18="GED"</formula>
    </cfRule>
    <cfRule type="expression" dxfId="125" priority="4">
      <formula>$E18="Internet"</formula>
    </cfRule>
    <cfRule type="expression" dxfId="124" priority="5">
      <formula>$E18="Job Search"</formula>
    </cfRule>
    <cfRule type="expression" dxfId="123" priority="6">
      <formula>$E18="Resume"</formula>
    </cfRule>
  </conditionalFormatting>
  <dataValidations count="1">
    <dataValidation type="list" allowBlank="1" showInputMessage="1" showErrorMessage="1" sqref="E2:E17" xr:uid="{1D3D2B27-B0FD-40B0-B597-327EAA13C965}">
      <formula1>Purpose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941BE-CD5C-4886-BA72-91EBFFFF3D80}">
  <dimension ref="A1:M24"/>
  <sheetViews>
    <sheetView workbookViewId="0">
      <selection activeCell="M1" sqref="L1:M1"/>
    </sheetView>
  </sheetViews>
  <sheetFormatPr defaultRowHeight="15" x14ac:dyDescent="0.25"/>
  <cols>
    <col min="1" max="1" width="13" style="12" customWidth="1"/>
    <col min="2" max="2" width="13.140625" style="12" customWidth="1"/>
    <col min="3" max="4" width="12.7109375" style="12" bestFit="1" customWidth="1"/>
    <col min="5" max="5" width="10.5703125" style="12" customWidth="1"/>
    <col min="6" max="8" width="9.140625" style="12"/>
    <col min="9" max="9" width="10.42578125" style="12" customWidth="1"/>
    <col min="10" max="12" width="9.140625" style="12"/>
    <col min="13" max="13" width="10.42578125" style="12" bestFit="1" customWidth="1"/>
    <col min="14" max="16384" width="9.140625" style="12"/>
  </cols>
  <sheetData>
    <row r="1" spans="1:13" x14ac:dyDescent="0.25">
      <c r="A1" s="14" t="s">
        <v>1</v>
      </c>
      <c r="B1" s="14" t="s">
        <v>2</v>
      </c>
      <c r="C1" s="14" t="s">
        <v>3</v>
      </c>
      <c r="D1" s="14" t="s">
        <v>4</v>
      </c>
      <c r="E1" s="10" t="s">
        <v>5</v>
      </c>
      <c r="F1" s="10" t="s">
        <v>0</v>
      </c>
      <c r="G1" s="10"/>
      <c r="I1" s="12" t="s">
        <v>5</v>
      </c>
      <c r="J1" s="12" t="s">
        <v>0</v>
      </c>
      <c r="L1" s="14" t="s">
        <v>224</v>
      </c>
      <c r="M1" s="39">
        <v>43831</v>
      </c>
    </row>
    <row r="2" spans="1:13" x14ac:dyDescent="0.25">
      <c r="A2" s="15" t="s">
        <v>212</v>
      </c>
      <c r="B2" s="14" t="s">
        <v>211</v>
      </c>
      <c r="C2" s="22">
        <v>0.39583333333333331</v>
      </c>
      <c r="D2" s="22">
        <v>0.5</v>
      </c>
      <c r="E2" s="12" t="s">
        <v>7</v>
      </c>
      <c r="F2" s="13">
        <f t="shared" ref="F2:F10" si="0">D2-C2</f>
        <v>0.10416666666666669</v>
      </c>
      <c r="G2" s="13"/>
      <c r="I2" s="2" t="s">
        <v>6</v>
      </c>
      <c r="J2" s="18">
        <f>SUMIFS(Table1[Total],Table1[Purpose],Total1201[[#This Row],[Purpose]])</f>
        <v>0.29166666666666657</v>
      </c>
    </row>
    <row r="3" spans="1:13" x14ac:dyDescent="0.25">
      <c r="A3" s="17" t="s">
        <v>178</v>
      </c>
      <c r="B3" s="16" t="s">
        <v>177</v>
      </c>
      <c r="C3" s="22">
        <v>0.45833333333333331</v>
      </c>
      <c r="D3" s="22">
        <v>0.58333333333333326</v>
      </c>
      <c r="E3" s="8" t="s">
        <v>6</v>
      </c>
      <c r="F3" s="9">
        <f t="shared" si="0"/>
        <v>0.12499999999999994</v>
      </c>
      <c r="G3" s="13"/>
      <c r="I3" s="3" t="s">
        <v>7</v>
      </c>
      <c r="J3" s="18">
        <f>SUMIFS(Table1[Total],Table1[Purpose],Total1201[[#This Row],[Purpose]])</f>
        <v>0.10416666666666669</v>
      </c>
    </row>
    <row r="4" spans="1:13" x14ac:dyDescent="0.25">
      <c r="A4" s="11" t="s">
        <v>97</v>
      </c>
      <c r="B4" s="10" t="s">
        <v>96</v>
      </c>
      <c r="C4" s="22">
        <v>0.47916666666666669</v>
      </c>
      <c r="D4" s="22">
        <v>0.625</v>
      </c>
      <c r="E4" s="12" t="s">
        <v>125</v>
      </c>
      <c r="F4" s="13">
        <f t="shared" si="0"/>
        <v>0.14583333333333331</v>
      </c>
      <c r="G4" s="13"/>
      <c r="I4" s="4" t="s">
        <v>125</v>
      </c>
      <c r="J4" s="18">
        <f>SUMIFS(Table1[Total],Table1[Purpose],Total1201[[#This Row],[Purpose]])</f>
        <v>0.33333333333333331</v>
      </c>
    </row>
    <row r="5" spans="1:13" x14ac:dyDescent="0.25">
      <c r="A5" s="11" t="s">
        <v>168</v>
      </c>
      <c r="B5" s="10" t="s">
        <v>167</v>
      </c>
      <c r="C5" s="22">
        <v>0.70833333333333337</v>
      </c>
      <c r="D5" s="22">
        <v>0.875</v>
      </c>
      <c r="E5" s="12" t="s">
        <v>6</v>
      </c>
      <c r="F5" s="13">
        <f t="shared" si="0"/>
        <v>0.16666666666666663</v>
      </c>
      <c r="G5" s="13"/>
      <c r="I5" s="5" t="s">
        <v>126</v>
      </c>
      <c r="J5" s="18">
        <f>SUMIFS(Table1[Total],Table1[Purpose],Total1201[[#This Row],[Purpose]])</f>
        <v>6.2499999999999889E-2</v>
      </c>
    </row>
    <row r="6" spans="1:13" x14ac:dyDescent="0.25">
      <c r="A6" s="11" t="s">
        <v>109</v>
      </c>
      <c r="B6" s="10" t="s">
        <v>108</v>
      </c>
      <c r="C6" s="22">
        <v>0.79166666666666663</v>
      </c>
      <c r="D6" s="22">
        <v>0.89583333333333326</v>
      </c>
      <c r="E6" s="12" t="s">
        <v>8</v>
      </c>
      <c r="F6" s="13">
        <f t="shared" si="0"/>
        <v>0.10416666666666663</v>
      </c>
      <c r="G6" s="13"/>
      <c r="I6" s="6" t="s">
        <v>8</v>
      </c>
      <c r="J6" s="18">
        <f>SUMIFS(Table1[Total],Table1[Purpose],Total1201[[#This Row],[Purpose]])</f>
        <v>0.10416666666666663</v>
      </c>
    </row>
    <row r="7" spans="1:13" x14ac:dyDescent="0.25">
      <c r="A7" s="11" t="s">
        <v>115</v>
      </c>
      <c r="B7" s="10" t="s">
        <v>114</v>
      </c>
      <c r="C7" s="22">
        <v>0.85416666666666663</v>
      </c>
      <c r="D7" s="22">
        <v>0.9375</v>
      </c>
      <c r="E7" s="14" t="s">
        <v>125</v>
      </c>
      <c r="F7" s="13">
        <f t="shared" si="0"/>
        <v>8.333333333333337E-2</v>
      </c>
      <c r="G7" s="13"/>
      <c r="I7" s="7" t="s">
        <v>9</v>
      </c>
      <c r="J7" s="18">
        <f>SUMIFS(Table1[Total],Table1[Purpose],Total1201[[#This Row],[Purpose]])</f>
        <v>0.12500000000000011</v>
      </c>
    </row>
    <row r="8" spans="1:13" x14ac:dyDescent="0.25">
      <c r="A8" s="11" t="s">
        <v>73</v>
      </c>
      <c r="B8" s="10" t="s">
        <v>72</v>
      </c>
      <c r="C8" s="22">
        <v>0.875</v>
      </c>
      <c r="D8" s="22">
        <v>0.97916666666666663</v>
      </c>
      <c r="E8" s="14" t="s">
        <v>125</v>
      </c>
      <c r="F8" s="13">
        <f t="shared" si="0"/>
        <v>0.10416666666666663</v>
      </c>
      <c r="G8" s="13"/>
      <c r="I8" s="8" t="s">
        <v>0</v>
      </c>
      <c r="J8" s="21">
        <f>SUM(Total1201[Total])</f>
        <v>1.020833333333333</v>
      </c>
    </row>
    <row r="9" spans="1:13" x14ac:dyDescent="0.25">
      <c r="A9" s="11" t="s">
        <v>164</v>
      </c>
      <c r="B9" s="10" t="s">
        <v>163</v>
      </c>
      <c r="C9" s="22">
        <v>0.95833333333333337</v>
      </c>
      <c r="D9" s="22">
        <v>1.0833333333333335</v>
      </c>
      <c r="E9" s="12" t="s">
        <v>9</v>
      </c>
      <c r="F9" s="13">
        <f t="shared" si="0"/>
        <v>0.12500000000000011</v>
      </c>
      <c r="G9" s="13"/>
    </row>
    <row r="10" spans="1:13" x14ac:dyDescent="0.25">
      <c r="A10" s="11" t="s">
        <v>172</v>
      </c>
      <c r="B10" s="10" t="s">
        <v>171</v>
      </c>
      <c r="C10" s="22">
        <v>0.97916666666666663</v>
      </c>
      <c r="D10" s="22">
        <v>1.0416666666666665</v>
      </c>
      <c r="E10" s="12" t="s">
        <v>126</v>
      </c>
      <c r="F10" s="13">
        <f t="shared" si="0"/>
        <v>6.2499999999999889E-2</v>
      </c>
      <c r="G10" s="13"/>
    </row>
    <row r="11" spans="1:13" x14ac:dyDescent="0.25">
      <c r="A11" s="31"/>
      <c r="B11" s="31"/>
      <c r="G11" s="13"/>
    </row>
    <row r="12" spans="1:13" x14ac:dyDescent="0.25">
      <c r="A12" s="31"/>
      <c r="B12" s="31"/>
      <c r="G12" s="9"/>
    </row>
    <row r="13" spans="1:13" x14ac:dyDescent="0.25">
      <c r="A13" s="31"/>
      <c r="B13" s="31"/>
      <c r="G13" s="9"/>
    </row>
    <row r="14" spans="1:13" x14ac:dyDescent="0.25">
      <c r="A14" s="31"/>
      <c r="B14" s="31"/>
      <c r="G14" s="13"/>
    </row>
    <row r="15" spans="1:13" x14ac:dyDescent="0.25">
      <c r="A15" s="31"/>
      <c r="B15" s="31"/>
    </row>
    <row r="16" spans="1:13" x14ac:dyDescent="0.25">
      <c r="A16" s="31"/>
      <c r="B16" s="31"/>
    </row>
    <row r="17" spans="1:11" x14ac:dyDescent="0.25">
      <c r="A17" s="31"/>
      <c r="B17" s="31"/>
    </row>
    <row r="18" spans="1:11" x14ac:dyDescent="0.25">
      <c r="A18" s="31"/>
      <c r="B18" s="31"/>
    </row>
    <row r="19" spans="1:11" x14ac:dyDescent="0.25">
      <c r="A19" s="31"/>
      <c r="B19" s="31"/>
      <c r="J19" s="31"/>
      <c r="K19" s="31"/>
    </row>
    <row r="20" spans="1:11" x14ac:dyDescent="0.25">
      <c r="J20" s="31"/>
      <c r="K20" s="31"/>
    </row>
    <row r="21" spans="1:11" x14ac:dyDescent="0.25">
      <c r="J21" s="31"/>
      <c r="K21" s="31"/>
    </row>
    <row r="22" spans="1:11" x14ac:dyDescent="0.25">
      <c r="J22" s="31"/>
      <c r="K22" s="31"/>
    </row>
    <row r="23" spans="1:11" x14ac:dyDescent="0.25">
      <c r="J23" s="31"/>
      <c r="K23" s="31"/>
    </row>
    <row r="24" spans="1:11" x14ac:dyDescent="0.25">
      <c r="J24" s="31"/>
      <c r="K24" s="31"/>
    </row>
  </sheetData>
  <conditionalFormatting sqref="E2:E10">
    <cfRule type="expression" dxfId="788" priority="15">
      <formula>$E2="Tutoring"</formula>
    </cfRule>
    <cfRule type="expression" dxfId="787" priority="16">
      <formula>$E2="Volunteer"</formula>
    </cfRule>
    <cfRule type="expression" dxfId="786" priority="17">
      <formula>$E2="GED"</formula>
    </cfRule>
    <cfRule type="expression" dxfId="785" priority="18">
      <formula>$E2="Internet"</formula>
    </cfRule>
    <cfRule type="expression" dxfId="784" priority="19">
      <formula>$E2="HiSEt"</formula>
    </cfRule>
    <cfRule type="expression" dxfId="783" priority="20">
      <formula>$E2="Resume / Job Search"</formula>
    </cfRule>
  </conditionalFormatting>
  <conditionalFormatting sqref="A11:B19">
    <cfRule type="expression" dxfId="782" priority="1">
      <formula>$E11="Tutoring"</formula>
    </cfRule>
    <cfRule type="expression" dxfId="781" priority="2">
      <formula>$E11="Volunteer"</formula>
    </cfRule>
    <cfRule type="expression" dxfId="780" priority="3">
      <formula>$E11="GED"</formula>
    </cfRule>
    <cfRule type="expression" dxfId="779" priority="4">
      <formula>$E11="Internet"</formula>
    </cfRule>
    <cfRule type="expression" dxfId="778" priority="5">
      <formula>$E11="Job Search"</formula>
    </cfRule>
    <cfRule type="expression" dxfId="777" priority="6">
      <formula>$E11="Resume"</formula>
    </cfRule>
  </conditionalFormatting>
  <dataValidations disablePrompts="1" count="1">
    <dataValidation type="list" allowBlank="1" showInputMessage="1" showErrorMessage="1" sqref="E2:E10" xr:uid="{E2E09055-3ACB-48B0-A748-FC44E06AE8A4}">
      <formula1>Purpose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4750E-66D0-445F-803C-63C44B415B75}">
  <dimension ref="A1:K24"/>
  <sheetViews>
    <sheetView workbookViewId="0"/>
  </sheetViews>
  <sheetFormatPr defaultRowHeight="15" x14ac:dyDescent="0.25"/>
  <cols>
    <col min="1" max="1" width="13" style="14" customWidth="1"/>
    <col min="2" max="2" width="13.140625" style="14" customWidth="1"/>
    <col min="3" max="4" width="12.7109375" style="14" bestFit="1" customWidth="1"/>
    <col min="5" max="5" width="10.5703125" style="14" customWidth="1"/>
    <col min="6" max="8" width="9.140625" style="14"/>
    <col min="9" max="9" width="10.42578125" style="14" customWidth="1"/>
    <col min="10" max="16384" width="9.140625" style="14"/>
  </cols>
  <sheetData>
    <row r="1" spans="1:10" x14ac:dyDescent="0.25">
      <c r="A1" s="14" t="s">
        <v>1</v>
      </c>
      <c r="B1" s="14" t="s">
        <v>2</v>
      </c>
      <c r="C1" s="14" t="s">
        <v>3</v>
      </c>
      <c r="D1" s="14" t="s">
        <v>4</v>
      </c>
      <c r="E1" s="10" t="s">
        <v>5</v>
      </c>
      <c r="F1" s="10" t="s">
        <v>0</v>
      </c>
      <c r="G1" s="10"/>
      <c r="I1" s="14" t="s">
        <v>5</v>
      </c>
      <c r="J1" s="14" t="s">
        <v>0</v>
      </c>
    </row>
    <row r="2" spans="1:10" x14ac:dyDescent="0.25">
      <c r="A2" s="15" t="s">
        <v>67</v>
      </c>
      <c r="B2" s="14" t="s">
        <v>66</v>
      </c>
      <c r="C2" s="22">
        <f t="shared" ref="C2:C10" ca="1" si="0">RANDBETWEEN(16,32)/48</f>
        <v>0.35416666666666669</v>
      </c>
      <c r="D2" s="22">
        <f t="shared" ref="D2:D10" ca="1" si="1">C2+(RANDBETWEEN(1,8)/48)</f>
        <v>0.39583333333333337</v>
      </c>
      <c r="E2" s="14" t="s">
        <v>7</v>
      </c>
      <c r="F2" s="13">
        <f t="shared" ref="F2:F10" ca="1" si="2">D2-C2</f>
        <v>4.1666666666666685E-2</v>
      </c>
      <c r="G2" s="13"/>
      <c r="I2" s="2" t="s">
        <v>6</v>
      </c>
      <c r="J2" s="18">
        <f ca="1">SUMIFS(Table1229313335373941434547495153555759[Total],Table1229313335373941434547495153555759[Purpose],Total121230323436384042444648505254565860[[#This Row],[Purpose]])</f>
        <v>0.375</v>
      </c>
    </row>
    <row r="3" spans="1:10" x14ac:dyDescent="0.25">
      <c r="A3" s="17" t="s">
        <v>107</v>
      </c>
      <c r="B3" s="16" t="s">
        <v>106</v>
      </c>
      <c r="C3" s="22">
        <f t="shared" ca="1" si="0"/>
        <v>0.39583333333333331</v>
      </c>
      <c r="D3" s="22">
        <f t="shared" ca="1" si="1"/>
        <v>0.5</v>
      </c>
      <c r="E3" s="8" t="s">
        <v>6</v>
      </c>
      <c r="F3" s="9">
        <f t="shared" ca="1" si="2"/>
        <v>0.10416666666666669</v>
      </c>
      <c r="G3" s="13"/>
      <c r="I3" s="3" t="s">
        <v>7</v>
      </c>
      <c r="J3" s="18">
        <f ca="1">SUMIFS(Table1229313335373941434547495153555759[Total],Table1229313335373941434547495153555759[Purpose],Total121230323436384042444648505254565860[[#This Row],[Purpose]])</f>
        <v>0.18750000000000006</v>
      </c>
    </row>
    <row r="4" spans="1:10" x14ac:dyDescent="0.25">
      <c r="A4" s="11" t="s">
        <v>87</v>
      </c>
      <c r="B4" s="10" t="s">
        <v>86</v>
      </c>
      <c r="C4" s="22">
        <f t="shared" ca="1" si="0"/>
        <v>0.54166666666666663</v>
      </c>
      <c r="D4" s="22">
        <f t="shared" ca="1" si="1"/>
        <v>0.6875</v>
      </c>
      <c r="E4" s="14" t="s">
        <v>125</v>
      </c>
      <c r="F4" s="13">
        <f t="shared" ca="1" si="2"/>
        <v>0.14583333333333337</v>
      </c>
      <c r="G4" s="13"/>
      <c r="I4" s="4" t="s">
        <v>125</v>
      </c>
      <c r="J4" s="18">
        <f ca="1">SUMIFS(Table1229313335373941434547495153555759[Total],Table1229313335373941434547495153555759[Purpose],Total121230323436384042444648505254565860[[#This Row],[Purpose]])</f>
        <v>0.47916666666666674</v>
      </c>
    </row>
    <row r="5" spans="1:10" x14ac:dyDescent="0.25">
      <c r="A5" s="11" t="s">
        <v>91</v>
      </c>
      <c r="B5" s="10" t="s">
        <v>90</v>
      </c>
      <c r="C5" s="22">
        <f t="shared" ca="1" si="0"/>
        <v>0.5625</v>
      </c>
      <c r="D5" s="22">
        <f t="shared" ca="1" si="1"/>
        <v>0.72916666666666663</v>
      </c>
      <c r="E5" s="14" t="s">
        <v>6</v>
      </c>
      <c r="F5" s="13">
        <f t="shared" ca="1" si="2"/>
        <v>0.16666666666666663</v>
      </c>
      <c r="G5" s="13"/>
      <c r="I5" s="5" t="s">
        <v>126</v>
      </c>
      <c r="J5" s="18">
        <f ca="1">SUMIFS(Table1229313335373941434547495153555759[Total],Table1229313335373941434547495153555759[Purpose],Total121230323436384042444648505254565860[[#This Row],[Purpose]])</f>
        <v>0.10416666666666669</v>
      </c>
    </row>
    <row r="6" spans="1:10" x14ac:dyDescent="0.25">
      <c r="A6" s="11" t="s">
        <v>214</v>
      </c>
      <c r="B6" s="10" t="s">
        <v>213</v>
      </c>
      <c r="C6" s="22">
        <f t="shared" ca="1" si="0"/>
        <v>0.58333333333333337</v>
      </c>
      <c r="D6" s="22">
        <f t="shared" ca="1" si="1"/>
        <v>0.60416666666666674</v>
      </c>
      <c r="E6" s="14" t="s">
        <v>8</v>
      </c>
      <c r="F6" s="13">
        <f t="shared" ca="1" si="2"/>
        <v>2.083333333333337E-2</v>
      </c>
      <c r="G6" s="13"/>
      <c r="I6" s="6" t="s">
        <v>8</v>
      </c>
      <c r="J6" s="18">
        <f ca="1">SUMIFS(Table1229313335373941434547495153555759[Total],Table1229313335373941434547495153555759[Purpose],Total121230323436384042444648505254565860[[#This Row],[Purpose]])</f>
        <v>2.083333333333337E-2</v>
      </c>
    </row>
    <row r="7" spans="1:10" x14ac:dyDescent="0.25">
      <c r="A7" s="11" t="s">
        <v>188</v>
      </c>
      <c r="B7" s="10" t="s">
        <v>187</v>
      </c>
      <c r="C7" s="22">
        <f t="shared" ca="1" si="0"/>
        <v>0.58333333333333337</v>
      </c>
      <c r="D7" s="22">
        <f t="shared" ca="1" si="1"/>
        <v>0.72916666666666674</v>
      </c>
      <c r="E7" s="14" t="s">
        <v>125</v>
      </c>
      <c r="F7" s="13">
        <f t="shared" ca="1" si="2"/>
        <v>0.14583333333333337</v>
      </c>
      <c r="G7" s="13"/>
      <c r="I7" s="7" t="s">
        <v>9</v>
      </c>
      <c r="J7" s="18">
        <f ca="1">SUMIFS(Table1229313335373941434547495153555759[Total],Table1229313335373941434547495153555759[Purpose],Total121230323436384042444648505254565860[[#This Row],[Purpose]])</f>
        <v>0.10416666666666663</v>
      </c>
    </row>
    <row r="8" spans="1:10" x14ac:dyDescent="0.25">
      <c r="A8" s="11" t="s">
        <v>186</v>
      </c>
      <c r="B8" s="10" t="s">
        <v>185</v>
      </c>
      <c r="C8" s="22">
        <f t="shared" ca="1" si="0"/>
        <v>0.33333333333333331</v>
      </c>
      <c r="D8" s="22">
        <f t="shared" ca="1" si="1"/>
        <v>0.45833333333333331</v>
      </c>
      <c r="E8" s="14" t="s">
        <v>125</v>
      </c>
      <c r="F8" s="13">
        <f t="shared" ca="1" si="2"/>
        <v>0.125</v>
      </c>
      <c r="G8" s="13"/>
      <c r="I8" s="8" t="s">
        <v>0</v>
      </c>
      <c r="J8" s="21">
        <f ca="1">SUM(Total121230323436384042444648505254565860[Total])</f>
        <v>1.2708333333333335</v>
      </c>
    </row>
    <row r="9" spans="1:10" x14ac:dyDescent="0.25">
      <c r="A9" s="11" t="s">
        <v>198</v>
      </c>
      <c r="B9" s="10" t="s">
        <v>197</v>
      </c>
      <c r="C9" s="22">
        <f t="shared" ca="1" si="0"/>
        <v>0.58333333333333337</v>
      </c>
      <c r="D9" s="22">
        <f t="shared" ca="1" si="1"/>
        <v>0.6875</v>
      </c>
      <c r="E9" s="14" t="s">
        <v>9</v>
      </c>
      <c r="F9" s="13">
        <f t="shared" ca="1" si="2"/>
        <v>0.10416666666666663</v>
      </c>
      <c r="G9" s="13"/>
    </row>
    <row r="10" spans="1:10" x14ac:dyDescent="0.25">
      <c r="A10" s="11" t="s">
        <v>190</v>
      </c>
      <c r="B10" s="10" t="s">
        <v>189</v>
      </c>
      <c r="C10" s="22">
        <f t="shared" ca="1" si="0"/>
        <v>0.41666666666666669</v>
      </c>
      <c r="D10" s="22">
        <f t="shared" ca="1" si="1"/>
        <v>0.52083333333333337</v>
      </c>
      <c r="E10" s="14" t="s">
        <v>126</v>
      </c>
      <c r="F10" s="13">
        <f t="shared" ca="1" si="2"/>
        <v>0.10416666666666669</v>
      </c>
      <c r="G10" s="13"/>
    </row>
    <row r="11" spans="1:10" x14ac:dyDescent="0.25">
      <c r="A11" s="17" t="s">
        <v>158</v>
      </c>
      <c r="B11" s="16" t="s">
        <v>157</v>
      </c>
      <c r="C11" s="38">
        <f t="shared" ref="C11:C13" ca="1" si="3">RANDBETWEEN(16,32)/48</f>
        <v>0.64583333333333337</v>
      </c>
      <c r="D11" s="38">
        <f t="shared" ref="D11:D13" ca="1" si="4">C11+(RANDBETWEEN(1,8)/48)</f>
        <v>0.79166666666666674</v>
      </c>
      <c r="E11" s="14" t="s">
        <v>7</v>
      </c>
      <c r="F11" s="9">
        <f t="shared" ref="F11:F13" ca="1" si="5">D11-C11</f>
        <v>0.14583333333333337</v>
      </c>
      <c r="G11" s="13"/>
    </row>
    <row r="12" spans="1:10" x14ac:dyDescent="0.25">
      <c r="A12" s="17" t="s">
        <v>75</v>
      </c>
      <c r="B12" s="16" t="s">
        <v>74</v>
      </c>
      <c r="C12" s="38">
        <f t="shared" ca="1" si="3"/>
        <v>0.47916666666666669</v>
      </c>
      <c r="D12" s="38">
        <f t="shared" ca="1" si="4"/>
        <v>0.58333333333333337</v>
      </c>
      <c r="E12" s="8" t="s">
        <v>6</v>
      </c>
      <c r="F12" s="9">
        <f t="shared" ca="1" si="5"/>
        <v>0.10416666666666669</v>
      </c>
      <c r="G12" s="9"/>
    </row>
    <row r="13" spans="1:10" x14ac:dyDescent="0.25">
      <c r="A13" s="17" t="s">
        <v>105</v>
      </c>
      <c r="B13" s="16" t="s">
        <v>104</v>
      </c>
      <c r="C13" s="38">
        <f t="shared" ca="1" si="3"/>
        <v>0.375</v>
      </c>
      <c r="D13" s="38">
        <f t="shared" ca="1" si="4"/>
        <v>0.4375</v>
      </c>
      <c r="E13" s="14" t="s">
        <v>125</v>
      </c>
      <c r="F13" s="9">
        <f t="shared" ca="1" si="5"/>
        <v>6.25E-2</v>
      </c>
      <c r="G13" s="9"/>
    </row>
    <row r="14" spans="1:10" x14ac:dyDescent="0.25">
      <c r="G14" s="13"/>
    </row>
    <row r="16" spans="1:10" x14ac:dyDescent="0.25">
      <c r="A16" s="31"/>
      <c r="B16" s="31"/>
    </row>
    <row r="17" spans="1:11" x14ac:dyDescent="0.25">
      <c r="A17" s="31"/>
      <c r="B17" s="31"/>
    </row>
    <row r="18" spans="1:11" x14ac:dyDescent="0.25">
      <c r="A18" s="31"/>
      <c r="B18" s="31"/>
    </row>
    <row r="19" spans="1:11" x14ac:dyDescent="0.25">
      <c r="A19" s="31"/>
      <c r="B19" s="31"/>
      <c r="J19" s="31"/>
      <c r="K19" s="31"/>
    </row>
    <row r="20" spans="1:11" x14ac:dyDescent="0.25">
      <c r="A20" s="31"/>
      <c r="B20" s="31"/>
      <c r="J20" s="31"/>
      <c r="K20" s="31"/>
    </row>
    <row r="21" spans="1:11" x14ac:dyDescent="0.25">
      <c r="A21" s="31"/>
      <c r="B21" s="31"/>
      <c r="J21" s="31"/>
      <c r="K21" s="31"/>
    </row>
    <row r="22" spans="1:11" x14ac:dyDescent="0.25">
      <c r="A22" s="31"/>
      <c r="B22" s="31"/>
      <c r="J22" s="31"/>
      <c r="K22" s="31"/>
    </row>
    <row r="23" spans="1:11" x14ac:dyDescent="0.25">
      <c r="A23" s="31"/>
      <c r="B23" s="31"/>
      <c r="J23" s="31"/>
      <c r="K23" s="31"/>
    </row>
    <row r="24" spans="1:11" x14ac:dyDescent="0.25">
      <c r="A24" s="31"/>
      <c r="B24" s="31"/>
      <c r="J24" s="31"/>
      <c r="K24" s="31"/>
    </row>
  </sheetData>
  <conditionalFormatting sqref="E2:E13">
    <cfRule type="expression" dxfId="107" priority="7">
      <formula>$E2="Tutoring"</formula>
    </cfRule>
    <cfRule type="expression" dxfId="106" priority="8">
      <formula>$E2="Volunteer"</formula>
    </cfRule>
    <cfRule type="expression" dxfId="105" priority="9">
      <formula>$E2="GED"</formula>
    </cfRule>
    <cfRule type="expression" dxfId="104" priority="10">
      <formula>$E2="Internet"</formula>
    </cfRule>
    <cfRule type="expression" dxfId="103" priority="11">
      <formula>$E2="HiSEt"</formula>
    </cfRule>
    <cfRule type="expression" dxfId="102" priority="12">
      <formula>$E2="Resume / Job Search"</formula>
    </cfRule>
  </conditionalFormatting>
  <conditionalFormatting sqref="A16:B24">
    <cfRule type="expression" dxfId="101" priority="1">
      <formula>$E16="Tutoring"</formula>
    </cfRule>
    <cfRule type="expression" dxfId="100" priority="2">
      <formula>$E16="Volunteer"</formula>
    </cfRule>
    <cfRule type="expression" dxfId="99" priority="3">
      <formula>$E16="GED"</formula>
    </cfRule>
    <cfRule type="expression" dxfId="98" priority="4">
      <formula>$E16="Internet"</formula>
    </cfRule>
    <cfRule type="expression" dxfId="97" priority="5">
      <formula>$E16="Job Search"</formula>
    </cfRule>
    <cfRule type="expression" dxfId="96" priority="6">
      <formula>$E16="Resume"</formula>
    </cfRule>
  </conditionalFormatting>
  <dataValidations disablePrompts="1" count="1">
    <dataValidation type="list" allowBlank="1" showInputMessage="1" showErrorMessage="1" sqref="E2:E13" xr:uid="{C6DC8A62-8076-4765-A5DB-4F4C00B6A480}">
      <formula1>Purpose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B6684-2937-4F6F-A6E3-CDC8BB262C94}">
  <dimension ref="A1:K24"/>
  <sheetViews>
    <sheetView workbookViewId="0"/>
  </sheetViews>
  <sheetFormatPr defaultRowHeight="15" x14ac:dyDescent="0.25"/>
  <cols>
    <col min="1" max="1" width="13" style="14" customWidth="1"/>
    <col min="2" max="2" width="13.140625" style="14" customWidth="1"/>
    <col min="3" max="4" width="12.7109375" style="14" bestFit="1" customWidth="1"/>
    <col min="5" max="5" width="10.5703125" style="14" customWidth="1"/>
    <col min="6" max="8" width="9.140625" style="14"/>
    <col min="9" max="9" width="10.42578125" style="14" customWidth="1"/>
    <col min="10" max="16384" width="9.140625" style="14"/>
  </cols>
  <sheetData>
    <row r="1" spans="1:10" x14ac:dyDescent="0.25">
      <c r="A1" s="14" t="s">
        <v>1</v>
      </c>
      <c r="B1" s="14" t="s">
        <v>2</v>
      </c>
      <c r="C1" s="14" t="s">
        <v>3</v>
      </c>
      <c r="D1" s="14" t="s">
        <v>4</v>
      </c>
      <c r="E1" s="10" t="s">
        <v>5</v>
      </c>
      <c r="F1" s="10" t="s">
        <v>0</v>
      </c>
      <c r="G1" s="10"/>
      <c r="I1" s="14" t="s">
        <v>5</v>
      </c>
      <c r="J1" s="14" t="s">
        <v>0</v>
      </c>
    </row>
    <row r="2" spans="1:10" x14ac:dyDescent="0.25">
      <c r="A2" s="15" t="s">
        <v>83</v>
      </c>
      <c r="B2" s="14" t="s">
        <v>82</v>
      </c>
      <c r="C2" s="22">
        <f t="shared" ref="C2:C10" ca="1" si="0">RANDBETWEEN(16,32)/48</f>
        <v>0.35416666666666669</v>
      </c>
      <c r="D2" s="22">
        <f t="shared" ref="D2:D10" ca="1" si="1">C2+(RANDBETWEEN(1,8)/48)</f>
        <v>0.4375</v>
      </c>
      <c r="E2" s="14" t="s">
        <v>7</v>
      </c>
      <c r="F2" s="13">
        <f t="shared" ref="F2:F10" ca="1" si="2">D2-C2</f>
        <v>8.3333333333333315E-2</v>
      </c>
      <c r="G2" s="13"/>
      <c r="I2" s="2" t="s">
        <v>6</v>
      </c>
      <c r="J2" s="18">
        <f ca="1">SUMIFS(Table122931333537394143454749515355575961[Total],Table122931333537394143454749515355575961[Purpose],Total12123032343638404244464850525456586062[[#This Row],[Purpose]])</f>
        <v>0.5625</v>
      </c>
    </row>
    <row r="3" spans="1:10" x14ac:dyDescent="0.25">
      <c r="A3" s="17" t="s">
        <v>59</v>
      </c>
      <c r="B3" s="16" t="s">
        <v>58</v>
      </c>
      <c r="C3" s="22">
        <f t="shared" ca="1" si="0"/>
        <v>0.47916666666666669</v>
      </c>
      <c r="D3" s="22">
        <f t="shared" ca="1" si="1"/>
        <v>0.58333333333333337</v>
      </c>
      <c r="E3" s="8" t="s">
        <v>6</v>
      </c>
      <c r="F3" s="9">
        <f t="shared" ca="1" si="2"/>
        <v>0.10416666666666669</v>
      </c>
      <c r="G3" s="13"/>
      <c r="I3" s="3" t="s">
        <v>7</v>
      </c>
      <c r="J3" s="18">
        <f ca="1">SUMIFS(Table122931333537394143454749515355575961[Total],Table122931333537394143454749515355575961[Purpose],Total12123032343638404244464850525456586062[[#This Row],[Purpose]])</f>
        <v>0.14583333333333331</v>
      </c>
    </row>
    <row r="4" spans="1:10" x14ac:dyDescent="0.25">
      <c r="A4" s="11" t="s">
        <v>117</v>
      </c>
      <c r="B4" s="10" t="s">
        <v>116</v>
      </c>
      <c r="C4" s="22">
        <f t="shared" ca="1" si="0"/>
        <v>0.58333333333333337</v>
      </c>
      <c r="D4" s="22">
        <f t="shared" ca="1" si="1"/>
        <v>0.72916666666666674</v>
      </c>
      <c r="E4" s="14" t="s">
        <v>125</v>
      </c>
      <c r="F4" s="13">
        <f t="shared" ca="1" si="2"/>
        <v>0.14583333333333337</v>
      </c>
      <c r="G4" s="13"/>
      <c r="I4" s="4" t="s">
        <v>125</v>
      </c>
      <c r="J4" s="18">
        <f ca="1">SUMIFS(Table122931333537394143454749515355575961[Total],Table122931333537394143454749515355575961[Purpose],Total12123032343638404244464850525456586062[[#This Row],[Purpose]])</f>
        <v>0.41666666666666663</v>
      </c>
    </row>
    <row r="5" spans="1:10" x14ac:dyDescent="0.25">
      <c r="A5" s="11" t="s">
        <v>166</v>
      </c>
      <c r="B5" s="10" t="s">
        <v>165</v>
      </c>
      <c r="C5" s="22">
        <f t="shared" ca="1" si="0"/>
        <v>0.64583333333333337</v>
      </c>
      <c r="D5" s="22">
        <f t="shared" ca="1" si="1"/>
        <v>0.77083333333333337</v>
      </c>
      <c r="E5" s="14" t="s">
        <v>6</v>
      </c>
      <c r="F5" s="13">
        <f t="shared" ca="1" si="2"/>
        <v>0.125</v>
      </c>
      <c r="G5" s="13"/>
      <c r="I5" s="5" t="s">
        <v>126</v>
      </c>
      <c r="J5" s="18">
        <f ca="1">SUMIFS(Table122931333537394143454749515355575961[Total],Table122931333537394143454749515355575961[Purpose],Total12123032343638404244464850525456586062[[#This Row],[Purpose]])</f>
        <v>0.14583333333333331</v>
      </c>
    </row>
    <row r="6" spans="1:10" x14ac:dyDescent="0.25">
      <c r="A6" s="11" t="s">
        <v>194</v>
      </c>
      <c r="B6" s="10" t="s">
        <v>193</v>
      </c>
      <c r="C6" s="22">
        <f t="shared" ca="1" si="0"/>
        <v>0.47916666666666669</v>
      </c>
      <c r="D6" s="22">
        <f t="shared" ca="1" si="1"/>
        <v>0.64583333333333337</v>
      </c>
      <c r="E6" s="14" t="s">
        <v>8</v>
      </c>
      <c r="F6" s="13">
        <f t="shared" ca="1" si="2"/>
        <v>0.16666666666666669</v>
      </c>
      <c r="G6" s="13"/>
      <c r="I6" s="6" t="s">
        <v>8</v>
      </c>
      <c r="J6" s="18">
        <f ca="1">SUMIFS(Table122931333537394143454749515355575961[Total],Table122931333537394143454749515355575961[Purpose],Total12123032343638404244464850525456586062[[#This Row],[Purpose]])</f>
        <v>0.31250000000000006</v>
      </c>
    </row>
    <row r="7" spans="1:10" x14ac:dyDescent="0.25">
      <c r="A7" s="11" t="s">
        <v>67</v>
      </c>
      <c r="B7" s="10" t="s">
        <v>66</v>
      </c>
      <c r="C7" s="22">
        <f t="shared" ca="1" si="0"/>
        <v>0.4375</v>
      </c>
      <c r="D7" s="22">
        <f t="shared" ca="1" si="1"/>
        <v>0.45833333333333331</v>
      </c>
      <c r="E7" s="14" t="s">
        <v>125</v>
      </c>
      <c r="F7" s="13">
        <f t="shared" ca="1" si="2"/>
        <v>2.0833333333333315E-2</v>
      </c>
      <c r="G7" s="13"/>
      <c r="I7" s="7" t="s">
        <v>9</v>
      </c>
      <c r="J7" s="18">
        <f ca="1">SUMIFS(Table122931333537394143454749515355575961[Total],Table122931333537394143454749515355575961[Purpose],Total12123032343638404244464850525456586062[[#This Row],[Purpose]])</f>
        <v>6.25E-2</v>
      </c>
    </row>
    <row r="8" spans="1:10" x14ac:dyDescent="0.25">
      <c r="A8" s="11" t="s">
        <v>113</v>
      </c>
      <c r="B8" s="10" t="s">
        <v>112</v>
      </c>
      <c r="C8" s="22">
        <f t="shared" ca="1" si="0"/>
        <v>0.4375</v>
      </c>
      <c r="D8" s="22">
        <f t="shared" ca="1" si="1"/>
        <v>0.54166666666666663</v>
      </c>
      <c r="E8" s="14" t="s">
        <v>125</v>
      </c>
      <c r="F8" s="13">
        <f t="shared" ca="1" si="2"/>
        <v>0.10416666666666663</v>
      </c>
      <c r="G8" s="13"/>
      <c r="I8" s="8" t="s">
        <v>0</v>
      </c>
      <c r="J8" s="21">
        <f ca="1">SUM(Total12123032343638404244464850525456586062[Total])</f>
        <v>1.6458333333333333</v>
      </c>
    </row>
    <row r="9" spans="1:10" x14ac:dyDescent="0.25">
      <c r="A9" s="11" t="s">
        <v>162</v>
      </c>
      <c r="B9" s="10" t="s">
        <v>161</v>
      </c>
      <c r="C9" s="22">
        <f t="shared" ca="1" si="0"/>
        <v>0.35416666666666669</v>
      </c>
      <c r="D9" s="22">
        <f t="shared" ca="1" si="1"/>
        <v>0.41666666666666669</v>
      </c>
      <c r="E9" s="14" t="s">
        <v>9</v>
      </c>
      <c r="F9" s="13">
        <f t="shared" ca="1" si="2"/>
        <v>6.25E-2</v>
      </c>
      <c r="G9" s="13"/>
    </row>
    <row r="10" spans="1:10" x14ac:dyDescent="0.25">
      <c r="A10" s="11" t="s">
        <v>160</v>
      </c>
      <c r="B10" s="10" t="s">
        <v>159</v>
      </c>
      <c r="C10" s="22">
        <f t="shared" ca="1" si="0"/>
        <v>0.35416666666666669</v>
      </c>
      <c r="D10" s="22">
        <f t="shared" ca="1" si="1"/>
        <v>0.5</v>
      </c>
      <c r="E10" s="14" t="s">
        <v>126</v>
      </c>
      <c r="F10" s="13">
        <f t="shared" ca="1" si="2"/>
        <v>0.14583333333333331</v>
      </c>
      <c r="G10" s="13"/>
    </row>
    <row r="11" spans="1:10" x14ac:dyDescent="0.25">
      <c r="A11" s="17" t="s">
        <v>172</v>
      </c>
      <c r="B11" s="16" t="s">
        <v>171</v>
      </c>
      <c r="C11" s="38">
        <f t="shared" ref="C11:C15" ca="1" si="3">RANDBETWEEN(16,32)/48</f>
        <v>0.5625</v>
      </c>
      <c r="D11" s="38">
        <f t="shared" ref="D11:D15" ca="1" si="4">C11+(RANDBETWEEN(1,8)/48)</f>
        <v>0.625</v>
      </c>
      <c r="E11" s="14" t="s">
        <v>7</v>
      </c>
      <c r="F11" s="9">
        <f t="shared" ref="F11:F15" ca="1" si="5">D11-C11</f>
        <v>6.25E-2</v>
      </c>
      <c r="G11" s="13"/>
    </row>
    <row r="12" spans="1:10" x14ac:dyDescent="0.25">
      <c r="A12" s="17" t="s">
        <v>107</v>
      </c>
      <c r="B12" s="16" t="s">
        <v>106</v>
      </c>
      <c r="C12" s="38">
        <f t="shared" ca="1" si="3"/>
        <v>0.60416666666666663</v>
      </c>
      <c r="D12" s="38">
        <f t="shared" ca="1" si="4"/>
        <v>0.77083333333333326</v>
      </c>
      <c r="E12" s="8" t="s">
        <v>6</v>
      </c>
      <c r="F12" s="9">
        <f t="shared" ca="1" si="5"/>
        <v>0.16666666666666663</v>
      </c>
      <c r="G12" s="9"/>
    </row>
    <row r="13" spans="1:10" x14ac:dyDescent="0.25">
      <c r="A13" s="17" t="s">
        <v>168</v>
      </c>
      <c r="B13" s="16" t="s">
        <v>167</v>
      </c>
      <c r="C13" s="38">
        <f t="shared" ca="1" si="3"/>
        <v>0.35416666666666669</v>
      </c>
      <c r="D13" s="38">
        <f t="shared" ca="1" si="4"/>
        <v>0.5</v>
      </c>
      <c r="E13" s="14" t="s">
        <v>125</v>
      </c>
      <c r="F13" s="9">
        <f t="shared" ca="1" si="5"/>
        <v>0.14583333333333331</v>
      </c>
      <c r="G13" s="9"/>
    </row>
    <row r="14" spans="1:10" x14ac:dyDescent="0.25">
      <c r="A14" s="17" t="s">
        <v>176</v>
      </c>
      <c r="B14" s="16" t="s">
        <v>175</v>
      </c>
      <c r="C14" s="38">
        <f t="shared" ca="1" si="3"/>
        <v>0.5</v>
      </c>
      <c r="D14" s="38">
        <f t="shared" ca="1" si="4"/>
        <v>0.66666666666666663</v>
      </c>
      <c r="E14" s="14" t="s">
        <v>6</v>
      </c>
      <c r="F14" s="9">
        <f t="shared" ca="1" si="5"/>
        <v>0.16666666666666663</v>
      </c>
      <c r="G14" s="13"/>
    </row>
    <row r="15" spans="1:10" x14ac:dyDescent="0.25">
      <c r="A15" s="17" t="s">
        <v>200</v>
      </c>
      <c r="B15" s="16" t="s">
        <v>199</v>
      </c>
      <c r="C15" s="38">
        <f t="shared" ca="1" si="3"/>
        <v>0.375</v>
      </c>
      <c r="D15" s="38">
        <f t="shared" ca="1" si="4"/>
        <v>0.52083333333333337</v>
      </c>
      <c r="E15" s="14" t="s">
        <v>8</v>
      </c>
      <c r="F15" s="9">
        <f t="shared" ca="1" si="5"/>
        <v>0.14583333333333337</v>
      </c>
    </row>
    <row r="16" spans="1:10" x14ac:dyDescent="0.25">
      <c r="A16" s="31"/>
      <c r="B16" s="31"/>
    </row>
    <row r="17" spans="1:11" x14ac:dyDescent="0.25">
      <c r="A17" s="31"/>
      <c r="B17" s="31"/>
    </row>
    <row r="18" spans="1:11" x14ac:dyDescent="0.25">
      <c r="A18" s="31"/>
      <c r="B18" s="31"/>
    </row>
    <row r="19" spans="1:11" x14ac:dyDescent="0.25">
      <c r="A19" s="31"/>
      <c r="B19" s="31"/>
      <c r="J19" s="31"/>
      <c r="K19" s="31"/>
    </row>
    <row r="20" spans="1:11" x14ac:dyDescent="0.25">
      <c r="A20" s="31"/>
      <c r="B20" s="31"/>
      <c r="J20" s="31"/>
      <c r="K20" s="31"/>
    </row>
    <row r="21" spans="1:11" x14ac:dyDescent="0.25">
      <c r="A21" s="31"/>
      <c r="B21" s="31"/>
      <c r="J21" s="31"/>
      <c r="K21" s="31"/>
    </row>
    <row r="22" spans="1:11" x14ac:dyDescent="0.25">
      <c r="A22" s="31"/>
      <c r="B22" s="31"/>
      <c r="J22" s="31"/>
      <c r="K22" s="31"/>
    </row>
    <row r="23" spans="1:11" x14ac:dyDescent="0.25">
      <c r="A23" s="31"/>
      <c r="B23" s="31"/>
      <c r="J23" s="31"/>
      <c r="K23" s="31"/>
    </row>
    <row r="24" spans="1:11" x14ac:dyDescent="0.25">
      <c r="A24" s="31"/>
      <c r="B24" s="31"/>
      <c r="J24" s="31"/>
      <c r="K24" s="31"/>
    </row>
  </sheetData>
  <conditionalFormatting sqref="E2:E15">
    <cfRule type="expression" dxfId="80" priority="7">
      <formula>$E2="Tutoring"</formula>
    </cfRule>
    <cfRule type="expression" dxfId="79" priority="8">
      <formula>$E2="Volunteer"</formula>
    </cfRule>
    <cfRule type="expression" dxfId="78" priority="9">
      <formula>$E2="GED"</formula>
    </cfRule>
    <cfRule type="expression" dxfId="77" priority="10">
      <formula>$E2="Internet"</formula>
    </cfRule>
    <cfRule type="expression" dxfId="76" priority="11">
      <formula>$E2="HiSEt"</formula>
    </cfRule>
    <cfRule type="expression" dxfId="75" priority="12">
      <formula>$E2="Resume / Job Search"</formula>
    </cfRule>
  </conditionalFormatting>
  <conditionalFormatting sqref="A16:B24">
    <cfRule type="expression" dxfId="74" priority="1">
      <formula>$E16="Tutoring"</formula>
    </cfRule>
    <cfRule type="expression" dxfId="73" priority="2">
      <formula>$E16="Volunteer"</formula>
    </cfRule>
    <cfRule type="expression" dxfId="72" priority="3">
      <formula>$E16="GED"</formula>
    </cfRule>
    <cfRule type="expression" dxfId="71" priority="4">
      <formula>$E16="Internet"</formula>
    </cfRule>
    <cfRule type="expression" dxfId="70" priority="5">
      <formula>$E16="Job Search"</formula>
    </cfRule>
    <cfRule type="expression" dxfId="69" priority="6">
      <formula>$E16="Resume"</formula>
    </cfRule>
  </conditionalFormatting>
  <dataValidations disablePrompts="1" count="1">
    <dataValidation type="list" allowBlank="1" showInputMessage="1" showErrorMessage="1" sqref="E2:E15" xr:uid="{9D05243F-EA87-4AD0-8FC8-5E9742E9223E}">
      <formula1>Purpose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ACAD-42E2-493E-91E5-CF53121F8E96}">
  <dimension ref="A1:K24"/>
  <sheetViews>
    <sheetView workbookViewId="0"/>
  </sheetViews>
  <sheetFormatPr defaultRowHeight="15" x14ac:dyDescent="0.25"/>
  <cols>
    <col min="1" max="1" width="13" style="14" customWidth="1"/>
    <col min="2" max="2" width="13.140625" style="14" customWidth="1"/>
    <col min="3" max="4" width="12.7109375" style="14" bestFit="1" customWidth="1"/>
    <col min="5" max="5" width="10.5703125" style="14" customWidth="1"/>
    <col min="6" max="8" width="9.140625" style="14"/>
    <col min="9" max="9" width="10.42578125" style="14" customWidth="1"/>
    <col min="10" max="16384" width="9.140625" style="14"/>
  </cols>
  <sheetData>
    <row r="1" spans="1:10" x14ac:dyDescent="0.25">
      <c r="A1" s="14" t="s">
        <v>1</v>
      </c>
      <c r="B1" s="14" t="s">
        <v>2</v>
      </c>
      <c r="C1" s="14" t="s">
        <v>3</v>
      </c>
      <c r="D1" s="14" t="s">
        <v>4</v>
      </c>
      <c r="E1" s="10" t="s">
        <v>5</v>
      </c>
      <c r="F1" s="10" t="s">
        <v>0</v>
      </c>
      <c r="G1" s="10"/>
      <c r="I1" s="14" t="s">
        <v>5</v>
      </c>
      <c r="J1" s="14" t="s">
        <v>0</v>
      </c>
    </row>
    <row r="2" spans="1:10" x14ac:dyDescent="0.25">
      <c r="A2" s="15" t="s">
        <v>97</v>
      </c>
      <c r="B2" s="14" t="s">
        <v>96</v>
      </c>
      <c r="C2" s="22">
        <f t="shared" ref="C2:C10" ca="1" si="0">RANDBETWEEN(16,32)/48</f>
        <v>0.625</v>
      </c>
      <c r="D2" s="22">
        <f t="shared" ref="D2:D10" ca="1" si="1">C2+(RANDBETWEEN(1,8)/48)</f>
        <v>0.77083333333333337</v>
      </c>
      <c r="E2" s="14" t="s">
        <v>7</v>
      </c>
      <c r="F2" s="13">
        <f t="shared" ref="F2:F10" ca="1" si="2">D2-C2</f>
        <v>0.14583333333333337</v>
      </c>
      <c r="G2" s="13"/>
      <c r="I2" s="2" t="s">
        <v>6</v>
      </c>
      <c r="J2" s="18">
        <f ca="1">SUMIFS(Table12293133353739414345474951535557596163[Total],Table12293133353739414345474951535557596163[Purpose],Total1212303234363840424446485052545658606264[[#This Row],[Purpose]])</f>
        <v>0.16666666666666669</v>
      </c>
    </row>
    <row r="3" spans="1:10" x14ac:dyDescent="0.25">
      <c r="A3" s="17" t="s">
        <v>178</v>
      </c>
      <c r="B3" s="16" t="s">
        <v>177</v>
      </c>
      <c r="C3" s="22">
        <f t="shared" ca="1" si="0"/>
        <v>0.52083333333333337</v>
      </c>
      <c r="D3" s="22">
        <f t="shared" ca="1" si="1"/>
        <v>0.66666666666666674</v>
      </c>
      <c r="E3" s="8" t="s">
        <v>6</v>
      </c>
      <c r="F3" s="9">
        <f t="shared" ca="1" si="2"/>
        <v>0.14583333333333337</v>
      </c>
      <c r="G3" s="13"/>
      <c r="I3" s="3" t="s">
        <v>7</v>
      </c>
      <c r="J3" s="18">
        <f ca="1">SUMIFS(Table12293133353739414345474951535557596163[Total],Table12293133353739414345474951535557596163[Purpose],Total1212303234363840424446485052545658606264[[#This Row],[Purpose]])</f>
        <v>0.14583333333333337</v>
      </c>
    </row>
    <row r="4" spans="1:10" x14ac:dyDescent="0.25">
      <c r="A4" s="11" t="s">
        <v>83</v>
      </c>
      <c r="B4" s="10" t="s">
        <v>82</v>
      </c>
      <c r="C4" s="22">
        <f t="shared" ca="1" si="0"/>
        <v>0.5625</v>
      </c>
      <c r="D4" s="22">
        <f t="shared" ca="1" si="1"/>
        <v>0.66666666666666663</v>
      </c>
      <c r="E4" s="14" t="s">
        <v>125</v>
      </c>
      <c r="F4" s="13">
        <f t="shared" ca="1" si="2"/>
        <v>0.10416666666666663</v>
      </c>
      <c r="G4" s="13"/>
      <c r="I4" s="4" t="s">
        <v>125</v>
      </c>
      <c r="J4" s="18">
        <f ca="1">SUMIFS(Table12293133353739414345474951535557596163[Total],Table12293133353739414345474951535557596163[Purpose],Total1212303234363840424446485052545658606264[[#This Row],[Purpose]])</f>
        <v>0.70833333333333348</v>
      </c>
    </row>
    <row r="5" spans="1:10" x14ac:dyDescent="0.25">
      <c r="A5" s="11" t="s">
        <v>180</v>
      </c>
      <c r="B5" s="10" t="s">
        <v>179</v>
      </c>
      <c r="C5" s="22">
        <f t="shared" ca="1" si="0"/>
        <v>0.4375</v>
      </c>
      <c r="D5" s="22">
        <f t="shared" ca="1" si="1"/>
        <v>0.45833333333333331</v>
      </c>
      <c r="E5" s="14" t="s">
        <v>6</v>
      </c>
      <c r="F5" s="13">
        <f t="shared" ca="1" si="2"/>
        <v>2.0833333333333315E-2</v>
      </c>
      <c r="G5" s="13"/>
      <c r="I5" s="5" t="s">
        <v>126</v>
      </c>
      <c r="J5" s="18">
        <f ca="1">SUMIFS(Table12293133353739414345474951535557596163[Total],Table12293133353739414345474951535557596163[Purpose],Total1212303234363840424446485052545658606264[[#This Row],[Purpose]])</f>
        <v>0.16666666666666674</v>
      </c>
    </row>
    <row r="6" spans="1:10" x14ac:dyDescent="0.25">
      <c r="A6" s="11" t="s">
        <v>59</v>
      </c>
      <c r="B6" s="10" t="s">
        <v>58</v>
      </c>
      <c r="C6" s="22">
        <f t="shared" ca="1" si="0"/>
        <v>0.64583333333333337</v>
      </c>
      <c r="D6" s="22">
        <f t="shared" ca="1" si="1"/>
        <v>0.66666666666666674</v>
      </c>
      <c r="E6" s="14" t="s">
        <v>8</v>
      </c>
      <c r="F6" s="13">
        <f t="shared" ca="1" si="2"/>
        <v>2.083333333333337E-2</v>
      </c>
      <c r="G6" s="13"/>
      <c r="I6" s="6" t="s">
        <v>8</v>
      </c>
      <c r="J6" s="18">
        <f ca="1">SUMIFS(Table12293133353739414345474951535557596163[Total],Table12293133353739414345474951535557596163[Purpose],Total1212303234363840424446485052545658606264[[#This Row],[Purpose]])</f>
        <v>2.083333333333337E-2</v>
      </c>
    </row>
    <row r="7" spans="1:10" x14ac:dyDescent="0.25">
      <c r="A7" s="11" t="s">
        <v>81</v>
      </c>
      <c r="B7" s="10" t="s">
        <v>80</v>
      </c>
      <c r="C7" s="22">
        <f t="shared" ca="1" si="0"/>
        <v>0.5</v>
      </c>
      <c r="D7" s="22">
        <f t="shared" ca="1" si="1"/>
        <v>0.625</v>
      </c>
      <c r="E7" s="14" t="s">
        <v>125</v>
      </c>
      <c r="F7" s="13">
        <f t="shared" ca="1" si="2"/>
        <v>0.125</v>
      </c>
      <c r="G7" s="13"/>
      <c r="I7" s="7" t="s">
        <v>9</v>
      </c>
      <c r="J7" s="18">
        <f ca="1">SUMIFS(Table12293133353739414345474951535557596163[Total],Table12293133353739414345474951535557596163[Purpose],Total1212303234363840424446485052545658606264[[#This Row],[Purpose]])</f>
        <v>0.20833333333333337</v>
      </c>
    </row>
    <row r="8" spans="1:10" x14ac:dyDescent="0.25">
      <c r="A8" s="11" t="s">
        <v>61</v>
      </c>
      <c r="B8" s="10" t="s">
        <v>60</v>
      </c>
      <c r="C8" s="22">
        <f t="shared" ca="1" si="0"/>
        <v>0.5</v>
      </c>
      <c r="D8" s="22">
        <f t="shared" ca="1" si="1"/>
        <v>0.58333333333333337</v>
      </c>
      <c r="E8" s="14" t="s">
        <v>125</v>
      </c>
      <c r="F8" s="13">
        <f t="shared" ca="1" si="2"/>
        <v>8.333333333333337E-2</v>
      </c>
      <c r="G8" s="13"/>
      <c r="I8" s="8" t="s">
        <v>0</v>
      </c>
      <c r="J8" s="21">
        <f ca="1">SUM(Total1212303234363840424446485052545658606264[Total])</f>
        <v>1.416666666666667</v>
      </c>
    </row>
    <row r="9" spans="1:10" x14ac:dyDescent="0.25">
      <c r="A9" s="11" t="s">
        <v>174</v>
      </c>
      <c r="B9" s="10" t="s">
        <v>173</v>
      </c>
      <c r="C9" s="22">
        <f t="shared" ca="1" si="0"/>
        <v>0.52083333333333337</v>
      </c>
      <c r="D9" s="22">
        <f t="shared" ca="1" si="1"/>
        <v>0.58333333333333337</v>
      </c>
      <c r="E9" s="14" t="s">
        <v>9</v>
      </c>
      <c r="F9" s="13">
        <f t="shared" ca="1" si="2"/>
        <v>6.25E-2</v>
      </c>
      <c r="G9" s="13"/>
    </row>
    <row r="10" spans="1:10" x14ac:dyDescent="0.25">
      <c r="A10" s="11" t="s">
        <v>202</v>
      </c>
      <c r="B10" s="10" t="s">
        <v>201</v>
      </c>
      <c r="C10" s="22">
        <f t="shared" ca="1" si="0"/>
        <v>0.5625</v>
      </c>
      <c r="D10" s="22">
        <f t="shared" ca="1" si="1"/>
        <v>0.70833333333333337</v>
      </c>
      <c r="E10" s="14" t="s">
        <v>126</v>
      </c>
      <c r="F10" s="13">
        <f t="shared" ca="1" si="2"/>
        <v>0.14583333333333337</v>
      </c>
      <c r="G10" s="13"/>
    </row>
    <row r="11" spans="1:10" x14ac:dyDescent="0.25">
      <c r="A11" s="17" t="s">
        <v>91</v>
      </c>
      <c r="B11" s="16" t="s">
        <v>90</v>
      </c>
      <c r="C11" s="38">
        <f t="shared" ref="C11:C15" ca="1" si="3">RANDBETWEEN(16,32)/48</f>
        <v>0.41666666666666669</v>
      </c>
      <c r="D11" s="38">
        <f t="shared" ref="D11:D15" ca="1" si="4">C11+(RANDBETWEEN(1,8)/48)</f>
        <v>0.5625</v>
      </c>
      <c r="E11" s="14" t="s">
        <v>125</v>
      </c>
      <c r="F11" s="9">
        <f t="shared" ref="F11:F15" ca="1" si="5">D11-C11</f>
        <v>0.14583333333333331</v>
      </c>
      <c r="G11" s="13"/>
    </row>
    <row r="12" spans="1:10" x14ac:dyDescent="0.25">
      <c r="A12" s="17" t="s">
        <v>117</v>
      </c>
      <c r="B12" s="16" t="s">
        <v>116</v>
      </c>
      <c r="C12" s="38">
        <f t="shared" ca="1" si="3"/>
        <v>0.52083333333333337</v>
      </c>
      <c r="D12" s="38">
        <f t="shared" ca="1" si="4"/>
        <v>0.66666666666666674</v>
      </c>
      <c r="E12" s="14" t="s">
        <v>125</v>
      </c>
      <c r="F12" s="9">
        <f t="shared" ca="1" si="5"/>
        <v>0.14583333333333337</v>
      </c>
      <c r="G12" s="9"/>
    </row>
    <row r="13" spans="1:10" x14ac:dyDescent="0.25">
      <c r="A13" s="17" t="s">
        <v>190</v>
      </c>
      <c r="B13" s="16" t="s">
        <v>189</v>
      </c>
      <c r="C13" s="38">
        <f t="shared" ca="1" si="3"/>
        <v>0.54166666666666663</v>
      </c>
      <c r="D13" s="38">
        <f t="shared" ca="1" si="4"/>
        <v>0.6875</v>
      </c>
      <c r="E13" s="14" t="s">
        <v>9</v>
      </c>
      <c r="F13" s="9">
        <f t="shared" ca="1" si="5"/>
        <v>0.14583333333333337</v>
      </c>
      <c r="G13" s="9"/>
    </row>
    <row r="14" spans="1:10" x14ac:dyDescent="0.25">
      <c r="A14" s="17" t="s">
        <v>166</v>
      </c>
      <c r="B14" s="16" t="s">
        <v>165</v>
      </c>
      <c r="C14" s="38">
        <f t="shared" ca="1" si="3"/>
        <v>0.5</v>
      </c>
      <c r="D14" s="38">
        <f t="shared" ca="1" si="4"/>
        <v>0.52083333333333337</v>
      </c>
      <c r="E14" s="14" t="s">
        <v>126</v>
      </c>
      <c r="F14" s="9">
        <f t="shared" ca="1" si="5"/>
        <v>2.083333333333337E-2</v>
      </c>
      <c r="G14" s="13"/>
    </row>
    <row r="15" spans="1:10" x14ac:dyDescent="0.25">
      <c r="A15" s="17" t="s">
        <v>164</v>
      </c>
      <c r="B15" s="16" t="s">
        <v>163</v>
      </c>
      <c r="C15" s="38">
        <f t="shared" ca="1" si="3"/>
        <v>0.35416666666666669</v>
      </c>
      <c r="D15" s="38">
        <f t="shared" ca="1" si="4"/>
        <v>0.45833333333333337</v>
      </c>
      <c r="E15" s="14" t="s">
        <v>125</v>
      </c>
      <c r="F15" s="9">
        <f t="shared" ca="1" si="5"/>
        <v>0.10416666666666669</v>
      </c>
    </row>
    <row r="16" spans="1:10" x14ac:dyDescent="0.25">
      <c r="A16" s="31"/>
      <c r="B16" s="31"/>
    </row>
    <row r="17" spans="1:11" x14ac:dyDescent="0.25">
      <c r="A17" s="31"/>
      <c r="B17" s="31"/>
    </row>
    <row r="18" spans="1:11" x14ac:dyDescent="0.25">
      <c r="A18" s="31"/>
      <c r="B18" s="31"/>
    </row>
    <row r="19" spans="1:11" x14ac:dyDescent="0.25">
      <c r="A19" s="31"/>
      <c r="B19" s="31"/>
      <c r="J19" s="31"/>
      <c r="K19" s="31"/>
    </row>
    <row r="20" spans="1:11" x14ac:dyDescent="0.25">
      <c r="A20" s="31"/>
      <c r="B20" s="31"/>
      <c r="J20" s="31"/>
      <c r="K20" s="31"/>
    </row>
    <row r="21" spans="1:11" x14ac:dyDescent="0.25">
      <c r="A21" s="31"/>
      <c r="B21" s="31"/>
      <c r="J21" s="31"/>
      <c r="K21" s="31"/>
    </row>
    <row r="22" spans="1:11" x14ac:dyDescent="0.25">
      <c r="A22" s="31"/>
      <c r="B22" s="31"/>
      <c r="J22" s="31"/>
      <c r="K22" s="31"/>
    </row>
    <row r="23" spans="1:11" x14ac:dyDescent="0.25">
      <c r="A23" s="31"/>
      <c r="B23" s="31"/>
      <c r="J23" s="31"/>
      <c r="K23" s="31"/>
    </row>
    <row r="24" spans="1:11" x14ac:dyDescent="0.25">
      <c r="A24" s="31"/>
      <c r="B24" s="31"/>
      <c r="J24" s="31"/>
      <c r="K24" s="31"/>
    </row>
  </sheetData>
  <conditionalFormatting sqref="E2:E15">
    <cfRule type="expression" dxfId="53" priority="7">
      <formula>$E2="Tutoring"</formula>
    </cfRule>
    <cfRule type="expression" dxfId="52" priority="8">
      <formula>$E2="Volunteer"</formula>
    </cfRule>
    <cfRule type="expression" dxfId="51" priority="9">
      <formula>$E2="GED"</formula>
    </cfRule>
    <cfRule type="expression" dxfId="50" priority="10">
      <formula>$E2="Internet"</formula>
    </cfRule>
    <cfRule type="expression" dxfId="49" priority="11">
      <formula>$E2="HiSEt"</formula>
    </cfRule>
    <cfRule type="expression" dxfId="48" priority="12">
      <formula>$E2="Resume / Job Search"</formula>
    </cfRule>
  </conditionalFormatting>
  <conditionalFormatting sqref="A16:B24">
    <cfRule type="expression" dxfId="47" priority="1">
      <formula>$E16="Tutoring"</formula>
    </cfRule>
    <cfRule type="expression" dxfId="46" priority="2">
      <formula>$E16="Volunteer"</formula>
    </cfRule>
    <cfRule type="expression" dxfId="45" priority="3">
      <formula>$E16="GED"</formula>
    </cfRule>
    <cfRule type="expression" dxfId="44" priority="4">
      <formula>$E16="Internet"</formula>
    </cfRule>
    <cfRule type="expression" dxfId="43" priority="5">
      <formula>$E16="Job Search"</formula>
    </cfRule>
    <cfRule type="expression" dxfId="42" priority="6">
      <formula>$E16="Resume"</formula>
    </cfRule>
  </conditionalFormatting>
  <dataValidations disablePrompts="1" count="1">
    <dataValidation type="list" allowBlank="1" showInputMessage="1" showErrorMessage="1" sqref="E2:E15" xr:uid="{8CDBEDDB-1A98-4CA6-8E82-200B38EBE250}">
      <formula1>Purpose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432D1-03AF-48A4-BA3A-B2FEBF1AF7DD}">
  <dimension ref="A1:K25"/>
  <sheetViews>
    <sheetView workbookViewId="0"/>
  </sheetViews>
  <sheetFormatPr defaultRowHeight="15" x14ac:dyDescent="0.25"/>
  <cols>
    <col min="1" max="1" width="13" style="14" customWidth="1"/>
    <col min="2" max="2" width="13.140625" style="14" customWidth="1"/>
    <col min="3" max="4" width="12.7109375" style="14" bestFit="1" customWidth="1"/>
    <col min="5" max="5" width="10.5703125" style="14" customWidth="1"/>
    <col min="6" max="8" width="9.140625" style="14"/>
    <col min="9" max="9" width="10.42578125" style="14" customWidth="1"/>
    <col min="10" max="16384" width="9.140625" style="14"/>
  </cols>
  <sheetData>
    <row r="1" spans="1:10" x14ac:dyDescent="0.25">
      <c r="A1" s="14" t="s">
        <v>1</v>
      </c>
      <c r="B1" s="14" t="s">
        <v>2</v>
      </c>
      <c r="C1" s="14" t="s">
        <v>3</v>
      </c>
      <c r="D1" s="14" t="s">
        <v>4</v>
      </c>
      <c r="E1" s="10" t="s">
        <v>5</v>
      </c>
      <c r="F1" s="10" t="s">
        <v>0</v>
      </c>
      <c r="G1" s="10"/>
      <c r="I1" s="14" t="s">
        <v>5</v>
      </c>
      <c r="J1" s="14" t="s">
        <v>0</v>
      </c>
    </row>
    <row r="2" spans="1:10" x14ac:dyDescent="0.25">
      <c r="A2" s="15" t="s">
        <v>101</v>
      </c>
      <c r="B2" s="14" t="s">
        <v>100</v>
      </c>
      <c r="C2" s="22">
        <f t="shared" ref="C2:C10" ca="1" si="0">RANDBETWEEN(16,32)/48</f>
        <v>0.60416666666666663</v>
      </c>
      <c r="D2" s="22">
        <f t="shared" ref="D2:D10" ca="1" si="1">C2+(RANDBETWEEN(1,8)/48)</f>
        <v>0.625</v>
      </c>
      <c r="E2" s="14" t="s">
        <v>7</v>
      </c>
      <c r="F2" s="13">
        <f t="shared" ref="F2:F10" ca="1" si="2">D2-C2</f>
        <v>2.083333333333337E-2</v>
      </c>
      <c r="G2" s="13"/>
      <c r="I2" s="2" t="s">
        <v>6</v>
      </c>
      <c r="J2" s="18">
        <f ca="1">SUMIFS(Table1229313335373941434547495153555759616365[Total],Table1229313335373941434547495153555759616365[Purpose],Total121230323436384042444648505254565860626466[[#This Row],[Purpose]])</f>
        <v>0.16666666666666663</v>
      </c>
    </row>
    <row r="3" spans="1:10" x14ac:dyDescent="0.25">
      <c r="A3" s="17" t="s">
        <v>89</v>
      </c>
      <c r="B3" s="16" t="s">
        <v>88</v>
      </c>
      <c r="C3" s="22">
        <f t="shared" ca="1" si="0"/>
        <v>0.39583333333333331</v>
      </c>
      <c r="D3" s="22">
        <f t="shared" ca="1" si="1"/>
        <v>0.45833333333333331</v>
      </c>
      <c r="E3" s="8" t="s">
        <v>6</v>
      </c>
      <c r="F3" s="9">
        <f t="shared" ca="1" si="2"/>
        <v>6.25E-2</v>
      </c>
      <c r="G3" s="13"/>
      <c r="I3" s="3" t="s">
        <v>7</v>
      </c>
      <c r="J3" s="18">
        <f ca="1">SUMIFS(Table1229313335373941434547495153555759616365[Total],Table1229313335373941434547495153555759616365[Purpose],Total121230323436384042444648505254565860626466[[#This Row],[Purpose]])</f>
        <v>0.29166666666666669</v>
      </c>
    </row>
    <row r="4" spans="1:10" x14ac:dyDescent="0.25">
      <c r="A4" s="11" t="s">
        <v>85</v>
      </c>
      <c r="B4" s="10" t="s">
        <v>84</v>
      </c>
      <c r="C4" s="22">
        <f t="shared" ca="1" si="0"/>
        <v>0.4375</v>
      </c>
      <c r="D4" s="22">
        <f t="shared" ca="1" si="1"/>
        <v>0.5</v>
      </c>
      <c r="E4" s="14" t="s">
        <v>125</v>
      </c>
      <c r="F4" s="13">
        <f t="shared" ca="1" si="2"/>
        <v>6.25E-2</v>
      </c>
      <c r="G4" s="13"/>
      <c r="I4" s="4" t="s">
        <v>125</v>
      </c>
      <c r="J4" s="18">
        <f ca="1">SUMIFS(Table1229313335373941434547495153555759616365[Total],Table1229313335373941434547495153555759616365[Purpose],Total121230323436384042444648505254565860626466[[#This Row],[Purpose]])</f>
        <v>0.22916666666666674</v>
      </c>
    </row>
    <row r="5" spans="1:10" x14ac:dyDescent="0.25">
      <c r="A5" s="11" t="s">
        <v>170</v>
      </c>
      <c r="B5" s="10" t="s">
        <v>169</v>
      </c>
      <c r="C5" s="22">
        <f t="shared" ca="1" si="0"/>
        <v>0.33333333333333331</v>
      </c>
      <c r="D5" s="22">
        <f t="shared" ca="1" si="1"/>
        <v>0.41666666666666663</v>
      </c>
      <c r="E5" s="14" t="s">
        <v>6</v>
      </c>
      <c r="F5" s="13">
        <f t="shared" ca="1" si="2"/>
        <v>8.3333333333333315E-2</v>
      </c>
      <c r="G5" s="13"/>
      <c r="I5" s="5" t="s">
        <v>126</v>
      </c>
      <c r="J5" s="18">
        <f ca="1">SUMIFS(Table1229313335373941434547495153555759616365[Total],Table1229313335373941434547495153555759616365[Purpose],Total121230323436384042444648505254565860626466[[#This Row],[Purpose]])</f>
        <v>6.25E-2</v>
      </c>
    </row>
    <row r="6" spans="1:10" x14ac:dyDescent="0.25">
      <c r="A6" s="11" t="s">
        <v>220</v>
      </c>
      <c r="B6" s="10" t="s">
        <v>219</v>
      </c>
      <c r="C6" s="22">
        <f t="shared" ca="1" si="0"/>
        <v>0.45833333333333331</v>
      </c>
      <c r="D6" s="22">
        <f t="shared" ca="1" si="1"/>
        <v>0.52083333333333326</v>
      </c>
      <c r="E6" s="14" t="s">
        <v>8</v>
      </c>
      <c r="F6" s="13">
        <f t="shared" ca="1" si="2"/>
        <v>6.2499999999999944E-2</v>
      </c>
      <c r="G6" s="13"/>
      <c r="I6" s="6" t="s">
        <v>8</v>
      </c>
      <c r="J6" s="18">
        <f ca="1">SUMIFS(Table1229313335373941434547495153555759616365[Total],Table1229313335373941434547495153555759616365[Purpose],Total121230323436384042444648505254565860626466[[#This Row],[Purpose]])</f>
        <v>0.3333333333333332</v>
      </c>
    </row>
    <row r="7" spans="1:10" x14ac:dyDescent="0.25">
      <c r="A7" s="11" t="s">
        <v>196</v>
      </c>
      <c r="B7" s="10" t="s">
        <v>195</v>
      </c>
      <c r="C7" s="22">
        <f t="shared" ca="1" si="0"/>
        <v>0.58333333333333337</v>
      </c>
      <c r="D7" s="22">
        <f t="shared" ca="1" si="1"/>
        <v>0.72916666666666674</v>
      </c>
      <c r="E7" s="14" t="s">
        <v>125</v>
      </c>
      <c r="F7" s="13">
        <f t="shared" ca="1" si="2"/>
        <v>0.14583333333333337</v>
      </c>
      <c r="G7" s="13"/>
      <c r="I7" s="7" t="s">
        <v>9</v>
      </c>
      <c r="J7" s="18">
        <f ca="1">SUMIFS(Table1229313335373941434547495153555759616365[Total],Table1229313335373941434547495153555759616365[Purpose],Total121230323436384042444648505254565860626466[[#This Row],[Purpose]])</f>
        <v>0.20833333333333331</v>
      </c>
    </row>
    <row r="8" spans="1:10" x14ac:dyDescent="0.25">
      <c r="A8" s="11" t="s">
        <v>97</v>
      </c>
      <c r="B8" s="10" t="s">
        <v>96</v>
      </c>
      <c r="C8" s="22">
        <f t="shared" ca="1" si="0"/>
        <v>0.58333333333333337</v>
      </c>
      <c r="D8" s="22">
        <f t="shared" ca="1" si="1"/>
        <v>0.60416666666666674</v>
      </c>
      <c r="E8" s="14" t="s">
        <v>125</v>
      </c>
      <c r="F8" s="13">
        <f t="shared" ca="1" si="2"/>
        <v>2.083333333333337E-2</v>
      </c>
      <c r="G8" s="13"/>
      <c r="I8" s="8" t="s">
        <v>0</v>
      </c>
      <c r="J8" s="21">
        <f ca="1">SUM(Total121230323436384042444648505254565860626466[Total])</f>
        <v>1.2916666666666665</v>
      </c>
    </row>
    <row r="9" spans="1:10" x14ac:dyDescent="0.25">
      <c r="A9" s="11" t="s">
        <v>178</v>
      </c>
      <c r="B9" s="10" t="s">
        <v>177</v>
      </c>
      <c r="C9" s="22">
        <f t="shared" ca="1" si="0"/>
        <v>0.47916666666666669</v>
      </c>
      <c r="D9" s="22">
        <f t="shared" ca="1" si="1"/>
        <v>0.5625</v>
      </c>
      <c r="E9" s="14" t="s">
        <v>9</v>
      </c>
      <c r="F9" s="13">
        <f t="shared" ca="1" si="2"/>
        <v>8.3333333333333315E-2</v>
      </c>
      <c r="G9" s="13"/>
    </row>
    <row r="10" spans="1:10" x14ac:dyDescent="0.25">
      <c r="A10" s="11" t="s">
        <v>83</v>
      </c>
      <c r="B10" s="10" t="s">
        <v>82</v>
      </c>
      <c r="C10" s="22">
        <f t="shared" ca="1" si="0"/>
        <v>0.41666666666666669</v>
      </c>
      <c r="D10" s="22">
        <f t="shared" ca="1" si="1"/>
        <v>0.47916666666666669</v>
      </c>
      <c r="E10" s="14" t="s">
        <v>126</v>
      </c>
      <c r="F10" s="13">
        <f t="shared" ca="1" si="2"/>
        <v>6.25E-2</v>
      </c>
      <c r="G10" s="13"/>
    </row>
    <row r="11" spans="1:10" x14ac:dyDescent="0.25">
      <c r="A11" s="17" t="s">
        <v>216</v>
      </c>
      <c r="B11" s="16" t="s">
        <v>215</v>
      </c>
      <c r="C11" s="38">
        <f t="shared" ref="C11:C16" ca="1" si="3">RANDBETWEEN(16,32)/48</f>
        <v>0.47916666666666669</v>
      </c>
      <c r="D11" s="38">
        <f t="shared" ref="D11:D16" ca="1" si="4">C11+(RANDBETWEEN(1,8)/48)</f>
        <v>0.58333333333333337</v>
      </c>
      <c r="E11" s="8" t="s">
        <v>7</v>
      </c>
      <c r="F11" s="9">
        <f t="shared" ref="F11:F16" ca="1" si="5">D11-C11</f>
        <v>0.10416666666666669</v>
      </c>
      <c r="G11" s="13"/>
    </row>
    <row r="12" spans="1:10" x14ac:dyDescent="0.25">
      <c r="A12" s="17" t="s">
        <v>180</v>
      </c>
      <c r="B12" s="16" t="s">
        <v>179</v>
      </c>
      <c r="C12" s="38">
        <f t="shared" ca="1" si="3"/>
        <v>0.54166666666666663</v>
      </c>
      <c r="D12" s="38">
        <f t="shared" ca="1" si="4"/>
        <v>0.70833333333333326</v>
      </c>
      <c r="E12" s="8" t="s">
        <v>8</v>
      </c>
      <c r="F12" s="9">
        <f t="shared" ca="1" si="5"/>
        <v>0.16666666666666663</v>
      </c>
      <c r="G12" s="9"/>
    </row>
    <row r="13" spans="1:10" x14ac:dyDescent="0.25">
      <c r="A13" s="17" t="s">
        <v>182</v>
      </c>
      <c r="B13" s="16" t="s">
        <v>181</v>
      </c>
      <c r="C13" s="38">
        <f t="shared" ca="1" si="3"/>
        <v>0.39583333333333331</v>
      </c>
      <c r="D13" s="38">
        <f t="shared" ca="1" si="4"/>
        <v>0.41666666666666663</v>
      </c>
      <c r="E13" s="8" t="s">
        <v>6</v>
      </c>
      <c r="F13" s="9">
        <f t="shared" ca="1" si="5"/>
        <v>2.0833333333333315E-2</v>
      </c>
      <c r="G13" s="9"/>
    </row>
    <row r="14" spans="1:10" x14ac:dyDescent="0.25">
      <c r="A14" s="17" t="s">
        <v>59</v>
      </c>
      <c r="B14" s="16" t="s">
        <v>58</v>
      </c>
      <c r="C14" s="38">
        <f t="shared" ca="1" si="3"/>
        <v>0.64583333333333337</v>
      </c>
      <c r="D14" s="38">
        <f t="shared" ca="1" si="4"/>
        <v>0.8125</v>
      </c>
      <c r="E14" s="8" t="s">
        <v>7</v>
      </c>
      <c r="F14" s="9">
        <f t="shared" ca="1" si="5"/>
        <v>0.16666666666666663</v>
      </c>
      <c r="G14" s="13"/>
    </row>
    <row r="15" spans="1:10" x14ac:dyDescent="0.25">
      <c r="A15" s="17" t="s">
        <v>194</v>
      </c>
      <c r="B15" s="16" t="s">
        <v>193</v>
      </c>
      <c r="C15" s="38">
        <f t="shared" ca="1" si="3"/>
        <v>0.4375</v>
      </c>
      <c r="D15" s="38">
        <f t="shared" ca="1" si="4"/>
        <v>0.5625</v>
      </c>
      <c r="E15" s="8" t="s">
        <v>9</v>
      </c>
      <c r="F15" s="9">
        <f t="shared" ca="1" si="5"/>
        <v>0.125</v>
      </c>
    </row>
    <row r="16" spans="1:10" x14ac:dyDescent="0.25">
      <c r="A16" s="17" t="s">
        <v>109</v>
      </c>
      <c r="B16" s="16" t="s">
        <v>108</v>
      </c>
      <c r="C16" s="38">
        <f t="shared" ca="1" si="3"/>
        <v>0.58333333333333337</v>
      </c>
      <c r="D16" s="38">
        <f t="shared" ca="1" si="4"/>
        <v>0.6875</v>
      </c>
      <c r="E16" s="8" t="s">
        <v>8</v>
      </c>
      <c r="F16" s="9">
        <f t="shared" ca="1" si="5"/>
        <v>0.10416666666666663</v>
      </c>
    </row>
    <row r="17" spans="1:11" x14ac:dyDescent="0.25">
      <c r="A17" s="31"/>
      <c r="B17" s="31"/>
    </row>
    <row r="18" spans="1:11" x14ac:dyDescent="0.25">
      <c r="A18" s="31"/>
      <c r="B18" s="31"/>
    </row>
    <row r="19" spans="1:11" x14ac:dyDescent="0.25">
      <c r="A19" s="31"/>
      <c r="B19" s="31"/>
      <c r="J19" s="31"/>
      <c r="K19" s="31"/>
    </row>
    <row r="20" spans="1:11" x14ac:dyDescent="0.25">
      <c r="A20" s="31"/>
      <c r="B20" s="31"/>
      <c r="J20" s="31"/>
      <c r="K20" s="31"/>
    </row>
    <row r="21" spans="1:11" x14ac:dyDescent="0.25">
      <c r="A21" s="31"/>
      <c r="B21" s="31"/>
      <c r="J21" s="31"/>
      <c r="K21" s="31"/>
    </row>
    <row r="22" spans="1:11" x14ac:dyDescent="0.25">
      <c r="A22" s="31"/>
      <c r="B22" s="31"/>
      <c r="J22" s="31"/>
      <c r="K22" s="31"/>
    </row>
    <row r="23" spans="1:11" x14ac:dyDescent="0.25">
      <c r="A23" s="31"/>
      <c r="B23" s="31"/>
      <c r="J23" s="31"/>
      <c r="K23" s="31"/>
    </row>
    <row r="24" spans="1:11" x14ac:dyDescent="0.25">
      <c r="A24" s="31"/>
      <c r="B24" s="31"/>
      <c r="J24" s="31"/>
      <c r="K24" s="31"/>
    </row>
    <row r="25" spans="1:11" x14ac:dyDescent="0.25">
      <c r="A25" s="31"/>
      <c r="B25" s="31"/>
    </row>
  </sheetData>
  <conditionalFormatting sqref="E2:E16">
    <cfRule type="expression" dxfId="26" priority="7">
      <formula>$E2="Tutoring"</formula>
    </cfRule>
    <cfRule type="expression" dxfId="25" priority="8">
      <formula>$E2="Volunteer"</formula>
    </cfRule>
    <cfRule type="expression" dxfId="24" priority="9">
      <formula>$E2="GED"</formula>
    </cfRule>
    <cfRule type="expression" dxfId="23" priority="10">
      <formula>$E2="Internet"</formula>
    </cfRule>
    <cfRule type="expression" dxfId="22" priority="11">
      <formula>$E2="HiSEt"</formula>
    </cfRule>
    <cfRule type="expression" dxfId="21" priority="12">
      <formula>$E2="Resume / Job Search"</formula>
    </cfRule>
  </conditionalFormatting>
  <conditionalFormatting sqref="A17:B25">
    <cfRule type="expression" dxfId="20" priority="1">
      <formula>$E17="Tutoring"</formula>
    </cfRule>
    <cfRule type="expression" dxfId="19" priority="2">
      <formula>$E17="Volunteer"</formula>
    </cfRule>
    <cfRule type="expression" dxfId="18" priority="3">
      <formula>$E17="GED"</formula>
    </cfRule>
    <cfRule type="expression" dxfId="17" priority="4">
      <formula>$E17="Internet"</formula>
    </cfRule>
    <cfRule type="expression" dxfId="16" priority="5">
      <formula>$E17="Job Search"</formula>
    </cfRule>
    <cfRule type="expression" dxfId="15" priority="6">
      <formula>$E17="Resume"</formula>
    </cfRule>
  </conditionalFormatting>
  <dataValidations count="1">
    <dataValidation type="list" allowBlank="1" showInputMessage="1" showErrorMessage="1" sqref="E2:E16" xr:uid="{85CD9CC6-E1D7-4CCD-AC78-CE3D8ECE6544}">
      <formula1>Purpose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B9807-98FA-454E-B5AD-E4360FACEF86}">
  <dimension ref="A1:F21"/>
  <sheetViews>
    <sheetView zoomScaleNormal="100" workbookViewId="0"/>
  </sheetViews>
  <sheetFormatPr defaultRowHeight="15" x14ac:dyDescent="0.25"/>
  <cols>
    <col min="1" max="1" width="9.140625" style="29"/>
    <col min="6" max="6" width="9.140625" customWidth="1"/>
  </cols>
  <sheetData>
    <row r="1" spans="1:6" x14ac:dyDescent="0.25">
      <c r="A1" s="23" t="s">
        <v>6</v>
      </c>
    </row>
    <row r="2" spans="1:6" x14ac:dyDescent="0.25">
      <c r="A2" s="25" t="s">
        <v>7</v>
      </c>
    </row>
    <row r="3" spans="1:6" x14ac:dyDescent="0.25">
      <c r="A3" s="27" t="s">
        <v>125</v>
      </c>
    </row>
    <row r="4" spans="1:6" x14ac:dyDescent="0.25">
      <c r="A4" s="26" t="s">
        <v>126</v>
      </c>
    </row>
    <row r="5" spans="1:6" x14ac:dyDescent="0.25">
      <c r="A5" s="28" t="s">
        <v>8</v>
      </c>
    </row>
    <row r="6" spans="1:6" x14ac:dyDescent="0.25">
      <c r="A6" s="24" t="s">
        <v>9</v>
      </c>
    </row>
    <row r="7" spans="1:6" x14ac:dyDescent="0.25">
      <c r="F7" t="s">
        <v>13</v>
      </c>
    </row>
    <row r="8" spans="1:6" x14ac:dyDescent="0.25">
      <c r="F8" t="s">
        <v>14</v>
      </c>
    </row>
    <row r="9" spans="1:6" x14ac:dyDescent="0.25">
      <c r="F9" t="s">
        <v>15</v>
      </c>
    </row>
    <row r="10" spans="1:6" x14ac:dyDescent="0.25">
      <c r="F10" t="s">
        <v>16</v>
      </c>
    </row>
    <row r="12" spans="1:6" x14ac:dyDescent="0.25">
      <c r="F12" t="s">
        <v>17</v>
      </c>
    </row>
    <row r="13" spans="1:6" x14ac:dyDescent="0.25">
      <c r="F13" t="s">
        <v>18</v>
      </c>
    </row>
    <row r="14" spans="1:6" x14ac:dyDescent="0.25">
      <c r="F14" t="s">
        <v>19</v>
      </c>
    </row>
    <row r="15" spans="1:6" x14ac:dyDescent="0.25">
      <c r="F15" t="s">
        <v>50</v>
      </c>
    </row>
    <row r="17" spans="3:6" x14ac:dyDescent="0.25">
      <c r="F17" t="s">
        <v>36</v>
      </c>
    </row>
    <row r="18" spans="3:6" x14ac:dyDescent="0.25">
      <c r="F18" t="s">
        <v>20</v>
      </c>
    </row>
    <row r="21" spans="3:6" x14ac:dyDescent="0.25">
      <c r="C21" s="1"/>
      <c r="F21" t="s">
        <v>49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EF60B-B6DE-4B3F-B050-12EB778399C2}">
  <dimension ref="A2:I21"/>
  <sheetViews>
    <sheetView workbookViewId="0">
      <selection activeCell="B7" sqref="B7"/>
    </sheetView>
  </sheetViews>
  <sheetFormatPr defaultRowHeight="15" x14ac:dyDescent="0.25"/>
  <cols>
    <col min="1" max="1" width="9.140625" style="1"/>
    <col min="5" max="5" width="11" customWidth="1"/>
    <col min="6" max="6" width="11.7109375" customWidth="1"/>
  </cols>
  <sheetData>
    <row r="2" spans="4:9" x14ac:dyDescent="0.25">
      <c r="E2" t="s">
        <v>124</v>
      </c>
    </row>
    <row r="6" spans="4:9" x14ac:dyDescent="0.25">
      <c r="E6" t="s">
        <v>23</v>
      </c>
      <c r="F6" t="s">
        <v>22</v>
      </c>
      <c r="I6" t="s">
        <v>37</v>
      </c>
    </row>
    <row r="7" spans="4:9" x14ac:dyDescent="0.25">
      <c r="D7" t="s">
        <v>21</v>
      </c>
      <c r="E7" t="s">
        <v>25</v>
      </c>
      <c r="F7" t="s">
        <v>26</v>
      </c>
      <c r="I7" t="s">
        <v>39</v>
      </c>
    </row>
    <row r="8" spans="4:9" x14ac:dyDescent="0.25">
      <c r="E8" t="s">
        <v>2</v>
      </c>
      <c r="F8" t="s">
        <v>24</v>
      </c>
      <c r="I8" t="s">
        <v>48</v>
      </c>
    </row>
    <row r="9" spans="4:9" x14ac:dyDescent="0.25">
      <c r="E9" t="s">
        <v>1</v>
      </c>
      <c r="F9" t="s">
        <v>24</v>
      </c>
      <c r="I9" t="s">
        <v>40</v>
      </c>
    </row>
    <row r="10" spans="4:9" x14ac:dyDescent="0.25">
      <c r="I10" t="s">
        <v>41</v>
      </c>
    </row>
    <row r="11" spans="4:9" x14ac:dyDescent="0.25">
      <c r="D11" t="s">
        <v>5</v>
      </c>
      <c r="E11" t="s">
        <v>30</v>
      </c>
      <c r="F11" t="s">
        <v>26</v>
      </c>
      <c r="I11" t="s">
        <v>38</v>
      </c>
    </row>
    <row r="12" spans="4:9" x14ac:dyDescent="0.25">
      <c r="E12" t="s">
        <v>33</v>
      </c>
      <c r="F12" t="s">
        <v>24</v>
      </c>
    </row>
    <row r="13" spans="4:9" x14ac:dyDescent="0.25">
      <c r="E13" t="s">
        <v>34</v>
      </c>
      <c r="F13" t="s">
        <v>24</v>
      </c>
      <c r="I13" t="s">
        <v>42</v>
      </c>
    </row>
    <row r="14" spans="4:9" x14ac:dyDescent="0.25">
      <c r="I14" s="1" t="s">
        <v>43</v>
      </c>
    </row>
    <row r="15" spans="4:9" x14ac:dyDescent="0.25">
      <c r="D15" t="s">
        <v>27</v>
      </c>
      <c r="E15" t="s">
        <v>28</v>
      </c>
      <c r="F15" t="s">
        <v>31</v>
      </c>
      <c r="I15" s="1" t="s">
        <v>40</v>
      </c>
    </row>
    <row r="16" spans="4:9" x14ac:dyDescent="0.25">
      <c r="E16" t="s">
        <v>29</v>
      </c>
      <c r="F16" t="s">
        <v>31</v>
      </c>
      <c r="I16" s="1" t="s">
        <v>44</v>
      </c>
    </row>
    <row r="17" spans="5:9" x14ac:dyDescent="0.25">
      <c r="E17" t="s">
        <v>35</v>
      </c>
      <c r="F17" t="s">
        <v>26</v>
      </c>
    </row>
    <row r="18" spans="5:9" x14ac:dyDescent="0.25">
      <c r="E18" t="s">
        <v>25</v>
      </c>
      <c r="F18" t="s">
        <v>32</v>
      </c>
    </row>
    <row r="19" spans="5:9" x14ac:dyDescent="0.25">
      <c r="E19" t="s">
        <v>30</v>
      </c>
      <c r="F19" t="s">
        <v>32</v>
      </c>
      <c r="I19" t="s">
        <v>45</v>
      </c>
    </row>
    <row r="20" spans="5:9" x14ac:dyDescent="0.25">
      <c r="I20" t="s">
        <v>46</v>
      </c>
    </row>
    <row r="21" spans="5:9" x14ac:dyDescent="0.25">
      <c r="I2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1802B-0E19-49B5-80FB-FEDA8AB5522D}">
  <dimension ref="A1:M14"/>
  <sheetViews>
    <sheetView workbookViewId="0">
      <selection activeCell="M2" sqref="M2"/>
    </sheetView>
  </sheetViews>
  <sheetFormatPr defaultRowHeight="15" x14ac:dyDescent="0.25"/>
  <cols>
    <col min="1" max="1" width="13" style="12" customWidth="1"/>
    <col min="2" max="2" width="13.140625" style="12" customWidth="1"/>
    <col min="3" max="4" width="12.7109375" style="12" bestFit="1" customWidth="1"/>
    <col min="5" max="5" width="10.5703125" style="12" customWidth="1"/>
    <col min="6" max="8" width="9.140625" style="12"/>
    <col min="9" max="9" width="10.42578125" style="12" customWidth="1"/>
    <col min="10" max="12" width="9.140625" style="12"/>
    <col min="13" max="13" width="10.42578125" style="12" bestFit="1" customWidth="1"/>
    <col min="14" max="16384" width="9.140625" style="12"/>
  </cols>
  <sheetData>
    <row r="1" spans="1:13" x14ac:dyDescent="0.25">
      <c r="A1" s="14" t="s">
        <v>1</v>
      </c>
      <c r="B1" s="14" t="s">
        <v>2</v>
      </c>
      <c r="C1" s="14" t="s">
        <v>3</v>
      </c>
      <c r="D1" s="14" t="s">
        <v>4</v>
      </c>
      <c r="E1" s="10" t="s">
        <v>5</v>
      </c>
      <c r="F1" s="10" t="s">
        <v>0</v>
      </c>
      <c r="G1" s="10"/>
      <c r="I1" s="12" t="s">
        <v>5</v>
      </c>
      <c r="J1" s="12" t="s">
        <v>0</v>
      </c>
      <c r="L1" s="14" t="s">
        <v>224</v>
      </c>
      <c r="M1" s="39">
        <v>43832</v>
      </c>
    </row>
    <row r="2" spans="1:13" x14ac:dyDescent="0.25">
      <c r="A2" s="15" t="s">
        <v>117</v>
      </c>
      <c r="B2" s="14" t="s">
        <v>116</v>
      </c>
      <c r="C2" s="22">
        <v>0.35416666666666669</v>
      </c>
      <c r="D2" s="22">
        <v>0.41666666666666669</v>
      </c>
      <c r="E2" s="14" t="s">
        <v>9</v>
      </c>
      <c r="F2" s="13">
        <f t="shared" ref="F2:F9" si="0">D2-C2</f>
        <v>6.25E-2</v>
      </c>
      <c r="G2" s="13"/>
      <c r="I2" s="2" t="s">
        <v>6</v>
      </c>
      <c r="J2" s="18">
        <f>SUMIFS(Table2[Total],Table2[Purpose],Total1202[[#This Row],[Purpose]])</f>
        <v>0.22916666666666652</v>
      </c>
    </row>
    <row r="3" spans="1:13" x14ac:dyDescent="0.25">
      <c r="A3" s="15" t="s">
        <v>101</v>
      </c>
      <c r="B3" s="14" t="s">
        <v>100</v>
      </c>
      <c r="C3" s="22">
        <v>0.375</v>
      </c>
      <c r="D3" s="22">
        <v>0.41666666666666669</v>
      </c>
      <c r="E3" s="14" t="s">
        <v>126</v>
      </c>
      <c r="F3" s="13">
        <f t="shared" si="0"/>
        <v>4.1666666666666685E-2</v>
      </c>
      <c r="G3" s="13"/>
      <c r="I3" s="3" t="s">
        <v>7</v>
      </c>
      <c r="J3" s="18">
        <f>SUMIFS(Table2[Total],Table2[Purpose],Total1202[[#This Row],[Purpose]])</f>
        <v>2.083333333333337E-2</v>
      </c>
    </row>
    <row r="4" spans="1:13" x14ac:dyDescent="0.25">
      <c r="A4" s="15" t="s">
        <v>182</v>
      </c>
      <c r="B4" s="14" t="s">
        <v>181</v>
      </c>
      <c r="C4" s="22">
        <v>0.58333333333333337</v>
      </c>
      <c r="D4" s="22">
        <v>0.6875</v>
      </c>
      <c r="E4" s="14" t="s">
        <v>6</v>
      </c>
      <c r="F4" s="9">
        <f t="shared" si="0"/>
        <v>0.10416666666666663</v>
      </c>
      <c r="G4" s="13"/>
      <c r="I4" s="4" t="s">
        <v>125</v>
      </c>
      <c r="J4" s="18">
        <f>SUMIFS(Table2[Total],Table2[Purpose],Total1202[[#This Row],[Purpose]])</f>
        <v>6.25E-2</v>
      </c>
    </row>
    <row r="5" spans="1:13" x14ac:dyDescent="0.25">
      <c r="A5" s="15" t="s">
        <v>202</v>
      </c>
      <c r="B5" s="14" t="s">
        <v>201</v>
      </c>
      <c r="C5" s="22">
        <v>0.6875</v>
      </c>
      <c r="D5" s="22">
        <v>0.8125</v>
      </c>
      <c r="E5" s="14" t="s">
        <v>8</v>
      </c>
      <c r="F5" s="13">
        <f t="shared" si="0"/>
        <v>0.125</v>
      </c>
      <c r="G5" s="13"/>
      <c r="I5" s="5" t="s">
        <v>126</v>
      </c>
      <c r="J5" s="18">
        <f>SUMIFS(Table2[Total],Table2[Purpose],Total1202[[#This Row],[Purpose]])</f>
        <v>4.1666666666666685E-2</v>
      </c>
    </row>
    <row r="6" spans="1:13" x14ac:dyDescent="0.25">
      <c r="A6" s="15" t="s">
        <v>81</v>
      </c>
      <c r="B6" s="14" t="s">
        <v>80</v>
      </c>
      <c r="C6" s="22">
        <v>0.8125</v>
      </c>
      <c r="D6" s="22">
        <v>0.85416666666666663</v>
      </c>
      <c r="E6" s="14" t="s">
        <v>125</v>
      </c>
      <c r="F6" s="13">
        <f t="shared" si="0"/>
        <v>4.166666666666663E-2</v>
      </c>
      <c r="G6" s="13"/>
      <c r="I6" s="6" t="s">
        <v>8</v>
      </c>
      <c r="J6" s="18">
        <f>SUMIFS(Table2[Total],Table2[Purpose],Total1202[[#This Row],[Purpose]])</f>
        <v>0.125</v>
      </c>
    </row>
    <row r="7" spans="1:13" x14ac:dyDescent="0.25">
      <c r="A7" s="15" t="s">
        <v>190</v>
      </c>
      <c r="B7" s="14" t="s">
        <v>189</v>
      </c>
      <c r="C7" s="22">
        <v>0.97916666666666663</v>
      </c>
      <c r="D7" s="22">
        <v>1</v>
      </c>
      <c r="E7" s="14" t="s">
        <v>125</v>
      </c>
      <c r="F7" s="13">
        <f t="shared" si="0"/>
        <v>2.083333333333337E-2</v>
      </c>
      <c r="G7" s="13"/>
      <c r="I7" s="7" t="s">
        <v>9</v>
      </c>
      <c r="J7" s="18">
        <f>SUMIFS(Table2[Total],Table2[Purpose],Total1202[[#This Row],[Purpose]])</f>
        <v>6.25E-2</v>
      </c>
    </row>
    <row r="8" spans="1:13" x14ac:dyDescent="0.25">
      <c r="A8" s="15" t="s">
        <v>180</v>
      </c>
      <c r="B8" s="14" t="s">
        <v>179</v>
      </c>
      <c r="C8" s="22">
        <v>0.97916666666666663</v>
      </c>
      <c r="D8" s="22">
        <v>1.1041666666666665</v>
      </c>
      <c r="E8" s="14" t="s">
        <v>6</v>
      </c>
      <c r="F8" s="13">
        <f t="shared" si="0"/>
        <v>0.12499999999999989</v>
      </c>
      <c r="G8" s="13"/>
      <c r="I8" s="8" t="s">
        <v>0</v>
      </c>
      <c r="J8" s="21">
        <f>SUM(Total1202[Total])</f>
        <v>0.54166666666666652</v>
      </c>
    </row>
    <row r="9" spans="1:13" x14ac:dyDescent="0.25">
      <c r="A9" s="15" t="s">
        <v>71</v>
      </c>
      <c r="B9" s="14" t="s">
        <v>70</v>
      </c>
      <c r="C9" s="22">
        <v>0.97916666666666663</v>
      </c>
      <c r="D9" s="22">
        <v>1</v>
      </c>
      <c r="E9" s="14" t="s">
        <v>7</v>
      </c>
      <c r="F9" s="13">
        <f t="shared" si="0"/>
        <v>2.083333333333337E-2</v>
      </c>
      <c r="G9" s="13"/>
    </row>
    <row r="10" spans="1:13" x14ac:dyDescent="0.25">
      <c r="G10" s="13"/>
    </row>
    <row r="11" spans="1:13" x14ac:dyDescent="0.25">
      <c r="G11" s="13"/>
    </row>
    <row r="12" spans="1:13" x14ac:dyDescent="0.25">
      <c r="G12" s="9"/>
    </row>
    <row r="13" spans="1:13" x14ac:dyDescent="0.25">
      <c r="G13" s="9"/>
    </row>
    <row r="14" spans="1:13" x14ac:dyDescent="0.25">
      <c r="G14" s="13"/>
    </row>
  </sheetData>
  <conditionalFormatting sqref="E2:E9">
    <cfRule type="expression" dxfId="761" priority="1">
      <formula>$E2="Tutoring"</formula>
    </cfRule>
    <cfRule type="expression" dxfId="760" priority="2">
      <formula>$E2="Volunteer"</formula>
    </cfRule>
    <cfRule type="expression" dxfId="759" priority="3">
      <formula>$E2="GED"</formula>
    </cfRule>
    <cfRule type="expression" dxfId="758" priority="4">
      <formula>$E2="Internet"</formula>
    </cfRule>
    <cfRule type="expression" dxfId="757" priority="5">
      <formula>$E2="HiSEt"</formula>
    </cfRule>
    <cfRule type="expression" dxfId="756" priority="6">
      <formula>$E2="Resume / Job Search"</formula>
    </cfRule>
  </conditionalFormatting>
  <dataValidations count="1">
    <dataValidation type="list" allowBlank="1" showInputMessage="1" showErrorMessage="1" sqref="E2:E9" xr:uid="{B5ACFAB9-B4B1-4A83-9700-D466F0D76C90}">
      <formula1>Purpose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0701D-1C71-49A7-A1F3-94B5C646AC49}">
  <dimension ref="A1:M15"/>
  <sheetViews>
    <sheetView workbookViewId="0">
      <selection activeCell="M2" sqref="M2"/>
    </sheetView>
  </sheetViews>
  <sheetFormatPr defaultRowHeight="15" x14ac:dyDescent="0.25"/>
  <cols>
    <col min="1" max="1" width="13" style="12" customWidth="1"/>
    <col min="2" max="2" width="13.140625" style="12" customWidth="1"/>
    <col min="3" max="4" width="12.7109375" style="12" bestFit="1" customWidth="1"/>
    <col min="5" max="5" width="10.5703125" style="12" customWidth="1"/>
    <col min="6" max="8" width="9.140625" style="12"/>
    <col min="9" max="9" width="10.42578125" style="12" customWidth="1"/>
    <col min="10" max="12" width="9.140625" style="12"/>
    <col min="13" max="13" width="10.42578125" style="12" bestFit="1" customWidth="1"/>
    <col min="14" max="16384" width="9.140625" style="12"/>
  </cols>
  <sheetData>
    <row r="1" spans="1:13" x14ac:dyDescent="0.25">
      <c r="A1" s="14" t="s">
        <v>1</v>
      </c>
      <c r="B1" s="14" t="s">
        <v>2</v>
      </c>
      <c r="C1" s="14" t="s">
        <v>3</v>
      </c>
      <c r="D1" s="14" t="s">
        <v>4</v>
      </c>
      <c r="E1" s="10" t="s">
        <v>5</v>
      </c>
      <c r="F1" s="10" t="s">
        <v>0</v>
      </c>
      <c r="G1" s="10"/>
      <c r="I1" s="12" t="s">
        <v>5</v>
      </c>
      <c r="J1" s="12" t="s">
        <v>0</v>
      </c>
      <c r="L1" s="14" t="s">
        <v>224</v>
      </c>
      <c r="M1" s="39">
        <v>43833</v>
      </c>
    </row>
    <row r="2" spans="1:13" x14ac:dyDescent="0.25">
      <c r="A2" s="15" t="s">
        <v>178</v>
      </c>
      <c r="B2" s="14" t="s">
        <v>177</v>
      </c>
      <c r="C2" s="22">
        <v>0.16666666666666666</v>
      </c>
      <c r="D2" s="22">
        <v>0.29166666666666663</v>
      </c>
      <c r="E2" s="14" t="s">
        <v>6</v>
      </c>
      <c r="F2" s="13">
        <f t="shared" ref="F2:F15" si="0">D2-C2</f>
        <v>0.12499999999999997</v>
      </c>
      <c r="G2" s="13"/>
      <c r="I2" s="2" t="s">
        <v>6</v>
      </c>
      <c r="J2" s="18">
        <f>SUMIFS(Table3[Total],Table3[Purpose],Total1203[[#This Row],[Purpose]])</f>
        <v>0.41666666666666663</v>
      </c>
    </row>
    <row r="3" spans="1:13" x14ac:dyDescent="0.25">
      <c r="A3" s="15" t="s">
        <v>192</v>
      </c>
      <c r="B3" s="14" t="s">
        <v>191</v>
      </c>
      <c r="C3" s="22">
        <v>0.20833333333333334</v>
      </c>
      <c r="D3" s="22">
        <v>0.33333333333333337</v>
      </c>
      <c r="E3" s="14" t="s">
        <v>125</v>
      </c>
      <c r="F3" s="13">
        <f t="shared" si="0"/>
        <v>0.12500000000000003</v>
      </c>
      <c r="G3" s="13"/>
      <c r="I3" s="3" t="s">
        <v>7</v>
      </c>
      <c r="J3" s="18">
        <f>SUMIFS(Table3[Total],Table3[Purpose],Total1203[[#This Row],[Purpose]])</f>
        <v>0.29166666666666663</v>
      </c>
    </row>
    <row r="4" spans="1:13" x14ac:dyDescent="0.25">
      <c r="A4" s="15" t="s">
        <v>67</v>
      </c>
      <c r="B4" s="14" t="s">
        <v>66</v>
      </c>
      <c r="C4" s="22">
        <v>0.25</v>
      </c>
      <c r="D4" s="22">
        <v>0.33333333333333331</v>
      </c>
      <c r="E4" s="14" t="s">
        <v>9</v>
      </c>
      <c r="F4" s="13">
        <f t="shared" si="0"/>
        <v>8.3333333333333315E-2</v>
      </c>
      <c r="G4" s="13"/>
      <c r="I4" s="4" t="s">
        <v>125</v>
      </c>
      <c r="J4" s="18">
        <f>SUMIFS(Table3[Total],Table3[Purpose],Total1203[[#This Row],[Purpose]])</f>
        <v>0.12500000000000003</v>
      </c>
    </row>
    <row r="5" spans="1:13" x14ac:dyDescent="0.25">
      <c r="A5" s="15" t="s">
        <v>61</v>
      </c>
      <c r="B5" s="14" t="s">
        <v>60</v>
      </c>
      <c r="C5" s="22">
        <v>0.25</v>
      </c>
      <c r="D5" s="22">
        <v>0.33333333333333331</v>
      </c>
      <c r="E5" s="14" t="s">
        <v>7</v>
      </c>
      <c r="F5" s="13">
        <f t="shared" si="0"/>
        <v>8.3333333333333315E-2</v>
      </c>
      <c r="G5" s="13"/>
      <c r="I5" s="5" t="s">
        <v>126</v>
      </c>
      <c r="J5" s="18">
        <f>SUMIFS(Table3[Total],Table3[Purpose],Total1203[[#This Row],[Purpose]])</f>
        <v>8.333333333333337E-2</v>
      </c>
    </row>
    <row r="6" spans="1:13" x14ac:dyDescent="0.25">
      <c r="A6" s="15" t="s">
        <v>85</v>
      </c>
      <c r="B6" s="14" t="s">
        <v>84</v>
      </c>
      <c r="C6" s="22">
        <v>0.25</v>
      </c>
      <c r="D6" s="22">
        <v>0.375</v>
      </c>
      <c r="E6" s="14" t="s">
        <v>6</v>
      </c>
      <c r="F6" s="9">
        <f t="shared" si="0"/>
        <v>0.125</v>
      </c>
      <c r="G6" s="13"/>
      <c r="I6" s="6" t="s">
        <v>8</v>
      </c>
      <c r="J6" s="18">
        <f>SUMIFS(Table3[Total],Table3[Purpose],Total1203[[#This Row],[Purpose]])</f>
        <v>0.16666666666666663</v>
      </c>
    </row>
    <row r="7" spans="1:13" x14ac:dyDescent="0.25">
      <c r="A7" s="15" t="s">
        <v>103</v>
      </c>
      <c r="B7" s="14" t="s">
        <v>102</v>
      </c>
      <c r="C7" s="22">
        <v>0.29166666666666669</v>
      </c>
      <c r="D7" s="22">
        <v>0.33333333333333337</v>
      </c>
      <c r="E7" s="14" t="s">
        <v>126</v>
      </c>
      <c r="F7" s="13">
        <f t="shared" si="0"/>
        <v>4.1666666666666685E-2</v>
      </c>
      <c r="G7" s="13"/>
      <c r="I7" s="7" t="s">
        <v>9</v>
      </c>
      <c r="J7" s="18">
        <f>SUMIFS(Table3[Total],Table3[Purpose],Total1203[[#This Row],[Purpose]])</f>
        <v>0.20833333333333331</v>
      </c>
    </row>
    <row r="8" spans="1:13" x14ac:dyDescent="0.25">
      <c r="A8" s="15" t="s">
        <v>212</v>
      </c>
      <c r="B8" s="14" t="s">
        <v>211</v>
      </c>
      <c r="C8" s="22">
        <v>0.41666666666666669</v>
      </c>
      <c r="D8" s="22">
        <v>0.5</v>
      </c>
      <c r="E8" s="14" t="s">
        <v>6</v>
      </c>
      <c r="F8" s="13">
        <f t="shared" si="0"/>
        <v>8.3333333333333315E-2</v>
      </c>
      <c r="G8" s="13"/>
      <c r="I8" s="8" t="s">
        <v>0</v>
      </c>
      <c r="J8" s="21">
        <f>SUM(Total1203[Total])</f>
        <v>1.2916666666666665</v>
      </c>
    </row>
    <row r="9" spans="1:13" x14ac:dyDescent="0.25">
      <c r="A9" s="15" t="s">
        <v>208</v>
      </c>
      <c r="B9" s="14" t="s">
        <v>207</v>
      </c>
      <c r="C9" s="22">
        <v>0.41666666666666669</v>
      </c>
      <c r="D9" s="22">
        <v>0.58333333333333337</v>
      </c>
      <c r="E9" s="14" t="s">
        <v>7</v>
      </c>
      <c r="F9" s="13">
        <f t="shared" si="0"/>
        <v>0.16666666666666669</v>
      </c>
      <c r="G9" s="13"/>
    </row>
    <row r="10" spans="1:13" x14ac:dyDescent="0.25">
      <c r="A10" s="15" t="s">
        <v>75</v>
      </c>
      <c r="B10" s="14" t="s">
        <v>74</v>
      </c>
      <c r="C10" s="22">
        <v>0.41666666666666669</v>
      </c>
      <c r="D10" s="22">
        <v>0.45833333333333337</v>
      </c>
      <c r="E10" s="14" t="s">
        <v>126</v>
      </c>
      <c r="F10" s="13">
        <f t="shared" si="0"/>
        <v>4.1666666666666685E-2</v>
      </c>
      <c r="G10" s="13"/>
    </row>
    <row r="11" spans="1:13" x14ac:dyDescent="0.25">
      <c r="A11" s="15" t="s">
        <v>158</v>
      </c>
      <c r="B11" s="14" t="s">
        <v>157</v>
      </c>
      <c r="C11" s="22">
        <v>0.5</v>
      </c>
      <c r="D11" s="22">
        <v>0.625</v>
      </c>
      <c r="E11" s="14" t="s">
        <v>9</v>
      </c>
      <c r="F11" s="9">
        <f t="shared" si="0"/>
        <v>0.125</v>
      </c>
      <c r="G11" s="13"/>
    </row>
    <row r="12" spans="1:13" x14ac:dyDescent="0.25">
      <c r="A12" s="15" t="s">
        <v>59</v>
      </c>
      <c r="B12" s="14" t="s">
        <v>58</v>
      </c>
      <c r="C12" s="22">
        <v>0.52083333333333337</v>
      </c>
      <c r="D12" s="22">
        <v>0.58333333333333337</v>
      </c>
      <c r="E12" s="14" t="s">
        <v>8</v>
      </c>
      <c r="F12" s="13">
        <f t="shared" si="0"/>
        <v>6.25E-2</v>
      </c>
      <c r="G12" s="9"/>
    </row>
    <row r="13" spans="1:13" x14ac:dyDescent="0.25">
      <c r="A13" s="17" t="s">
        <v>180</v>
      </c>
      <c r="B13" s="17" t="s">
        <v>179</v>
      </c>
      <c r="C13" s="38">
        <v>0.64583333333333337</v>
      </c>
      <c r="D13" s="38">
        <v>0.6875</v>
      </c>
      <c r="E13" s="8" t="s">
        <v>7</v>
      </c>
      <c r="F13" s="9">
        <f t="shared" si="0"/>
        <v>4.166666666666663E-2</v>
      </c>
      <c r="G13" s="9"/>
    </row>
    <row r="14" spans="1:13" x14ac:dyDescent="0.25">
      <c r="A14" s="17" t="s">
        <v>109</v>
      </c>
      <c r="B14" s="17" t="s">
        <v>108</v>
      </c>
      <c r="C14" s="38">
        <v>0.64583333333333337</v>
      </c>
      <c r="D14" s="38">
        <v>0.75</v>
      </c>
      <c r="E14" s="8" t="s">
        <v>8</v>
      </c>
      <c r="F14" s="9">
        <f t="shared" si="0"/>
        <v>0.10416666666666663</v>
      </c>
      <c r="G14" s="13"/>
    </row>
    <row r="15" spans="1:13" x14ac:dyDescent="0.25">
      <c r="A15" s="17" t="s">
        <v>115</v>
      </c>
      <c r="B15" s="17" t="s">
        <v>114</v>
      </c>
      <c r="C15" s="38">
        <v>0.66666666666666663</v>
      </c>
      <c r="D15" s="38">
        <v>0.75</v>
      </c>
      <c r="E15" s="8" t="s">
        <v>6</v>
      </c>
      <c r="F15" s="9">
        <f t="shared" si="0"/>
        <v>8.333333333333337E-2</v>
      </c>
    </row>
  </sheetData>
  <sortState ref="A18:B36">
    <sortCondition ref="B26"/>
  </sortState>
  <conditionalFormatting sqref="E2:E15">
    <cfRule type="expression" dxfId="740" priority="1">
      <formula>$E2="Tutoring"</formula>
    </cfRule>
    <cfRule type="expression" dxfId="739" priority="2">
      <formula>$E2="Volunteer"</formula>
    </cfRule>
    <cfRule type="expression" dxfId="738" priority="3">
      <formula>$E2="GED"</formula>
    </cfRule>
    <cfRule type="expression" dxfId="737" priority="4">
      <formula>$E2="Internet"</formula>
    </cfRule>
    <cfRule type="expression" dxfId="736" priority="5">
      <formula>$E2="HiSEt"</formula>
    </cfRule>
    <cfRule type="expression" dxfId="735" priority="6">
      <formula>$E2="Resume / Job Search"</formula>
    </cfRule>
  </conditionalFormatting>
  <dataValidations disablePrompts="1" count="1">
    <dataValidation type="list" allowBlank="1" showInputMessage="1" showErrorMessage="1" sqref="E2:E15" xr:uid="{C82DA6D5-E2DE-4715-B9E6-7472AF5EF469}">
      <formula1>Purpose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A6666-CD31-4779-B517-F23527B42E13}">
  <dimension ref="A1:M14"/>
  <sheetViews>
    <sheetView workbookViewId="0">
      <selection activeCell="M2" sqref="M2"/>
    </sheetView>
  </sheetViews>
  <sheetFormatPr defaultRowHeight="15" x14ac:dyDescent="0.25"/>
  <cols>
    <col min="1" max="1" width="13" style="14" customWidth="1"/>
    <col min="2" max="2" width="13.140625" style="14" customWidth="1"/>
    <col min="3" max="4" width="12.7109375" style="14" bestFit="1" customWidth="1"/>
    <col min="5" max="5" width="10.5703125" style="14" customWidth="1"/>
    <col min="6" max="8" width="9.140625" style="14"/>
    <col min="9" max="9" width="10.42578125" style="14" customWidth="1"/>
    <col min="10" max="12" width="9.140625" style="14"/>
    <col min="13" max="13" width="10.42578125" style="14" bestFit="1" customWidth="1"/>
    <col min="14" max="16384" width="9.140625" style="14"/>
  </cols>
  <sheetData>
    <row r="1" spans="1:13" x14ac:dyDescent="0.25">
      <c r="A1" s="14" t="s">
        <v>1</v>
      </c>
      <c r="B1" s="14" t="s">
        <v>2</v>
      </c>
      <c r="C1" s="14" t="s">
        <v>3</v>
      </c>
      <c r="D1" s="14" t="s">
        <v>4</v>
      </c>
      <c r="E1" s="10" t="s">
        <v>5</v>
      </c>
      <c r="F1" s="10" t="s">
        <v>0</v>
      </c>
      <c r="G1" s="10"/>
      <c r="I1" s="14" t="s">
        <v>5</v>
      </c>
      <c r="J1" s="14" t="s">
        <v>0</v>
      </c>
      <c r="L1" s="14" t="s">
        <v>224</v>
      </c>
      <c r="M1" s="39">
        <v>43834</v>
      </c>
    </row>
    <row r="2" spans="1:13" x14ac:dyDescent="0.25">
      <c r="A2" s="15" t="s">
        <v>99</v>
      </c>
      <c r="B2" s="14" t="s">
        <v>98</v>
      </c>
      <c r="C2" s="22">
        <v>0.375</v>
      </c>
      <c r="D2" s="22">
        <v>0.52083333333333337</v>
      </c>
      <c r="E2" s="14" t="s">
        <v>7</v>
      </c>
      <c r="F2" s="13">
        <f t="shared" ref="F2:F13" si="0">D2-C2</f>
        <v>0.14583333333333337</v>
      </c>
      <c r="G2" s="13"/>
      <c r="I2" s="2" t="s">
        <v>6</v>
      </c>
      <c r="J2" s="18">
        <f>SUMIFS(Table4[Total],Table4[Purpose],Total1204[[#This Row],[Purpose]])</f>
        <v>0.35416666666666674</v>
      </c>
    </row>
    <row r="3" spans="1:13" x14ac:dyDescent="0.25">
      <c r="A3" s="15" t="s">
        <v>186</v>
      </c>
      <c r="B3" s="14" t="s">
        <v>185</v>
      </c>
      <c r="C3" s="22">
        <v>0.39583333333333331</v>
      </c>
      <c r="D3" s="22">
        <v>0.52083333333333326</v>
      </c>
      <c r="E3" s="14" t="s">
        <v>9</v>
      </c>
      <c r="F3" s="9">
        <f t="shared" si="0"/>
        <v>0.12499999999999994</v>
      </c>
      <c r="G3" s="13"/>
      <c r="I3" s="3" t="s">
        <v>7</v>
      </c>
      <c r="J3" s="18">
        <f>SUMIFS(Table4[Total],Table4[Purpose],Total1204[[#This Row],[Purpose]])</f>
        <v>0.39583333333333337</v>
      </c>
    </row>
    <row r="4" spans="1:13" x14ac:dyDescent="0.25">
      <c r="A4" s="15" t="s">
        <v>204</v>
      </c>
      <c r="B4" s="14" t="s">
        <v>203</v>
      </c>
      <c r="C4" s="22">
        <v>0.45833333333333331</v>
      </c>
      <c r="D4" s="22">
        <v>0.60416666666666663</v>
      </c>
      <c r="E4" s="14" t="s">
        <v>125</v>
      </c>
      <c r="F4" s="13">
        <f t="shared" si="0"/>
        <v>0.14583333333333331</v>
      </c>
      <c r="G4" s="13"/>
      <c r="I4" s="4" t="s">
        <v>125</v>
      </c>
      <c r="J4" s="18">
        <f>SUMIFS(Table4[Total],Table4[Purpose],Total1204[[#This Row],[Purpose]])</f>
        <v>0.14583333333333331</v>
      </c>
    </row>
    <row r="5" spans="1:13" x14ac:dyDescent="0.25">
      <c r="A5" s="15" t="s">
        <v>168</v>
      </c>
      <c r="B5" s="14" t="s">
        <v>167</v>
      </c>
      <c r="C5" s="22">
        <v>0.54166666666666663</v>
      </c>
      <c r="D5" s="22">
        <v>0.64583333333333326</v>
      </c>
      <c r="E5" s="14" t="s">
        <v>7</v>
      </c>
      <c r="F5" s="13">
        <f t="shared" si="0"/>
        <v>0.10416666666666663</v>
      </c>
      <c r="G5" s="13"/>
      <c r="I5" s="5" t="s">
        <v>126</v>
      </c>
      <c r="J5" s="18">
        <f>SUMIFS(Table4[Total],Table4[Purpose],Total1204[[#This Row],[Purpose]])</f>
        <v>0.14583333333333337</v>
      </c>
    </row>
    <row r="6" spans="1:13" x14ac:dyDescent="0.25">
      <c r="A6" s="15" t="s">
        <v>115</v>
      </c>
      <c r="B6" s="14" t="s">
        <v>114</v>
      </c>
      <c r="C6" s="22">
        <v>0.5625</v>
      </c>
      <c r="D6" s="22">
        <v>0.70833333333333337</v>
      </c>
      <c r="E6" s="14" t="s">
        <v>9</v>
      </c>
      <c r="F6" s="13">
        <f t="shared" si="0"/>
        <v>0.14583333333333337</v>
      </c>
      <c r="G6" s="13"/>
      <c r="I6" s="6" t="s">
        <v>8</v>
      </c>
      <c r="J6" s="18">
        <f>SUMIFS(Table4[Total],Table4[Purpose],Total1204[[#This Row],[Purpose]])</f>
        <v>0.125</v>
      </c>
    </row>
    <row r="7" spans="1:13" x14ac:dyDescent="0.25">
      <c r="A7" s="15" t="s">
        <v>188</v>
      </c>
      <c r="B7" s="14" t="s">
        <v>187</v>
      </c>
      <c r="C7" s="22">
        <v>0.58333333333333337</v>
      </c>
      <c r="D7" s="22">
        <v>0.64583333333333337</v>
      </c>
      <c r="E7" s="14" t="s">
        <v>6</v>
      </c>
      <c r="F7" s="9">
        <f t="shared" si="0"/>
        <v>6.25E-2</v>
      </c>
      <c r="G7" s="13"/>
      <c r="I7" s="7" t="s">
        <v>9</v>
      </c>
      <c r="J7" s="18">
        <f>SUMIFS(Table4[Total],Table4[Purpose],Total1204[[#This Row],[Purpose]])</f>
        <v>0.43750000000000006</v>
      </c>
    </row>
    <row r="8" spans="1:13" x14ac:dyDescent="0.25">
      <c r="A8" s="15" t="s">
        <v>57</v>
      </c>
      <c r="B8" s="14" t="s">
        <v>56</v>
      </c>
      <c r="C8" s="22">
        <v>0.60416666666666663</v>
      </c>
      <c r="D8" s="22">
        <v>0.75</v>
      </c>
      <c r="E8" s="14" t="s">
        <v>6</v>
      </c>
      <c r="F8" s="13">
        <f t="shared" si="0"/>
        <v>0.14583333333333337</v>
      </c>
      <c r="G8" s="13"/>
      <c r="I8" s="8" t="s">
        <v>0</v>
      </c>
      <c r="J8" s="21">
        <f>SUM(Total1204[Total])</f>
        <v>1.604166666666667</v>
      </c>
    </row>
    <row r="9" spans="1:13" x14ac:dyDescent="0.25">
      <c r="A9" s="15" t="s">
        <v>109</v>
      </c>
      <c r="B9" s="14" t="s">
        <v>108</v>
      </c>
      <c r="C9" s="22">
        <v>0.6875</v>
      </c>
      <c r="D9" s="22">
        <v>0.83333333333333337</v>
      </c>
      <c r="E9" s="14" t="s">
        <v>126</v>
      </c>
      <c r="F9" s="13">
        <f t="shared" si="0"/>
        <v>0.14583333333333337</v>
      </c>
      <c r="G9" s="13"/>
    </row>
    <row r="10" spans="1:13" x14ac:dyDescent="0.25">
      <c r="A10" s="15" t="s">
        <v>119</v>
      </c>
      <c r="B10" s="14" t="s">
        <v>118</v>
      </c>
      <c r="C10" s="22">
        <v>0.85416666666666663</v>
      </c>
      <c r="D10" s="22">
        <v>1</v>
      </c>
      <c r="E10" s="14" t="s">
        <v>7</v>
      </c>
      <c r="F10" s="13">
        <f t="shared" si="0"/>
        <v>0.14583333333333337</v>
      </c>
      <c r="G10" s="13"/>
    </row>
    <row r="11" spans="1:13" x14ac:dyDescent="0.25">
      <c r="A11" s="15" t="s">
        <v>220</v>
      </c>
      <c r="B11" s="14" t="s">
        <v>219</v>
      </c>
      <c r="C11" s="22">
        <v>0.875</v>
      </c>
      <c r="D11" s="22">
        <v>1.0416666666666667</v>
      </c>
      <c r="E11" s="14" t="s">
        <v>9</v>
      </c>
      <c r="F11" s="13">
        <f t="shared" si="0"/>
        <v>0.16666666666666674</v>
      </c>
      <c r="G11" s="13"/>
    </row>
    <row r="12" spans="1:13" x14ac:dyDescent="0.25">
      <c r="A12" s="15" t="s">
        <v>113</v>
      </c>
      <c r="B12" s="14" t="s">
        <v>112</v>
      </c>
      <c r="C12" s="22">
        <v>0.9375</v>
      </c>
      <c r="D12" s="22">
        <v>1.0625</v>
      </c>
      <c r="E12" s="14" t="s">
        <v>8</v>
      </c>
      <c r="F12" s="13">
        <f t="shared" si="0"/>
        <v>0.125</v>
      </c>
      <c r="G12" s="9"/>
    </row>
    <row r="13" spans="1:13" x14ac:dyDescent="0.25">
      <c r="A13" s="15" t="s">
        <v>170</v>
      </c>
      <c r="B13" s="14" t="s">
        <v>169</v>
      </c>
      <c r="C13" s="22">
        <v>0.97916666666666663</v>
      </c>
      <c r="D13" s="22">
        <v>1.125</v>
      </c>
      <c r="E13" s="14" t="s">
        <v>6</v>
      </c>
      <c r="F13" s="13">
        <f t="shared" si="0"/>
        <v>0.14583333333333337</v>
      </c>
      <c r="G13" s="9"/>
    </row>
    <row r="14" spans="1:13" x14ac:dyDescent="0.25">
      <c r="G14" s="13"/>
    </row>
  </sheetData>
  <conditionalFormatting sqref="E2:E13">
    <cfRule type="expression" dxfId="719" priority="1">
      <formula>$E2="Tutoring"</formula>
    </cfRule>
    <cfRule type="expression" dxfId="718" priority="2">
      <formula>$E2="Volunteer"</formula>
    </cfRule>
    <cfRule type="expression" dxfId="717" priority="3">
      <formula>$E2="GED"</formula>
    </cfRule>
    <cfRule type="expression" dxfId="716" priority="4">
      <formula>$E2="Internet"</formula>
    </cfRule>
    <cfRule type="expression" dxfId="715" priority="5">
      <formula>$E2="HiSEt"</formula>
    </cfRule>
    <cfRule type="expression" dxfId="714" priority="6">
      <formula>$E2="Resume / Job Search"</formula>
    </cfRule>
  </conditionalFormatting>
  <dataValidations count="1">
    <dataValidation type="list" allowBlank="1" showInputMessage="1" showErrorMessage="1" sqref="E2:E13" xr:uid="{08B299C8-7F1A-477B-93C7-599B28C36FC3}">
      <formula1>Purpose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11B0F-D3C9-4331-9071-F084BEFC5138}">
  <dimension ref="A1:M14"/>
  <sheetViews>
    <sheetView workbookViewId="0">
      <selection activeCell="M2" sqref="M2"/>
    </sheetView>
  </sheetViews>
  <sheetFormatPr defaultRowHeight="15" x14ac:dyDescent="0.25"/>
  <cols>
    <col min="1" max="1" width="13" style="14" customWidth="1"/>
    <col min="2" max="2" width="13.140625" style="14" customWidth="1"/>
    <col min="3" max="4" width="12.7109375" style="14" bestFit="1" customWidth="1"/>
    <col min="5" max="5" width="10.5703125" style="14" customWidth="1"/>
    <col min="6" max="8" width="9.140625" style="14"/>
    <col min="9" max="9" width="10.42578125" style="14" customWidth="1"/>
    <col min="10" max="12" width="9.140625" style="14"/>
    <col min="13" max="13" width="10.42578125" style="14" bestFit="1" customWidth="1"/>
    <col min="14" max="16384" width="9.140625" style="14"/>
  </cols>
  <sheetData>
    <row r="1" spans="1:13" x14ac:dyDescent="0.25">
      <c r="A1" s="14" t="s">
        <v>1</v>
      </c>
      <c r="B1" s="14" t="s">
        <v>2</v>
      </c>
      <c r="C1" s="14" t="s">
        <v>3</v>
      </c>
      <c r="D1" s="14" t="s">
        <v>4</v>
      </c>
      <c r="E1" s="10" t="s">
        <v>5</v>
      </c>
      <c r="F1" s="10" t="s">
        <v>0</v>
      </c>
      <c r="G1" s="10"/>
      <c r="I1" s="14" t="s">
        <v>5</v>
      </c>
      <c r="J1" s="14" t="s">
        <v>0</v>
      </c>
      <c r="L1" s="14" t="s">
        <v>224</v>
      </c>
      <c r="M1" s="39">
        <v>43835</v>
      </c>
    </row>
    <row r="2" spans="1:13" x14ac:dyDescent="0.25">
      <c r="A2" s="15" t="s">
        <v>202</v>
      </c>
      <c r="B2" s="14" t="s">
        <v>201</v>
      </c>
      <c r="C2" s="22">
        <v>0.41666666666666669</v>
      </c>
      <c r="D2" s="22">
        <v>0.47916666666666669</v>
      </c>
      <c r="E2" s="14" t="s">
        <v>7</v>
      </c>
      <c r="F2" s="13">
        <f t="shared" ref="F2:F14" si="0">D2-C2</f>
        <v>6.25E-2</v>
      </c>
      <c r="G2" s="13"/>
      <c r="I2" s="2" t="s">
        <v>6</v>
      </c>
      <c r="J2" s="18">
        <f>SUMIFS(Table5[Total],Table5[Purpose],Total1205[[#This Row],[Purpose]])</f>
        <v>0.29166666666666674</v>
      </c>
    </row>
    <row r="3" spans="1:13" x14ac:dyDescent="0.25">
      <c r="A3" s="15" t="s">
        <v>81</v>
      </c>
      <c r="B3" s="14" t="s">
        <v>80</v>
      </c>
      <c r="C3" s="22">
        <v>0.4375</v>
      </c>
      <c r="D3" s="22">
        <v>0.47916666666666669</v>
      </c>
      <c r="E3" s="14" t="s">
        <v>7</v>
      </c>
      <c r="F3" s="13">
        <f t="shared" si="0"/>
        <v>4.1666666666666685E-2</v>
      </c>
      <c r="G3" s="13"/>
      <c r="I3" s="3" t="s">
        <v>7</v>
      </c>
      <c r="J3" s="18">
        <f>SUMIFS(Table5[Total],Table5[Purpose],Total1205[[#This Row],[Purpose]])</f>
        <v>0.14583333333333331</v>
      </c>
    </row>
    <row r="4" spans="1:13" x14ac:dyDescent="0.25">
      <c r="A4" s="15" t="s">
        <v>196</v>
      </c>
      <c r="B4" s="14" t="s">
        <v>195</v>
      </c>
      <c r="C4" s="22">
        <v>0.47916666666666669</v>
      </c>
      <c r="D4" s="22">
        <v>0.60416666666666674</v>
      </c>
      <c r="E4" s="14" t="s">
        <v>9</v>
      </c>
      <c r="F4" s="9">
        <f t="shared" si="0"/>
        <v>0.12500000000000006</v>
      </c>
      <c r="G4" s="13"/>
      <c r="I4" s="4" t="s">
        <v>125</v>
      </c>
      <c r="J4" s="18">
        <f>SUMIFS(Table5[Total],Table5[Purpose],Total1205[[#This Row],[Purpose]])</f>
        <v>0.1875</v>
      </c>
    </row>
    <row r="5" spans="1:13" x14ac:dyDescent="0.25">
      <c r="A5" s="15" t="s">
        <v>87</v>
      </c>
      <c r="B5" s="14" t="s">
        <v>86</v>
      </c>
      <c r="C5" s="22">
        <v>0.625</v>
      </c>
      <c r="D5" s="22">
        <v>0.77083333333333337</v>
      </c>
      <c r="E5" s="14" t="s">
        <v>125</v>
      </c>
      <c r="F5" s="13">
        <f t="shared" si="0"/>
        <v>0.14583333333333337</v>
      </c>
      <c r="G5" s="13"/>
      <c r="I5" s="5" t="s">
        <v>126</v>
      </c>
      <c r="J5" s="18">
        <f>SUMIFS(Table5[Total],Table5[Purpose],Total1205[[#This Row],[Purpose]])</f>
        <v>0</v>
      </c>
    </row>
    <row r="6" spans="1:13" x14ac:dyDescent="0.25">
      <c r="A6" s="15" t="s">
        <v>77</v>
      </c>
      <c r="B6" s="14" t="s">
        <v>76</v>
      </c>
      <c r="C6" s="22">
        <v>0.64583333333333337</v>
      </c>
      <c r="D6" s="22">
        <v>0.6875</v>
      </c>
      <c r="E6" s="14" t="s">
        <v>125</v>
      </c>
      <c r="F6" s="13">
        <f t="shared" si="0"/>
        <v>4.166666666666663E-2</v>
      </c>
      <c r="G6" s="13"/>
      <c r="I6" s="6" t="s">
        <v>8</v>
      </c>
      <c r="J6" s="18">
        <f>SUMIFS(Table5[Total],Table5[Purpose],Total1205[[#This Row],[Purpose]])</f>
        <v>0.125</v>
      </c>
    </row>
    <row r="7" spans="1:13" x14ac:dyDescent="0.25">
      <c r="A7" s="15" t="s">
        <v>111</v>
      </c>
      <c r="B7" s="14" t="s">
        <v>110</v>
      </c>
      <c r="C7" s="22">
        <v>0.64583333333333337</v>
      </c>
      <c r="D7" s="22">
        <v>0.75</v>
      </c>
      <c r="E7" s="14" t="s">
        <v>9</v>
      </c>
      <c r="F7" s="13">
        <f t="shared" si="0"/>
        <v>0.10416666666666663</v>
      </c>
      <c r="G7" s="13"/>
      <c r="I7" s="7" t="s">
        <v>9</v>
      </c>
      <c r="J7" s="18">
        <f>SUMIFS(Table5[Total],Table5[Purpose],Total1205[[#This Row],[Purpose]])</f>
        <v>0.33333333333333331</v>
      </c>
    </row>
    <row r="8" spans="1:13" x14ac:dyDescent="0.25">
      <c r="A8" s="15" t="s">
        <v>214</v>
      </c>
      <c r="B8" s="14" t="s">
        <v>213</v>
      </c>
      <c r="C8" s="22">
        <v>0.66666666666666663</v>
      </c>
      <c r="D8" s="22">
        <v>0.75</v>
      </c>
      <c r="E8" s="14" t="s">
        <v>8</v>
      </c>
      <c r="F8" s="13">
        <f t="shared" si="0"/>
        <v>8.333333333333337E-2</v>
      </c>
      <c r="G8" s="13"/>
      <c r="I8" s="8" t="s">
        <v>0</v>
      </c>
      <c r="J8" s="21">
        <f>SUM(Total1205[Total])</f>
        <v>1.0833333333333333</v>
      </c>
    </row>
    <row r="9" spans="1:13" x14ac:dyDescent="0.25">
      <c r="A9" s="15" t="s">
        <v>93</v>
      </c>
      <c r="B9" s="14" t="s">
        <v>92</v>
      </c>
      <c r="C9" s="22">
        <v>0.6875</v>
      </c>
      <c r="D9" s="22">
        <v>0.72916666666666663</v>
      </c>
      <c r="E9" s="14" t="s">
        <v>8</v>
      </c>
      <c r="F9" s="13">
        <f t="shared" si="0"/>
        <v>4.166666666666663E-2</v>
      </c>
      <c r="G9" s="13"/>
    </row>
    <row r="10" spans="1:13" x14ac:dyDescent="0.25">
      <c r="A10" s="15" t="s">
        <v>216</v>
      </c>
      <c r="B10" s="14" t="s">
        <v>215</v>
      </c>
      <c r="C10" s="22">
        <v>0.72916666666666663</v>
      </c>
      <c r="D10" s="22">
        <v>0.8125</v>
      </c>
      <c r="E10" s="14" t="s">
        <v>6</v>
      </c>
      <c r="F10" s="13">
        <f t="shared" si="0"/>
        <v>8.333333333333337E-2</v>
      </c>
      <c r="G10" s="13"/>
    </row>
    <row r="11" spans="1:13" x14ac:dyDescent="0.25">
      <c r="A11" s="15" t="s">
        <v>168</v>
      </c>
      <c r="B11" s="14" t="s">
        <v>167</v>
      </c>
      <c r="C11" s="22">
        <v>0.79166666666666663</v>
      </c>
      <c r="D11" s="22">
        <v>0.89583333333333326</v>
      </c>
      <c r="E11" s="14" t="s">
        <v>9</v>
      </c>
      <c r="F11" s="13">
        <f t="shared" si="0"/>
        <v>0.10416666666666663</v>
      </c>
      <c r="G11" s="13"/>
    </row>
    <row r="12" spans="1:13" x14ac:dyDescent="0.25">
      <c r="A12" s="15" t="s">
        <v>188</v>
      </c>
      <c r="B12" s="14" t="s">
        <v>187</v>
      </c>
      <c r="C12" s="22">
        <v>0.8125</v>
      </c>
      <c r="D12" s="22">
        <v>0.85416666666666663</v>
      </c>
      <c r="E12" s="14" t="s">
        <v>6</v>
      </c>
      <c r="F12" s="9">
        <f t="shared" si="0"/>
        <v>4.166666666666663E-2</v>
      </c>
      <c r="G12" s="9"/>
    </row>
    <row r="13" spans="1:13" x14ac:dyDescent="0.25">
      <c r="A13" s="15" t="s">
        <v>113</v>
      </c>
      <c r="B13" s="14" t="s">
        <v>112</v>
      </c>
      <c r="C13" s="22">
        <v>0.83333333333333337</v>
      </c>
      <c r="D13" s="22">
        <v>0.875</v>
      </c>
      <c r="E13" s="14" t="s">
        <v>7</v>
      </c>
      <c r="F13" s="13">
        <f t="shared" si="0"/>
        <v>4.166666666666663E-2</v>
      </c>
      <c r="G13" s="9"/>
    </row>
    <row r="14" spans="1:13" x14ac:dyDescent="0.25">
      <c r="A14" s="15" t="s">
        <v>178</v>
      </c>
      <c r="B14" s="14" t="s">
        <v>177</v>
      </c>
      <c r="C14" s="22">
        <v>1</v>
      </c>
      <c r="D14" s="22">
        <v>1.1666666666666667</v>
      </c>
      <c r="E14" s="14" t="s">
        <v>6</v>
      </c>
      <c r="F14" s="13">
        <f t="shared" si="0"/>
        <v>0.16666666666666674</v>
      </c>
      <c r="G14" s="13"/>
    </row>
  </sheetData>
  <conditionalFormatting sqref="E2:E14">
    <cfRule type="expression" dxfId="698" priority="1">
      <formula>$E2="Tutoring"</formula>
    </cfRule>
    <cfRule type="expression" dxfId="697" priority="2">
      <formula>$E2="Volunteer"</formula>
    </cfRule>
    <cfRule type="expression" dxfId="696" priority="3">
      <formula>$E2="GED"</formula>
    </cfRule>
    <cfRule type="expression" dxfId="695" priority="4">
      <formula>$E2="Internet"</formula>
    </cfRule>
    <cfRule type="expression" dxfId="694" priority="5">
      <formula>$E2="HiSEt"</formula>
    </cfRule>
    <cfRule type="expression" dxfId="693" priority="6">
      <formula>$E2="Resume / Job Search"</formula>
    </cfRule>
  </conditionalFormatting>
  <dataValidations count="1">
    <dataValidation type="list" allowBlank="1" showInputMessage="1" showErrorMessage="1" sqref="E2:E14" xr:uid="{26664DEA-186B-411C-97DF-413A165359BC}">
      <formula1>Purpose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95947-D21C-49E8-B06C-51FF5000B8AF}">
  <dimension ref="A1:M24"/>
  <sheetViews>
    <sheetView workbookViewId="0">
      <selection activeCell="M2" sqref="M2"/>
    </sheetView>
  </sheetViews>
  <sheetFormatPr defaultRowHeight="15" x14ac:dyDescent="0.25"/>
  <cols>
    <col min="1" max="1" width="13" style="14" customWidth="1"/>
    <col min="2" max="2" width="13.140625" style="14" customWidth="1"/>
    <col min="3" max="4" width="12.7109375" style="14" bestFit="1" customWidth="1"/>
    <col min="5" max="5" width="10.5703125" style="14" customWidth="1"/>
    <col min="6" max="8" width="9.140625" style="14"/>
    <col min="9" max="9" width="10.42578125" style="14" customWidth="1"/>
    <col min="10" max="12" width="9.140625" style="14"/>
    <col min="13" max="13" width="10.42578125" style="14" bestFit="1" customWidth="1"/>
    <col min="14" max="16384" width="9.140625" style="14"/>
  </cols>
  <sheetData>
    <row r="1" spans="1:13" x14ac:dyDescent="0.25">
      <c r="A1" s="14" t="s">
        <v>1</v>
      </c>
      <c r="B1" s="14" t="s">
        <v>2</v>
      </c>
      <c r="C1" s="14" t="s">
        <v>3</v>
      </c>
      <c r="D1" s="14" t="s">
        <v>4</v>
      </c>
      <c r="E1" s="10" t="s">
        <v>5</v>
      </c>
      <c r="F1" s="10" t="s">
        <v>0</v>
      </c>
      <c r="G1" s="10"/>
      <c r="I1" s="14" t="s">
        <v>5</v>
      </c>
      <c r="J1" s="14" t="s">
        <v>0</v>
      </c>
      <c r="L1" s="14" t="s">
        <v>224</v>
      </c>
      <c r="M1" s="39">
        <v>43836</v>
      </c>
    </row>
    <row r="2" spans="1:13" x14ac:dyDescent="0.25">
      <c r="A2" s="15" t="s">
        <v>61</v>
      </c>
      <c r="B2" s="14" t="s">
        <v>60</v>
      </c>
      <c r="C2" s="22">
        <f t="shared" ref="C2:C10" ca="1" si="0">RANDBETWEEN(16,32)/48</f>
        <v>0.39583333333333331</v>
      </c>
      <c r="D2" s="22">
        <f t="shared" ref="D2:D10" ca="1" si="1">C2+(RANDBETWEEN(1,8)/48)</f>
        <v>0.4375</v>
      </c>
      <c r="E2" s="14" t="s">
        <v>7</v>
      </c>
      <c r="F2" s="13">
        <f t="shared" ref="F2:F10" ca="1" si="2">D2-C2</f>
        <v>4.1666666666666685E-2</v>
      </c>
      <c r="G2" s="13"/>
      <c r="I2" s="2" t="s">
        <v>6</v>
      </c>
      <c r="J2" s="18">
        <f ca="1">SUMIFS(Table6[Total],Table6[Purpose],Total1206[[#This Row],[Purpose]])</f>
        <v>0.1875</v>
      </c>
    </row>
    <row r="3" spans="1:13" x14ac:dyDescent="0.25">
      <c r="A3" s="17" t="s">
        <v>59</v>
      </c>
      <c r="B3" s="16" t="s">
        <v>58</v>
      </c>
      <c r="C3" s="22">
        <f t="shared" ca="1" si="0"/>
        <v>0.5625</v>
      </c>
      <c r="D3" s="22">
        <f t="shared" ca="1" si="1"/>
        <v>0.625</v>
      </c>
      <c r="E3" s="8" t="s">
        <v>6</v>
      </c>
      <c r="F3" s="9">
        <f t="shared" ca="1" si="2"/>
        <v>6.25E-2</v>
      </c>
      <c r="G3" s="13"/>
      <c r="I3" s="3" t="s">
        <v>7</v>
      </c>
      <c r="J3" s="18">
        <f ca="1">SUMIFS(Table6[Total],Table6[Purpose],Total1206[[#This Row],[Purpose]])</f>
        <v>4.1666666666666685E-2</v>
      </c>
    </row>
    <row r="4" spans="1:13" x14ac:dyDescent="0.25">
      <c r="A4" s="11" t="s">
        <v>65</v>
      </c>
      <c r="B4" s="10" t="s">
        <v>64</v>
      </c>
      <c r="C4" s="22">
        <f t="shared" ca="1" si="0"/>
        <v>0.64583333333333337</v>
      </c>
      <c r="D4" s="22">
        <f t="shared" ca="1" si="1"/>
        <v>0.77083333333333337</v>
      </c>
      <c r="E4" s="14" t="s">
        <v>125</v>
      </c>
      <c r="F4" s="13">
        <f t="shared" ca="1" si="2"/>
        <v>0.125</v>
      </c>
      <c r="G4" s="13"/>
      <c r="I4" s="4" t="s">
        <v>125</v>
      </c>
      <c r="J4" s="18">
        <f ca="1">SUMIFS(Table6[Total],Table6[Purpose],Total1206[[#This Row],[Purpose]])</f>
        <v>0.27083333333333337</v>
      </c>
    </row>
    <row r="5" spans="1:13" x14ac:dyDescent="0.25">
      <c r="A5" s="11" t="s">
        <v>69</v>
      </c>
      <c r="B5" s="10" t="s">
        <v>68</v>
      </c>
      <c r="C5" s="22">
        <f t="shared" ca="1" si="0"/>
        <v>0.66666666666666663</v>
      </c>
      <c r="D5" s="22">
        <f t="shared" ca="1" si="1"/>
        <v>0.79166666666666663</v>
      </c>
      <c r="E5" s="14" t="s">
        <v>6</v>
      </c>
      <c r="F5" s="13">
        <f t="shared" ca="1" si="2"/>
        <v>0.125</v>
      </c>
      <c r="G5" s="13"/>
      <c r="I5" s="5" t="s">
        <v>126</v>
      </c>
      <c r="J5" s="18">
        <f ca="1">SUMIFS(Table6[Total],Table6[Purpose],Total1206[[#This Row],[Purpose]])</f>
        <v>0.10416666666666669</v>
      </c>
    </row>
    <row r="6" spans="1:13" x14ac:dyDescent="0.25">
      <c r="A6" s="11" t="s">
        <v>63</v>
      </c>
      <c r="B6" s="10" t="s">
        <v>62</v>
      </c>
      <c r="C6" s="22">
        <f t="shared" ca="1" si="0"/>
        <v>0.4375</v>
      </c>
      <c r="D6" s="22">
        <f t="shared" ca="1" si="1"/>
        <v>0.5</v>
      </c>
      <c r="E6" s="14" t="s">
        <v>8</v>
      </c>
      <c r="F6" s="13">
        <f t="shared" ca="1" si="2"/>
        <v>6.25E-2</v>
      </c>
      <c r="G6" s="13"/>
      <c r="I6" s="6" t="s">
        <v>8</v>
      </c>
      <c r="J6" s="18">
        <f ca="1">SUMIFS(Table6[Total],Table6[Purpose],Total1206[[#This Row],[Purpose]])</f>
        <v>6.25E-2</v>
      </c>
    </row>
    <row r="7" spans="1:13" x14ac:dyDescent="0.25">
      <c r="A7" s="11" t="s">
        <v>71</v>
      </c>
      <c r="B7" s="10" t="s">
        <v>70</v>
      </c>
      <c r="C7" s="22">
        <f t="shared" ca="1" si="0"/>
        <v>0.33333333333333331</v>
      </c>
      <c r="D7" s="22">
        <f t="shared" ca="1" si="1"/>
        <v>0.375</v>
      </c>
      <c r="E7" s="14" t="s">
        <v>125</v>
      </c>
      <c r="F7" s="13">
        <f t="shared" ca="1" si="2"/>
        <v>4.1666666666666685E-2</v>
      </c>
      <c r="G7" s="13"/>
      <c r="I7" s="7" t="s">
        <v>9</v>
      </c>
      <c r="J7" s="18">
        <f ca="1">SUMIFS(Table6[Total],Table6[Purpose],Total1206[[#This Row],[Purpose]])</f>
        <v>0.10416666666666669</v>
      </c>
    </row>
    <row r="8" spans="1:13" x14ac:dyDescent="0.25">
      <c r="A8" s="11" t="s">
        <v>57</v>
      </c>
      <c r="B8" s="10" t="s">
        <v>56</v>
      </c>
      <c r="C8" s="22">
        <f t="shared" ca="1" si="0"/>
        <v>0.39583333333333331</v>
      </c>
      <c r="D8" s="22">
        <f t="shared" ca="1" si="1"/>
        <v>0.5</v>
      </c>
      <c r="E8" s="14" t="s">
        <v>125</v>
      </c>
      <c r="F8" s="13">
        <f t="shared" ca="1" si="2"/>
        <v>0.10416666666666669</v>
      </c>
      <c r="G8" s="13"/>
      <c r="I8" s="8" t="s">
        <v>0</v>
      </c>
      <c r="J8" s="21">
        <f ca="1">SUM(Total1206[Total])</f>
        <v>0.77083333333333348</v>
      </c>
    </row>
    <row r="9" spans="1:13" x14ac:dyDescent="0.25">
      <c r="A9" s="11" t="s">
        <v>73</v>
      </c>
      <c r="B9" s="10" t="s">
        <v>72</v>
      </c>
      <c r="C9" s="22">
        <f t="shared" ca="1" si="0"/>
        <v>0.375</v>
      </c>
      <c r="D9" s="22">
        <f t="shared" ca="1" si="1"/>
        <v>0.47916666666666669</v>
      </c>
      <c r="E9" s="14" t="s">
        <v>9</v>
      </c>
      <c r="F9" s="13">
        <f t="shared" ca="1" si="2"/>
        <v>0.10416666666666669</v>
      </c>
      <c r="G9" s="13"/>
    </row>
    <row r="10" spans="1:13" x14ac:dyDescent="0.25">
      <c r="A10" s="11" t="s">
        <v>67</v>
      </c>
      <c r="B10" s="10" t="s">
        <v>66</v>
      </c>
      <c r="C10" s="22">
        <f t="shared" ca="1" si="0"/>
        <v>0.45833333333333331</v>
      </c>
      <c r="D10" s="22">
        <f t="shared" ca="1" si="1"/>
        <v>0.5625</v>
      </c>
      <c r="E10" s="14" t="s">
        <v>126</v>
      </c>
      <c r="F10" s="13">
        <f t="shared" ca="1" si="2"/>
        <v>0.10416666666666669</v>
      </c>
      <c r="G10" s="13"/>
    </row>
    <row r="11" spans="1:13" x14ac:dyDescent="0.25">
      <c r="G11" s="13"/>
    </row>
    <row r="12" spans="1:13" x14ac:dyDescent="0.25">
      <c r="G12" s="9"/>
    </row>
    <row r="13" spans="1:13" x14ac:dyDescent="0.25">
      <c r="G13" s="9"/>
    </row>
    <row r="14" spans="1:13" x14ac:dyDescent="0.25">
      <c r="G14" s="13"/>
    </row>
    <row r="16" spans="1:13" x14ac:dyDescent="0.25">
      <c r="A16" s="31"/>
      <c r="B16" s="31"/>
    </row>
    <row r="17" spans="1:11" x14ac:dyDescent="0.25">
      <c r="A17" s="31"/>
      <c r="B17" s="31"/>
    </row>
    <row r="18" spans="1:11" x14ac:dyDescent="0.25">
      <c r="A18" s="31"/>
      <c r="B18" s="31"/>
    </row>
    <row r="19" spans="1:11" x14ac:dyDescent="0.25">
      <c r="A19" s="31"/>
      <c r="B19" s="31"/>
      <c r="J19" s="31"/>
      <c r="K19" s="31"/>
    </row>
    <row r="20" spans="1:11" x14ac:dyDescent="0.25">
      <c r="A20" s="31"/>
      <c r="B20" s="31"/>
      <c r="J20" s="31"/>
      <c r="K20" s="31"/>
    </row>
    <row r="21" spans="1:11" x14ac:dyDescent="0.25">
      <c r="A21" s="31"/>
      <c r="B21" s="31"/>
      <c r="J21" s="31"/>
      <c r="K21" s="31"/>
    </row>
    <row r="22" spans="1:11" x14ac:dyDescent="0.25">
      <c r="A22" s="31"/>
      <c r="B22" s="31"/>
      <c r="J22" s="31"/>
      <c r="K22" s="31"/>
    </row>
    <row r="23" spans="1:11" x14ac:dyDescent="0.25">
      <c r="A23" s="31"/>
      <c r="B23" s="31"/>
      <c r="J23" s="31"/>
      <c r="K23" s="31"/>
    </row>
    <row r="24" spans="1:11" x14ac:dyDescent="0.25">
      <c r="A24" s="31"/>
      <c r="B24" s="31"/>
      <c r="J24" s="31"/>
      <c r="K24" s="31"/>
    </row>
  </sheetData>
  <conditionalFormatting sqref="E2:E10">
    <cfRule type="expression" dxfId="677" priority="7">
      <formula>$E2="Tutoring"</formula>
    </cfRule>
    <cfRule type="expression" dxfId="676" priority="8">
      <formula>$E2="Volunteer"</formula>
    </cfRule>
    <cfRule type="expression" dxfId="675" priority="9">
      <formula>$E2="GED"</formula>
    </cfRule>
    <cfRule type="expression" dxfId="674" priority="10">
      <formula>$E2="Internet"</formula>
    </cfRule>
    <cfRule type="expression" dxfId="673" priority="11">
      <formula>$E2="HiSEt"</formula>
    </cfRule>
    <cfRule type="expression" dxfId="672" priority="12">
      <formula>$E2="Resume / Job Search"</formula>
    </cfRule>
  </conditionalFormatting>
  <conditionalFormatting sqref="A16:B24">
    <cfRule type="expression" dxfId="671" priority="1">
      <formula>$E16="Tutoring"</formula>
    </cfRule>
    <cfRule type="expression" dxfId="670" priority="2">
      <formula>$E16="Volunteer"</formula>
    </cfRule>
    <cfRule type="expression" dxfId="669" priority="3">
      <formula>$E16="GED"</formula>
    </cfRule>
    <cfRule type="expression" dxfId="668" priority="4">
      <formula>$E16="Internet"</formula>
    </cfRule>
    <cfRule type="expression" dxfId="667" priority="5">
      <formula>$E16="Job Search"</formula>
    </cfRule>
    <cfRule type="expression" dxfId="666" priority="6">
      <formula>$E16="Resume"</formula>
    </cfRule>
  </conditionalFormatting>
  <dataValidations count="1">
    <dataValidation type="list" allowBlank="1" showInputMessage="1" showErrorMessage="1" sqref="E2:E10" xr:uid="{622247DC-76DD-4FFE-9125-EF8D79F2E7D4}">
      <formula1>Purpose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FBBB1-2DEF-4098-8FED-7DE84E613848}">
  <dimension ref="A1:J14"/>
  <sheetViews>
    <sheetView workbookViewId="0">
      <selection activeCell="J14" sqref="J14"/>
    </sheetView>
  </sheetViews>
  <sheetFormatPr defaultRowHeight="15" x14ac:dyDescent="0.25"/>
  <cols>
    <col min="1" max="1" width="13" style="14" customWidth="1"/>
    <col min="2" max="2" width="13.140625" style="14" customWidth="1"/>
    <col min="3" max="4" width="12.7109375" style="14" bestFit="1" customWidth="1"/>
    <col min="5" max="5" width="10.5703125" style="14" customWidth="1"/>
    <col min="6" max="8" width="9.140625" style="14"/>
    <col min="9" max="9" width="10.42578125" style="14" customWidth="1"/>
    <col min="10" max="16384" width="9.140625" style="14"/>
  </cols>
  <sheetData>
    <row r="1" spans="1:10" x14ac:dyDescent="0.25">
      <c r="A1" s="14" t="s">
        <v>1</v>
      </c>
      <c r="B1" s="14" t="s">
        <v>2</v>
      </c>
      <c r="C1" s="14" t="s">
        <v>3</v>
      </c>
      <c r="D1" s="14" t="s">
        <v>4</v>
      </c>
      <c r="E1" s="10" t="s">
        <v>5</v>
      </c>
      <c r="F1" s="10" t="s">
        <v>0</v>
      </c>
      <c r="G1" s="10"/>
      <c r="I1" s="14" t="s">
        <v>5</v>
      </c>
      <c r="J1" s="14" t="s">
        <v>0</v>
      </c>
    </row>
    <row r="2" spans="1:10" x14ac:dyDescent="0.25">
      <c r="A2" s="15" t="s">
        <v>66</v>
      </c>
      <c r="B2" s="14" t="s">
        <v>67</v>
      </c>
      <c r="C2" s="22">
        <f t="shared" ref="C2:C9" ca="1" si="0">RANDBETWEEN(16,32)/48</f>
        <v>0.60416666666666663</v>
      </c>
      <c r="D2" s="22">
        <f t="shared" ref="D2:D9" ca="1" si="1">C2+(RANDBETWEEN(1,8)/48)</f>
        <v>0.70833333333333326</v>
      </c>
      <c r="E2" s="14" t="s">
        <v>9</v>
      </c>
      <c r="F2" s="13">
        <f t="shared" ref="F2:F9" ca="1" si="2">D2-C2</f>
        <v>0.10416666666666663</v>
      </c>
      <c r="G2" s="13"/>
      <c r="I2" s="2" t="s">
        <v>6</v>
      </c>
      <c r="J2" s="18">
        <f ca="1">SUMIFS(Table7[Total],Table7[Purpose],Total1207[[#This Row],[Purpose]])</f>
        <v>0.20833333333333326</v>
      </c>
    </row>
    <row r="3" spans="1:10" x14ac:dyDescent="0.25">
      <c r="A3" s="15" t="s">
        <v>84</v>
      </c>
      <c r="B3" s="14" t="s">
        <v>85</v>
      </c>
      <c r="C3" s="22">
        <f t="shared" ca="1" si="0"/>
        <v>0.60416666666666663</v>
      </c>
      <c r="D3" s="22">
        <f t="shared" ca="1" si="1"/>
        <v>0.625</v>
      </c>
      <c r="E3" s="14" t="s">
        <v>126</v>
      </c>
      <c r="F3" s="13">
        <f t="shared" ca="1" si="2"/>
        <v>2.083333333333337E-2</v>
      </c>
      <c r="G3" s="13"/>
      <c r="I3" s="3" t="s">
        <v>7</v>
      </c>
      <c r="J3" s="18">
        <f ca="1">SUMIFS(Table7[Total],Table7[Purpose],Total1207[[#This Row],[Purpose]])</f>
        <v>0.14583333333333337</v>
      </c>
    </row>
    <row r="4" spans="1:10" x14ac:dyDescent="0.25">
      <c r="A4" s="15" t="s">
        <v>70</v>
      </c>
      <c r="B4" s="14" t="s">
        <v>71</v>
      </c>
      <c r="C4" s="22">
        <f t="shared" ca="1" si="0"/>
        <v>0.58333333333333337</v>
      </c>
      <c r="D4" s="22">
        <f t="shared" ca="1" si="1"/>
        <v>0.625</v>
      </c>
      <c r="E4" s="14" t="s">
        <v>6</v>
      </c>
      <c r="F4" s="9">
        <f t="shared" ca="1" si="2"/>
        <v>4.166666666666663E-2</v>
      </c>
      <c r="G4" s="13"/>
      <c r="I4" s="4" t="s">
        <v>125</v>
      </c>
      <c r="J4" s="18">
        <f ca="1">SUMIFS(Table7[Total],Table7[Purpose],Total1207[[#This Row],[Purpose]])</f>
        <v>0.125</v>
      </c>
    </row>
    <row r="5" spans="1:10" x14ac:dyDescent="0.25">
      <c r="A5" s="15" t="s">
        <v>76</v>
      </c>
      <c r="B5" s="14" t="s">
        <v>77</v>
      </c>
      <c r="C5" s="22">
        <f t="shared" ca="1" si="0"/>
        <v>0.5625</v>
      </c>
      <c r="D5" s="22">
        <f t="shared" ca="1" si="1"/>
        <v>0.70833333333333337</v>
      </c>
      <c r="E5" s="14" t="s">
        <v>8</v>
      </c>
      <c r="F5" s="13">
        <f t="shared" ca="1" si="2"/>
        <v>0.14583333333333337</v>
      </c>
      <c r="G5" s="13"/>
      <c r="I5" s="5" t="s">
        <v>126</v>
      </c>
      <c r="J5" s="18">
        <f ca="1">SUMIFS(Table7[Total],Table7[Purpose],Total1207[[#This Row],[Purpose]])</f>
        <v>2.083333333333337E-2</v>
      </c>
    </row>
    <row r="6" spans="1:10" x14ac:dyDescent="0.25">
      <c r="A6" s="15" t="s">
        <v>114</v>
      </c>
      <c r="B6" s="14" t="s">
        <v>115</v>
      </c>
      <c r="C6" s="22">
        <f t="shared" ca="1" si="0"/>
        <v>0.58333333333333337</v>
      </c>
      <c r="D6" s="22">
        <f t="shared" ca="1" si="1"/>
        <v>0.64583333333333337</v>
      </c>
      <c r="E6" s="14" t="s">
        <v>125</v>
      </c>
      <c r="F6" s="13">
        <f t="shared" ca="1" si="2"/>
        <v>6.25E-2</v>
      </c>
      <c r="G6" s="13"/>
      <c r="I6" s="6" t="s">
        <v>8</v>
      </c>
      <c r="J6" s="18">
        <f ca="1">SUMIFS(Table7[Total],Table7[Purpose],Total1207[[#This Row],[Purpose]])</f>
        <v>0.14583333333333337</v>
      </c>
    </row>
    <row r="7" spans="1:10" x14ac:dyDescent="0.25">
      <c r="A7" s="15" t="s">
        <v>90</v>
      </c>
      <c r="B7" s="14" t="s">
        <v>91</v>
      </c>
      <c r="C7" s="22">
        <f t="shared" ca="1" si="0"/>
        <v>0.64583333333333337</v>
      </c>
      <c r="D7" s="22">
        <f t="shared" ca="1" si="1"/>
        <v>0.70833333333333337</v>
      </c>
      <c r="E7" s="14" t="s">
        <v>125</v>
      </c>
      <c r="F7" s="13">
        <f t="shared" ca="1" si="2"/>
        <v>6.25E-2</v>
      </c>
      <c r="G7" s="13"/>
      <c r="I7" s="7" t="s">
        <v>9</v>
      </c>
      <c r="J7" s="18">
        <f ca="1">SUMIFS(Table7[Total],Table7[Purpose],Total1207[[#This Row],[Purpose]])</f>
        <v>0.10416666666666663</v>
      </c>
    </row>
    <row r="8" spans="1:10" x14ac:dyDescent="0.25">
      <c r="A8" s="15" t="s">
        <v>94</v>
      </c>
      <c r="B8" s="14" t="s">
        <v>95</v>
      </c>
      <c r="C8" s="22">
        <f t="shared" ca="1" si="0"/>
        <v>0.5625</v>
      </c>
      <c r="D8" s="22">
        <f t="shared" ca="1" si="1"/>
        <v>0.72916666666666663</v>
      </c>
      <c r="E8" s="14" t="s">
        <v>6</v>
      </c>
      <c r="F8" s="13">
        <f t="shared" ca="1" si="2"/>
        <v>0.16666666666666663</v>
      </c>
      <c r="G8" s="13"/>
      <c r="I8" s="8" t="s">
        <v>0</v>
      </c>
      <c r="J8" s="21">
        <f ca="1">SUM(Total1207[Total])</f>
        <v>0.75</v>
      </c>
    </row>
    <row r="9" spans="1:10" x14ac:dyDescent="0.25">
      <c r="A9" s="15" t="s">
        <v>104</v>
      </c>
      <c r="B9" s="14" t="s">
        <v>105</v>
      </c>
      <c r="C9" s="22">
        <f t="shared" ca="1" si="0"/>
        <v>0.52083333333333337</v>
      </c>
      <c r="D9" s="22">
        <f t="shared" ca="1" si="1"/>
        <v>0.66666666666666674</v>
      </c>
      <c r="E9" s="14" t="s">
        <v>7</v>
      </c>
      <c r="F9" s="13">
        <f t="shared" ca="1" si="2"/>
        <v>0.14583333333333337</v>
      </c>
      <c r="G9" s="13"/>
    </row>
    <row r="10" spans="1:10" x14ac:dyDescent="0.25">
      <c r="G10" s="13"/>
    </row>
    <row r="11" spans="1:10" x14ac:dyDescent="0.25">
      <c r="G11" s="13"/>
    </row>
    <row r="12" spans="1:10" x14ac:dyDescent="0.25">
      <c r="G12" s="9"/>
    </row>
    <row r="13" spans="1:10" x14ac:dyDescent="0.25">
      <c r="G13" s="9"/>
    </row>
    <row r="14" spans="1:10" x14ac:dyDescent="0.25">
      <c r="G14" s="13"/>
    </row>
  </sheetData>
  <conditionalFormatting sqref="E2:E9">
    <cfRule type="expression" dxfId="650" priority="1">
      <formula>$E2="Tutoring"</formula>
    </cfRule>
    <cfRule type="expression" dxfId="649" priority="2">
      <formula>$E2="Volunteer"</formula>
    </cfRule>
    <cfRule type="expression" dxfId="648" priority="3">
      <formula>$E2="GED"</formula>
    </cfRule>
    <cfRule type="expression" dxfId="647" priority="4">
      <formula>$E2="Internet"</formula>
    </cfRule>
    <cfRule type="expression" dxfId="646" priority="5">
      <formula>$E2="HiSEt"</formula>
    </cfRule>
    <cfRule type="expression" dxfId="645" priority="6">
      <formula>$E2="Resume / Job Search"</formula>
    </cfRule>
  </conditionalFormatting>
  <dataValidations count="1">
    <dataValidation type="list" allowBlank="1" showInputMessage="1" showErrorMessage="1" sqref="E2:E9" xr:uid="{8A2AA2A3-4B5E-45F0-A4A7-FFB9DF44DCF5}">
      <formula1>Purpose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1</vt:i4>
      </vt:variant>
    </vt:vector>
  </HeadingPairs>
  <TitlesOfParts>
    <vt:vector size="36" baseType="lpstr">
      <vt:lpstr>Total</vt:lpstr>
      <vt:lpstr>FakeData</vt:lpstr>
      <vt:lpstr>Day01</vt:lpstr>
      <vt:lpstr>Day02</vt:lpstr>
      <vt:lpstr>Day03</vt:lpstr>
      <vt:lpstr>Day04</vt:lpstr>
      <vt:lpstr>Day05</vt:lpstr>
      <vt:lpstr>Day06</vt:lpstr>
      <vt:lpstr>Day07</vt:lpstr>
      <vt:lpstr>Day08</vt:lpstr>
      <vt:lpstr>Day09</vt:lpstr>
      <vt:lpstr>Day10</vt:lpstr>
      <vt:lpstr>Day11</vt:lpstr>
      <vt:lpstr>Day12</vt:lpstr>
      <vt:lpstr>Day13</vt:lpstr>
      <vt:lpstr>Day14</vt:lpstr>
      <vt:lpstr>Day15</vt:lpstr>
      <vt:lpstr>Day16</vt:lpstr>
      <vt:lpstr>Day17</vt:lpstr>
      <vt:lpstr>Day18</vt:lpstr>
      <vt:lpstr>Day19</vt:lpstr>
      <vt:lpstr>Day20</vt:lpstr>
      <vt:lpstr>Day21</vt:lpstr>
      <vt:lpstr>Day22</vt:lpstr>
      <vt:lpstr>Day23</vt:lpstr>
      <vt:lpstr>Day24</vt:lpstr>
      <vt:lpstr>Day25</vt:lpstr>
      <vt:lpstr>Day26</vt:lpstr>
      <vt:lpstr>Day27</vt:lpstr>
      <vt:lpstr>Day28</vt:lpstr>
      <vt:lpstr>Day29</vt:lpstr>
      <vt:lpstr>Day30</vt:lpstr>
      <vt:lpstr>Day31</vt:lpstr>
      <vt:lpstr>Sheet2</vt:lpstr>
      <vt:lpstr>Database</vt:lpstr>
      <vt:lpstr>Purpose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</dc:creator>
  <cp:lastModifiedBy>Geoff</cp:lastModifiedBy>
  <dcterms:created xsi:type="dcterms:W3CDTF">2019-12-05T22:18:51Z</dcterms:created>
  <dcterms:modified xsi:type="dcterms:W3CDTF">2020-01-06T22:11:04Z</dcterms:modified>
</cp:coreProperties>
</file>