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lawrencecollege-my.sharepoint.com/personal/srivenkatesh_subramaniam_student_sl_on_ca/Documents/"/>
    </mc:Choice>
  </mc:AlternateContent>
  <xr:revisionPtr revIDLastSave="0" documentId="8_{7BEBFCE6-9C5A-4943-A57B-4306CC71691C}" xr6:coauthVersionLast="47" xr6:coauthVersionMax="47" xr10:uidLastSave="{00000000-0000-0000-0000-000000000000}"/>
  <bookViews>
    <workbookView xWindow="-7080" yWindow="120" windowWidth="14700" windowHeight="19620" xr2:uid="{DB2DEBD2-E8F9-4A59-BF00-A5962F8BA3EC}"/>
  </bookViews>
  <sheets>
    <sheet name="Main" sheetId="7" r:id="rId1"/>
    <sheet name="Data Retrieval" sheetId="12" r:id="rId2"/>
    <sheet name="COVARIANCE-MATRIX" sheetId="15" r:id="rId3"/>
  </sheets>
  <definedNames>
    <definedName name="Covariance_Matrix">'COVARIANCE-MATRIX'!$A$1:$F$6</definedName>
    <definedName name="CovarianceMatrix">Main!$B$5:$G$10</definedName>
    <definedName name="MeanReturns">Main!$H$5:$H$10</definedName>
    <definedName name="Monthly_Closing_Price">'Data Retrieval'!$F$13:$J$32</definedName>
    <definedName name="Monthly_Returns">'Data Retrieval'!$L$14:$P$32</definedName>
    <definedName name="sharpe_ratio">Main!$I$32</definedName>
    <definedName name="solver_adj" localSheetId="0" hidden="1">Main!$I$16:$I$20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Main!$I$27</definedName>
    <definedName name="solver_lhs2" localSheetId="0" hidden="1">Main!$I$16:$I$20</definedName>
    <definedName name="solver_lhs3" localSheetId="0" hidden="1">Main!$I$21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Main!$I$32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Main!$I$31</definedName>
    <definedName name="solver_rhs2" localSheetId="0" hidden="1">0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Stock_Weightage">Main!$H$15:$I$20</definedName>
    <definedName name="Stock_Weightage_TABLE">Main!$H$15:$I$20</definedName>
    <definedName name="StockWeights">Main!$I$16:$I$20</definedName>
    <definedName name="TotalWeights">Main!$I$21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5" l="1"/>
  <c r="C2" i="15"/>
  <c r="F2" i="15" l="1"/>
  <c r="I28" i="7" l="1"/>
  <c r="F5" i="15" l="1"/>
  <c r="F4" i="15"/>
  <c r="F3" i="15"/>
  <c r="E4" i="15"/>
  <c r="E3" i="15"/>
  <c r="E2" i="15"/>
  <c r="D3" i="15"/>
  <c r="I21" i="7" l="1"/>
  <c r="J14" i="12" a="1"/>
  <c r="G14" i="12" a="1"/>
  <c r="H14" i="12" a="1"/>
  <c r="F14" i="12" a="1"/>
  <c r="I14" i="12" a="1"/>
  <c r="L22" i="12" l="1"/>
  <c r="L23" i="12"/>
  <c r="L24" i="12"/>
  <c r="L25" i="12"/>
  <c r="L26" i="12"/>
  <c r="L27" i="12"/>
  <c r="L16" i="12"/>
  <c r="L28" i="12"/>
  <c r="L17" i="12"/>
  <c r="L29" i="12"/>
  <c r="L18" i="12"/>
  <c r="L30" i="12"/>
  <c r="L19" i="12"/>
  <c r="L31" i="12"/>
  <c r="L20" i="12"/>
  <c r="L21" i="12"/>
  <c r="L32" i="12"/>
  <c r="N24" i="12"/>
  <c r="N25" i="12"/>
  <c r="N26" i="12"/>
  <c r="N27" i="12"/>
  <c r="N16" i="12"/>
  <c r="N28" i="12"/>
  <c r="N17" i="12"/>
  <c r="N29" i="12"/>
  <c r="N18" i="12"/>
  <c r="N30" i="12"/>
  <c r="N19" i="12"/>
  <c r="N31" i="12"/>
  <c r="N20" i="12"/>
  <c r="N32" i="12"/>
  <c r="N21" i="12"/>
  <c r="N22" i="12"/>
  <c r="N23" i="12"/>
  <c r="M19" i="12"/>
  <c r="M31" i="12"/>
  <c r="M20" i="12"/>
  <c r="M32" i="12"/>
  <c r="M21" i="12"/>
  <c r="M22" i="12"/>
  <c r="M23" i="12"/>
  <c r="M24" i="12"/>
  <c r="M25" i="12"/>
  <c r="M26" i="12"/>
  <c r="M27" i="12"/>
  <c r="M16" i="12"/>
  <c r="M28" i="12"/>
  <c r="M17" i="12"/>
  <c r="M18" i="12"/>
  <c r="M29" i="12"/>
  <c r="M30" i="12"/>
  <c r="P22" i="12"/>
  <c r="P23" i="12"/>
  <c r="P24" i="12"/>
  <c r="P25" i="12"/>
  <c r="P26" i="12"/>
  <c r="P27" i="12"/>
  <c r="P16" i="12"/>
  <c r="P28" i="12"/>
  <c r="P17" i="12"/>
  <c r="P29" i="12"/>
  <c r="P18" i="12"/>
  <c r="P30" i="12"/>
  <c r="P19" i="12"/>
  <c r="P31" i="12"/>
  <c r="P20" i="12"/>
  <c r="P32" i="12"/>
  <c r="P21" i="12"/>
  <c r="O17" i="12"/>
  <c r="O29" i="12"/>
  <c r="O18" i="12"/>
  <c r="O30" i="12"/>
  <c r="O19" i="12"/>
  <c r="O31" i="12"/>
  <c r="O20" i="12"/>
  <c r="O32" i="12"/>
  <c r="O21" i="12"/>
  <c r="O22" i="12"/>
  <c r="O23" i="12"/>
  <c r="O24" i="12"/>
  <c r="O25" i="12"/>
  <c r="O26" i="12"/>
  <c r="O27" i="12"/>
  <c r="O16" i="12"/>
  <c r="O28" i="12"/>
  <c r="H14" i="12"/>
  <c r="N15" i="12" s="1"/>
  <c r="G14" i="12"/>
  <c r="M15" i="12" s="1"/>
  <c r="J14" i="12"/>
  <c r="P15" i="12" s="1"/>
  <c r="I14" i="12"/>
  <c r="O15" i="12" s="1"/>
  <c r="F14" i="12"/>
  <c r="L15" i="12" s="1"/>
  <c r="H8" i="7" l="1"/>
  <c r="H9" i="7"/>
  <c r="H6" i="7"/>
  <c r="H10" i="7"/>
  <c r="H7" i="7"/>
  <c r="B2" i="15"/>
  <c r="E5" i="15"/>
  <c r="F6" i="15"/>
  <c r="C3" i="15"/>
  <c r="D4" i="15"/>
  <c r="B5" i="7" l="1" a="1"/>
  <c r="B5" i="7" s="1"/>
  <c r="I25" i="7" a="1"/>
  <c r="I25" i="7" s="1"/>
  <c r="I26" i="7" l="1" a="1"/>
  <c r="I26" i="7" s="1"/>
  <c r="I27" i="7" s="1"/>
  <c r="I32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</futureMetadata>
  <cellMetadata count="1">
    <bk>
      <rc t="1" v="0"/>
    </bk>
  </cellMetadata>
  <valueMetadata count="9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</valueMetadata>
</metadata>
</file>

<file path=xl/sharedStrings.xml><?xml version="1.0" encoding="utf-8"?>
<sst xmlns="http://schemas.openxmlformats.org/spreadsheetml/2006/main" count="44" uniqueCount="24">
  <si>
    <t>Implementing Markowitz-Model by MEAN-VARIANCE Optimization</t>
  </si>
  <si>
    <t>COVARIANCE MATRIX</t>
  </si>
  <si>
    <t>Mean Monthly Returns</t>
  </si>
  <si>
    <t xml:space="preserve">Stocks </t>
  </si>
  <si>
    <t>Portfolio Weights</t>
  </si>
  <si>
    <t>AAPL</t>
  </si>
  <si>
    <t>NVDA</t>
  </si>
  <si>
    <t>GOOG</t>
  </si>
  <si>
    <t>META</t>
  </si>
  <si>
    <t>MSFT</t>
  </si>
  <si>
    <t>Total:</t>
  </si>
  <si>
    <t>Monthly-Measure</t>
  </si>
  <si>
    <t>Return</t>
  </si>
  <si>
    <t>Variance</t>
  </si>
  <si>
    <t>Standard Deviation</t>
  </si>
  <si>
    <t>Risk-Free Rate</t>
  </si>
  <si>
    <t>MAX Standard Deviation</t>
  </si>
  <si>
    <t>SHARPE RATIO</t>
  </si>
  <si>
    <t>GET END-OF-MONTH STOCK PRICE USING STOCKHISTORY() FUNCTION</t>
  </si>
  <si>
    <t xml:space="preserve">Start Date </t>
  </si>
  <si>
    <t>End Date</t>
  </si>
  <si>
    <t>Monthly Closing Price</t>
  </si>
  <si>
    <t>Monthly Returns</t>
  </si>
  <si>
    <t>COVARIANCE MATRIX USING "DATA ANALYSIS" under data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</si>
</sst>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0.0000"/>
  </numFmts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2">
    <xf numFmtId="0" fontId="0" fillId="0" borderId="0" xfId="0"/>
    <xf numFmtId="10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164" fontId="0" fillId="0" borderId="0" xfId="0" applyNumberFormat="1"/>
    <xf numFmtId="0" fontId="0" fillId="0" borderId="3" xfId="0" applyBorder="1"/>
    <xf numFmtId="10" fontId="0" fillId="0" borderId="3" xfId="0" applyNumberFormat="1" applyBorder="1"/>
    <xf numFmtId="0" fontId="5" fillId="0" borderId="2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3" fillId="4" borderId="4" xfId="0" applyFont="1" applyFill="1" applyBorder="1"/>
    <xf numFmtId="0" fontId="3" fillId="4" borderId="8" xfId="0" applyFont="1" applyFill="1" applyBorder="1"/>
    <xf numFmtId="165" fontId="0" fillId="0" borderId="3" xfId="0" applyNumberFormat="1" applyBorder="1"/>
    <xf numFmtId="10" fontId="0" fillId="2" borderId="3" xfId="0" applyNumberFormat="1" applyFill="1" applyBorder="1"/>
    <xf numFmtId="0" fontId="8" fillId="0" borderId="9" xfId="0" applyFont="1" applyBorder="1"/>
    <xf numFmtId="0" fontId="8" fillId="0" borderId="5" xfId="0" applyFont="1" applyBorder="1"/>
    <xf numFmtId="0" fontId="3" fillId="4" borderId="3" xfId="0" applyFont="1" applyFill="1" applyBorder="1"/>
    <xf numFmtId="0" fontId="4" fillId="0" borderId="3" xfId="0" applyFont="1" applyBorder="1"/>
    <xf numFmtId="0" fontId="3" fillId="5" borderId="3" xfId="0" applyFont="1" applyFill="1" applyBorder="1"/>
    <xf numFmtId="0" fontId="1" fillId="0" borderId="3" xfId="0" applyFont="1" applyBorder="1"/>
    <xf numFmtId="10" fontId="2" fillId="3" borderId="6" xfId="1" applyNumberFormat="1" applyBorder="1"/>
    <xf numFmtId="10" fontId="2" fillId="3" borderId="7" xfId="1" applyNumberFormat="1" applyBorder="1"/>
    <xf numFmtId="0" fontId="0" fillId="7" borderId="0" xfId="0" applyFill="1"/>
    <xf numFmtId="0" fontId="1" fillId="7" borderId="2" xfId="0" applyFont="1" applyFill="1" applyBorder="1" applyAlignment="1">
      <alignment horizontal="center"/>
    </xf>
    <xf numFmtId="0" fontId="0" fillId="7" borderId="1" xfId="0" applyFill="1" applyBorder="1"/>
    <xf numFmtId="0" fontId="0" fillId="8" borderId="0" xfId="0" applyFill="1"/>
    <xf numFmtId="0" fontId="0" fillId="8" borderId="1" xfId="0" applyFill="1" applyBorder="1"/>
    <xf numFmtId="0" fontId="4" fillId="9" borderId="3" xfId="0" applyFont="1" applyFill="1" applyBorder="1"/>
    <xf numFmtId="0" fontId="7" fillId="0" borderId="3" xfId="0" applyFont="1" applyBorder="1"/>
    <xf numFmtId="0" fontId="3" fillId="0" borderId="0" xfId="0" applyFont="1"/>
    <xf numFmtId="0" fontId="11" fillId="0" borderId="3" xfId="0" applyFont="1" applyBorder="1"/>
    <xf numFmtId="0" fontId="5" fillId="0" borderId="10" xfId="0" applyFont="1" applyBorder="1" applyAlignment="1">
      <alignment horizontal="center"/>
    </xf>
    <xf numFmtId="10" fontId="6" fillId="0" borderId="11" xfId="0" applyNumberFormat="1" applyFont="1" applyBorder="1"/>
    <xf numFmtId="10" fontId="6" fillId="0" borderId="12" xfId="0" applyNumberFormat="1" applyFont="1" applyBorder="1"/>
    <xf numFmtId="0" fontId="4" fillId="0" borderId="0" xfId="0" applyFont="1"/>
    <xf numFmtId="14" fontId="4" fillId="0" borderId="0" xfId="0" applyNumberFormat="1" applyFont="1"/>
    <xf numFmtId="0" fontId="3" fillId="4" borderId="3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12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Portfolio Weights</a:t>
            </a:r>
          </a:p>
        </c:rich>
      </c:tx>
      <c:layout>
        <c:manualLayout>
          <c:xMode val="edge"/>
          <c:yMode val="edge"/>
          <c:x val="0.357854111986001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Main!$I$15</c:f>
              <c:strCache>
                <c:ptCount val="1"/>
                <c:pt idx="0">
                  <c:v>Portfolio Weights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30F-491B-99E7-563E01FEDC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30F-491B-99E7-563E01FEDC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AE5-46F2-91D2-F32A080CB9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AE5-46F2-91D2-F32A080CB9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30F-491B-99E7-563E01FEDC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Main!$H$16:$H$20</c:f>
              <c:strCache>
                <c:ptCount val="5"/>
                <c:pt idx="0">
                  <c:v>AAPL</c:v>
                </c:pt>
                <c:pt idx="1">
                  <c:v>NVDA</c:v>
                </c:pt>
                <c:pt idx="2">
                  <c:v>GOOG</c:v>
                </c:pt>
                <c:pt idx="3">
                  <c:v>META</c:v>
                </c:pt>
                <c:pt idx="4">
                  <c:v>MSFT</c:v>
                </c:pt>
              </c:strCache>
            </c:strRef>
          </c:cat>
          <c:val>
            <c:numRef>
              <c:f>Main!$I$16:$I$20</c:f>
              <c:numCache>
                <c:formatCode>0.00%</c:formatCode>
                <c:ptCount val="5"/>
                <c:pt idx="0">
                  <c:v>0.17846002225451127</c:v>
                </c:pt>
                <c:pt idx="1">
                  <c:v>0.366326719644189</c:v>
                </c:pt>
                <c:pt idx="2">
                  <c:v>0</c:v>
                </c:pt>
                <c:pt idx="3">
                  <c:v>0</c:v>
                </c:pt>
                <c:pt idx="4">
                  <c:v>0.45521325809814556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F-491B-99E7-563E01FEDC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6569</xdr:colOff>
      <xdr:row>8</xdr:row>
      <xdr:rowOff>24064</xdr:rowOff>
    </xdr:from>
    <xdr:to>
      <xdr:col>15</xdr:col>
      <xdr:colOff>144517</xdr:colOff>
      <xdr:row>23</xdr:row>
      <xdr:rowOff>126781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FD5938-936F-C33D-4A43-EB7ABF3B0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" c="19">
    <v t="i">0</v>
    <v t="i">31</v>
    <v t="i">59</v>
    <v t="i">90</v>
    <v t="i">120</v>
    <v t="i">151</v>
    <v t="i">181</v>
    <v t="i">212</v>
    <v t="i">243</v>
    <v t="i">273</v>
    <v t="i">304</v>
    <v t="i">334</v>
    <v t="i">365</v>
    <v t="i">396</v>
    <v t="i">424</v>
    <v t="i">455</v>
    <v t="i">485</v>
    <v t="i">516</v>
    <v t="i">546</v>
  </a>
  <a r="1" c="19">
    <v>174.78</v>
    <v>165.12</v>
    <v>174.61</v>
    <v>157.65</v>
    <v>148.84</v>
    <v>136.72</v>
    <v>162.51</v>
    <v>157.22</v>
    <v>138.19999999999999</v>
    <v>153.34</v>
    <v>148.03</v>
    <v>129.93</v>
    <v>144.29</v>
    <v>147.41</v>
    <v>164.9</v>
    <v>169.68</v>
    <v>177.25</v>
    <v>193.97</v>
    <v>196.45</v>
  </a>
  <a r="1" c="19">
    <v>313.26</v>
    <v>211.03</v>
    <v>222.36</v>
    <v>200.47</v>
    <v>193.64</v>
    <v>161.25</v>
    <v>159.1</v>
    <v>162.93</v>
    <v>135.68</v>
    <v>93.16</v>
    <v>118.1</v>
    <v>120.34</v>
    <v>148.97</v>
    <v>174.94</v>
    <v>211.94</v>
    <v>240.32</v>
    <v>264.72000000000003</v>
    <v>286.98</v>
    <v>318.60000000000002</v>
  </a>
  <a r="1" c="19">
    <v>310.98</v>
    <v>298.79000000000002</v>
    <v>308.31</v>
    <v>277.52</v>
    <v>271.87</v>
    <v>256.83</v>
    <v>280.74</v>
    <v>261.47000000000003</v>
    <v>232.9</v>
    <v>232.13</v>
    <v>255.14</v>
    <v>239.82</v>
    <v>247.81</v>
    <v>249.42</v>
    <v>288.3</v>
    <v>307.26</v>
    <v>328.39</v>
    <v>340.54</v>
    <v>335.92</v>
  </a>
  <a r="1" c="19">
    <v>244.86</v>
    <v>243.85</v>
    <v>272.86</v>
    <v>185.47</v>
    <v>186.72</v>
    <v>151.59</v>
    <v>181.63</v>
    <v>150.94</v>
    <v>121.39</v>
    <v>134.97</v>
    <v>169.23</v>
    <v>146.13999999999999</v>
    <v>195.37</v>
    <v>232.16</v>
    <v>277.77</v>
    <v>277.49</v>
    <v>378.34</v>
    <v>423.02</v>
    <v>467.29</v>
  </a>
  <a r="1" c="19">
    <v>135.6985</v>
    <v>134.89099999999999</v>
    <v>139.64949999999999</v>
    <v>114.9665</v>
    <v>114.039</v>
    <v>109.3725</v>
    <v>116.64</v>
    <v>109.15</v>
    <v>96.15</v>
    <v>94.66</v>
    <v>101.45</v>
    <v>88.73</v>
    <v>99.87</v>
    <v>90.3</v>
    <v>104</v>
    <v>108.22</v>
    <v>123.37</v>
    <v>120.97</v>
    <v>133.11000000000001</v>
  </a>
</arrayData>
</file>

<file path=xl/richData/rdrichvalue.xml><?xml version="1.0" encoding="utf-8"?>
<rvData xmlns="http://schemas.microsoft.com/office/spreadsheetml/2017/richdata" count="100">
  <rv s="0">
    <fb>174.78</fb>
    <v>0</v>
  </rv>
  <rv s="0">
    <fb>244.86</fb>
    <v>0</v>
  </rv>
  <rv s="0">
    <fb>135.6985</fb>
    <v>0</v>
  </rv>
  <rv s="0">
    <fb>313.26</fb>
    <v>0</v>
  </rv>
  <rv s="0">
    <fb>310.98</fb>
    <v>0</v>
  </rv>
  <rv s="0">
    <fb>165.12</fb>
    <v>0</v>
  </rv>
  <rv s="0">
    <fb>243.85</fb>
    <v>0</v>
  </rv>
  <rv s="0">
    <fb>134.89099999999999</fb>
    <v>0</v>
  </rv>
  <rv s="0">
    <fb>211.03</fb>
    <v>0</v>
  </rv>
  <rv s="0">
    <fb>298.79000000000002</fb>
    <v>0</v>
  </rv>
  <rv s="0">
    <fb>174.61</fb>
    <v>0</v>
  </rv>
  <rv s="0">
    <fb>272.86</fb>
    <v>0</v>
  </rv>
  <rv s="0">
    <fb>139.64949999999999</fb>
    <v>0</v>
  </rv>
  <rv s="0">
    <fb>222.36</fb>
    <v>0</v>
  </rv>
  <rv s="0">
    <fb>308.31</fb>
    <v>0</v>
  </rv>
  <rv s="0">
    <fb>157.65</fb>
    <v>0</v>
  </rv>
  <rv s="0">
    <fb>185.47</fb>
    <v>0</v>
  </rv>
  <rv s="0">
    <fb>114.9665</fb>
    <v>0</v>
  </rv>
  <rv s="0">
    <fb>200.47</fb>
    <v>0</v>
  </rv>
  <rv s="0">
    <fb>277.52</fb>
    <v>0</v>
  </rv>
  <rv s="0">
    <fb>148.84</fb>
    <v>0</v>
  </rv>
  <rv s="0">
    <fb>186.72</fb>
    <v>0</v>
  </rv>
  <rv s="0">
    <fb>114.039</fb>
    <v>0</v>
  </rv>
  <rv s="0">
    <fb>193.64</fb>
    <v>0</v>
  </rv>
  <rv s="0">
    <fb>271.87</fb>
    <v>0</v>
  </rv>
  <rv s="0">
    <fb>136.72</fb>
    <v>0</v>
  </rv>
  <rv s="0">
    <fb>151.59</fb>
    <v>0</v>
  </rv>
  <rv s="0">
    <fb>109.3725</fb>
    <v>0</v>
  </rv>
  <rv s="0">
    <fb>161.25</fb>
    <v>0</v>
  </rv>
  <rv s="0">
    <fb>256.83</fb>
    <v>0</v>
  </rv>
  <rv s="0">
    <fb>162.51</fb>
    <v>0</v>
  </rv>
  <rv s="0">
    <fb>181.63</fb>
    <v>0</v>
  </rv>
  <rv s="0">
    <fb>116.64</fb>
    <v>0</v>
  </rv>
  <rv s="0">
    <fb>159.1</fb>
    <v>0</v>
  </rv>
  <rv s="0">
    <fb>280.74</fb>
    <v>0</v>
  </rv>
  <rv s="0">
    <fb>157.22</fb>
    <v>0</v>
  </rv>
  <rv s="0">
    <fb>150.94</fb>
    <v>0</v>
  </rv>
  <rv s="0">
    <fb>109.15</fb>
    <v>0</v>
  </rv>
  <rv s="0">
    <fb>162.93</fb>
    <v>0</v>
  </rv>
  <rv s="0">
    <fb>261.47000000000003</fb>
    <v>0</v>
  </rv>
  <rv s="0">
    <fb>138.19999999999999</fb>
    <v>0</v>
  </rv>
  <rv s="0">
    <fb>121.39</fb>
    <v>0</v>
  </rv>
  <rv s="0">
    <fb>96.15</fb>
    <v>0</v>
  </rv>
  <rv s="0">
    <fb>135.68</fb>
    <v>0</v>
  </rv>
  <rv s="0">
    <fb>232.9</fb>
    <v>0</v>
  </rv>
  <rv s="0">
    <fb>153.34</fb>
    <v>0</v>
  </rv>
  <rv s="0">
    <fb>134.97</fb>
    <v>0</v>
  </rv>
  <rv s="0">
    <fb>94.66</fb>
    <v>0</v>
  </rv>
  <rv s="0">
    <fb>93.16</fb>
    <v>0</v>
  </rv>
  <rv s="0">
    <fb>232.13</fb>
    <v>0</v>
  </rv>
  <rv s="0">
    <fb>148.03</fb>
    <v>0</v>
  </rv>
  <rv s="0">
    <fb>169.23</fb>
    <v>0</v>
  </rv>
  <rv s="0">
    <fb>101.45</fb>
    <v>0</v>
  </rv>
  <rv s="0">
    <fb>118.1</fb>
    <v>0</v>
  </rv>
  <rv s="0">
    <fb>255.14</fb>
    <v>0</v>
  </rv>
  <rv s="0">
    <fb>129.93</fb>
    <v>0</v>
  </rv>
  <rv s="0">
    <fb>146.13999999999999</fb>
    <v>0</v>
  </rv>
  <rv s="0">
    <fb>88.73</fb>
    <v>0</v>
  </rv>
  <rv s="0">
    <fb>120.34</fb>
    <v>0</v>
  </rv>
  <rv s="0">
    <fb>239.82</fb>
    <v>0</v>
  </rv>
  <rv s="0">
    <fb>144.29</fb>
    <v>0</v>
  </rv>
  <rv s="0">
    <fb>195.37</fb>
    <v>0</v>
  </rv>
  <rv s="0">
    <fb>99.87</fb>
    <v>0</v>
  </rv>
  <rv s="0">
    <fb>148.97</fb>
    <v>0</v>
  </rv>
  <rv s="0">
    <fb>247.81</fb>
    <v>0</v>
  </rv>
  <rv s="0">
    <fb>147.41</fb>
    <v>0</v>
  </rv>
  <rv s="0">
    <fb>232.16</fb>
    <v>0</v>
  </rv>
  <rv s="0">
    <fb>90.3</fb>
    <v>0</v>
  </rv>
  <rv s="0">
    <fb>174.94</fb>
    <v>0</v>
  </rv>
  <rv s="0">
    <fb>249.42</fb>
    <v>0</v>
  </rv>
  <rv s="0">
    <fb>164.9</fb>
    <v>0</v>
  </rv>
  <rv s="0">
    <fb>277.77</fb>
    <v>0</v>
  </rv>
  <rv s="0">
    <fb>104</fb>
    <v>0</v>
  </rv>
  <rv s="0">
    <fb>211.94</fb>
    <v>0</v>
  </rv>
  <rv s="0">
    <fb>288.3</fb>
    <v>0</v>
  </rv>
  <rv s="0">
    <fb>169.68</fb>
    <v>0</v>
  </rv>
  <rv s="0">
    <fb>277.49</fb>
    <v>0</v>
  </rv>
  <rv s="0">
    <fb>108.22</fb>
    <v>0</v>
  </rv>
  <rv s="0">
    <fb>240.32</fb>
    <v>0</v>
  </rv>
  <rv s="0">
    <fb>307.26</fb>
    <v>0</v>
  </rv>
  <rv s="0">
    <fb>177.25</fb>
    <v>0</v>
  </rv>
  <rv s="0">
    <fb>378.34</fb>
    <v>0</v>
  </rv>
  <rv s="0">
    <fb>123.37</fb>
    <v>0</v>
  </rv>
  <rv s="0">
    <fb>264.72000000000003</fb>
    <v>0</v>
  </rv>
  <rv s="0">
    <fb>328.39</fb>
    <v>0</v>
  </rv>
  <rv s="0">
    <fb>193.97</fb>
    <v>0</v>
  </rv>
  <rv s="0">
    <fb>423.02</fb>
    <v>0</v>
  </rv>
  <rv s="0">
    <fb>120.97</fb>
    <v>0</v>
  </rv>
  <rv s="0">
    <fb>286.98</fb>
    <v>0</v>
  </rv>
  <rv s="0">
    <fb>340.54</fb>
    <v>0</v>
  </rv>
  <rv s="0">
    <fb>196.45</fb>
    <v>0</v>
  </rv>
  <rv s="0">
    <fb>467.29</fb>
    <v>0</v>
  </rv>
  <rv s="0">
    <fb>133.11000000000001</fb>
    <v>0</v>
  </rv>
  <rv s="0">
    <fb>318.60000000000002</fb>
    <v>0</v>
  </rv>
  <rv s="0">
    <fb>335.92</fb>
    <v>0</v>
  </rv>
  <rv s="1">
    <v>1</v>
    <v>AAPL</v>
    <v>Monthly</v>
    <v>44562</v>
    <v>45138</v>
    <v>0</v>
    <v>1</v>
    <v>638263584000000000,638266049745075169,0</v>
    <v>0</v>
    <v>a1mou2</v>
    <v>XNAS:AAPL</v>
    <v>1</v>
  </rv>
  <rv s="1">
    <v>1</v>
    <v>META</v>
    <v>Monthly</v>
    <v>44562</v>
    <v>45138</v>
    <v>0</v>
    <v>1</v>
    <v>638263584000000000,638265246194840368,0</v>
    <v>0</v>
    <v>a1slm7</v>
    <v>XNAS:META</v>
    <v>2</v>
  </rv>
  <rv s="1">
    <v>1</v>
    <v>MSFT</v>
    <v>Monthly</v>
    <v>44562</v>
    <v>45138</v>
    <v>0</v>
    <v>1</v>
    <v>638263584000000000,638265246194809559,0</v>
    <v>0</v>
    <v>a1xzim</v>
    <v>XNAS:MSFT</v>
    <v>3</v>
  </rv>
  <rv s="1">
    <v>1</v>
    <v>NVDA</v>
    <v>Monthly</v>
    <v>44562</v>
    <v>45138</v>
    <v>0</v>
    <v>1</v>
    <v>638263584000000000,638265246194839270,0</v>
    <v>0</v>
    <v>a1yv52</v>
    <v>XNAS:NVDA</v>
    <v>4</v>
  </rv>
  <rv s="1">
    <v>1</v>
    <v>GOOG</v>
    <v>Monthly</v>
    <v>44562</v>
    <v>45138</v>
    <v>0</v>
    <v>1</v>
    <v>638263584000000000,638265246194864435,0</v>
    <v>0</v>
    <v>a1u3p2</v>
    <v>XNAS:GOOG</v>
    <v>5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0">
      <rpv i="0">_([$$-en-US]* #,##0.00_);_([$$-en-US]* (#,##0.00);_([$$-en-US]* "-"??_);_(@_)</rpv>
    </rSty>
    <rSty dxfid="1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B150-4E85-4B20-943F-E8476B413B2B}">
  <dimension ref="A1:N39"/>
  <sheetViews>
    <sheetView showGridLines="0" tabSelected="1" zoomScale="115" zoomScaleNormal="115" workbookViewId="0">
      <selection activeCell="J34" sqref="J34"/>
    </sheetView>
  </sheetViews>
  <sheetFormatPr defaultRowHeight="15"/>
  <cols>
    <col min="4" max="4" width="6.42578125" bestFit="1" customWidth="1"/>
    <col min="7" max="7" width="12.5703125" bestFit="1" customWidth="1"/>
    <col min="8" max="8" width="27.7109375" bestFit="1" customWidth="1"/>
    <col min="9" max="9" width="22.140625" bestFit="1" customWidth="1"/>
    <col min="10" max="10" width="21.5703125" bestFit="1" customWidth="1"/>
    <col min="11" max="15" width="13.28515625" bestFit="1" customWidth="1"/>
  </cols>
  <sheetData>
    <row r="1" spans="1:14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4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4" spans="1:14" ht="15.75" thickBot="1">
      <c r="B4" s="38" t="s">
        <v>1</v>
      </c>
      <c r="C4" s="38"/>
      <c r="D4" s="38"/>
      <c r="E4" s="38"/>
      <c r="F4" s="38"/>
      <c r="G4" s="38"/>
      <c r="H4" s="2"/>
    </row>
    <row r="5" spans="1:14">
      <c r="B5" s="7" cm="1">
        <f t="array" aca="1" ref="B5:G10" ca="1">'COVARIANCE-MATRIX'!A1:F6</f>
        <v>0</v>
      </c>
      <c r="C5" s="7" t="str">
        <f ca="1"/>
        <v>AAPL</v>
      </c>
      <c r="D5" s="7" t="str">
        <f ca="1"/>
        <v>NVDA</v>
      </c>
      <c r="E5" s="7" t="str">
        <f ca="1"/>
        <v>GOOG</v>
      </c>
      <c r="F5" s="7" t="str">
        <f ca="1"/>
        <v>META</v>
      </c>
      <c r="G5" s="7" t="str">
        <f ca="1"/>
        <v>MSFT</v>
      </c>
      <c r="H5" s="31" t="s">
        <v>2</v>
      </c>
    </row>
    <row r="6" spans="1:14">
      <c r="B6" s="8" t="str">
        <f ca="1"/>
        <v>AAPL</v>
      </c>
      <c r="C6" s="8">
        <f ca="1"/>
        <v>7.8713318984606345E-3</v>
      </c>
      <c r="D6" s="8">
        <f ca="1"/>
        <v>1.2374243531324068E-2</v>
      </c>
      <c r="E6" s="8">
        <f ca="1"/>
        <v>5.5125568921549385E-3</v>
      </c>
      <c r="F6" s="8">
        <f ca="1"/>
        <v>4.8179867593576998E-3</v>
      </c>
      <c r="G6" s="8">
        <f ca="1"/>
        <v>4.7392281951678739E-3</v>
      </c>
      <c r="H6" s="32">
        <f ca="1">AVERAGE('Data Retrieval'!L15:L32)</f>
        <v>1.0390219407819985E-2</v>
      </c>
      <c r="J6" s="1"/>
    </row>
    <row r="7" spans="1:14">
      <c r="B7" s="8" t="str">
        <f ca="1"/>
        <v>NVDA</v>
      </c>
      <c r="C7" s="8">
        <f ca="1"/>
        <v>1.2374243531324068E-2</v>
      </c>
      <c r="D7" s="8">
        <f ca="1"/>
        <v>3.5820910720556112E-2</v>
      </c>
      <c r="E7" s="8">
        <f ca="1"/>
        <v>1.4399583255176644E-2</v>
      </c>
      <c r="F7" s="8">
        <f ca="1"/>
        <v>1.8033041051182589E-2</v>
      </c>
      <c r="G7" s="8">
        <f ca="1"/>
        <v>1.0849186137101232E-2</v>
      </c>
      <c r="H7" s="32">
        <f ca="1">AVERAGE('Data Retrieval'!M15:M32)</f>
        <v>5.4592455449152116E-2</v>
      </c>
      <c r="J7" s="1"/>
    </row>
    <row r="8" spans="1:14">
      <c r="B8" s="8" t="str">
        <f ca="1"/>
        <v>GOOG</v>
      </c>
      <c r="C8" s="8">
        <f ca="1"/>
        <v>5.5125568921549385E-3</v>
      </c>
      <c r="D8" s="8">
        <f ca="1"/>
        <v>1.4399583255176644E-2</v>
      </c>
      <c r="E8" s="8">
        <f ca="1"/>
        <v>8.7524278152914976E-3</v>
      </c>
      <c r="F8" s="8">
        <f ca="1"/>
        <v>7.9485778884909875E-3</v>
      </c>
      <c r="G8" s="8">
        <f ca="1"/>
        <v>5.4143886347175407E-3</v>
      </c>
      <c r="H8" s="32">
        <f ca="1">AVERAGE('Data Retrieval'!N15:N32)</f>
        <v>3.3601888304808183E-3</v>
      </c>
      <c r="J8" s="1"/>
    </row>
    <row r="9" spans="1:14">
      <c r="B9" s="8" t="str">
        <f ca="1"/>
        <v>META</v>
      </c>
      <c r="C9" s="8">
        <f ca="1"/>
        <v>4.8179867593576998E-3</v>
      </c>
      <c r="D9" s="8">
        <f ca="1"/>
        <v>1.8033041051182589E-2</v>
      </c>
      <c r="E9" s="8">
        <f ca="1"/>
        <v>7.9485778884909875E-3</v>
      </c>
      <c r="F9" s="8">
        <f ca="1"/>
        <v>2.8968315514837761E-2</v>
      </c>
      <c r="G9" s="8">
        <f ca="1"/>
        <v>7.4369244377851433E-3</v>
      </c>
      <c r="H9" s="32">
        <f ca="1">AVERAGE('Data Retrieval'!O15:O32)</f>
        <v>1.6544227828516857E-2</v>
      </c>
      <c r="J9" s="1"/>
    </row>
    <row r="10" spans="1:14" ht="15.75" thickBot="1">
      <c r="B10" s="9" t="str">
        <f ca="1"/>
        <v>MSFT</v>
      </c>
      <c r="C10" s="9">
        <f ca="1"/>
        <v>4.7392281951678739E-3</v>
      </c>
      <c r="D10" s="9">
        <f ca="1"/>
        <v>1.0849186137101232E-2</v>
      </c>
      <c r="E10" s="9">
        <f ca="1"/>
        <v>5.4143886347175407E-3</v>
      </c>
      <c r="F10" s="9">
        <f ca="1"/>
        <v>7.4369244377851433E-3</v>
      </c>
      <c r="G10" s="9">
        <f ca="1"/>
        <v>4.9997208658238501E-3</v>
      </c>
      <c r="H10" s="33">
        <f ca="1">AVERAGE('Data Retrieval'!P15:P32)</f>
        <v>6.7634167809668628E-3</v>
      </c>
      <c r="J10" s="1"/>
    </row>
    <row r="15" spans="1:14" ht="15.75" thickBot="1">
      <c r="H15" s="10" t="s">
        <v>3</v>
      </c>
      <c r="I15" s="11" t="s">
        <v>4</v>
      </c>
    </row>
    <row r="16" spans="1:14">
      <c r="H16" s="14" t="s">
        <v>5</v>
      </c>
      <c r="I16" s="20">
        <v>0.17846002225451127</v>
      </c>
    </row>
    <row r="17" spans="5:9">
      <c r="H17" s="14" t="s">
        <v>6</v>
      </c>
      <c r="I17" s="20">
        <v>0.366326719644189</v>
      </c>
    </row>
    <row r="18" spans="5:9">
      <c r="H18" s="14" t="s">
        <v>7</v>
      </c>
      <c r="I18" s="20">
        <v>0</v>
      </c>
    </row>
    <row r="19" spans="5:9">
      <c r="H19" s="14" t="s">
        <v>8</v>
      </c>
      <c r="I19" s="20">
        <v>0</v>
      </c>
    </row>
    <row r="20" spans="5:9">
      <c r="H20" s="15" t="s">
        <v>9</v>
      </c>
      <c r="I20" s="21">
        <v>0.45521325809814556</v>
      </c>
    </row>
    <row r="21" spans="5:9">
      <c r="H21" s="19" t="s">
        <v>10</v>
      </c>
      <c r="I21" s="13">
        <f>SUM(I16:I20)</f>
        <v>0.99999999999684586</v>
      </c>
    </row>
    <row r="24" spans="5:9">
      <c r="H24" s="36" t="s">
        <v>11</v>
      </c>
      <c r="I24" s="36"/>
    </row>
    <row r="25" spans="5:9">
      <c r="E25" s="4"/>
      <c r="G25" s="4"/>
      <c r="H25" s="16" t="s">
        <v>12</v>
      </c>
      <c r="I25" s="6" cm="1">
        <f t="array" aca="1" ref="I25" ca="1">MMULT(TRANSPOSE(I16:I20),H6:H10)</f>
        <v>2.4931710897497829E-2</v>
      </c>
    </row>
    <row r="26" spans="5:9">
      <c r="E26" s="4"/>
      <c r="G26" s="4"/>
      <c r="H26" s="16" t="s">
        <v>13</v>
      </c>
      <c r="I26" s="12" cm="1">
        <f t="array" aca="1" ref="I26" ca="1">MMULT(TRANSPOSE(I16:I20),MMULT(C6:G10,I16:I20))</f>
        <v>1.2100000173662898E-2</v>
      </c>
    </row>
    <row r="27" spans="5:9">
      <c r="E27" s="4"/>
      <c r="G27" s="4"/>
      <c r="H27" s="16" t="s">
        <v>14</v>
      </c>
      <c r="I27" s="5">
        <f ca="1">I26^0.5</f>
        <v>0.1100000007893768</v>
      </c>
    </row>
    <row r="28" spans="5:9">
      <c r="E28" s="4"/>
      <c r="G28" s="4"/>
      <c r="H28" s="16" t="s">
        <v>15</v>
      </c>
      <c r="I28" s="5">
        <f>0.045/12</f>
        <v>3.7499999999999999E-3</v>
      </c>
    </row>
    <row r="29" spans="5:9">
      <c r="E29" s="4"/>
      <c r="G29" s="4"/>
    </row>
    <row r="30" spans="5:9">
      <c r="E30" s="4"/>
      <c r="G30" s="4"/>
      <c r="H30" s="29"/>
    </row>
    <row r="31" spans="5:9">
      <c r="E31" s="4"/>
      <c r="G31" s="4"/>
      <c r="H31" s="17" t="s">
        <v>16</v>
      </c>
      <c r="I31" s="30">
        <v>0.11</v>
      </c>
    </row>
    <row r="32" spans="5:9">
      <c r="H32" s="17" t="s">
        <v>17</v>
      </c>
      <c r="I32" s="18">
        <f ca="1">(I25-I28)/I27</f>
        <v>0.19256100677722399</v>
      </c>
    </row>
    <row r="39" spans="10:12">
      <c r="J39" s="1"/>
      <c r="K39" s="1"/>
      <c r="L39" s="1"/>
    </row>
  </sheetData>
  <mergeCells count="3">
    <mergeCell ref="H24:I24"/>
    <mergeCell ref="A1:N2"/>
    <mergeCell ref="B4:G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20BB-5B62-4239-B2F8-2CB21E2CD499}">
  <dimension ref="A1:T32"/>
  <sheetViews>
    <sheetView showGridLines="0" zoomScaleNormal="100" workbookViewId="0">
      <selection activeCell="P11" sqref="P11"/>
    </sheetView>
  </sheetViews>
  <sheetFormatPr defaultRowHeight="15"/>
  <cols>
    <col min="2" max="2" width="10.7109375" bestFit="1" customWidth="1"/>
    <col min="6" max="10" width="9.42578125" bestFit="1" customWidth="1"/>
  </cols>
  <sheetData>
    <row r="1" spans="1:20">
      <c r="A1" s="40" t="s">
        <v>18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9" spans="1:20">
      <c r="A9" s="34" t="s">
        <v>19</v>
      </c>
      <c r="B9" s="35">
        <v>44562</v>
      </c>
    </row>
    <row r="10" spans="1:20">
      <c r="A10" s="34" t="s">
        <v>20</v>
      </c>
      <c r="B10" s="35">
        <v>45138</v>
      </c>
    </row>
    <row r="12" spans="1:20">
      <c r="F12" s="39" t="s">
        <v>21</v>
      </c>
      <c r="G12" s="39"/>
      <c r="H12" s="39"/>
      <c r="I12" s="39"/>
      <c r="J12" s="39"/>
    </row>
    <row r="13" spans="1:20">
      <c r="F13" s="27" t="s">
        <v>5</v>
      </c>
      <c r="G13" s="27" t="s">
        <v>6</v>
      </c>
      <c r="H13" s="27" t="s">
        <v>7</v>
      </c>
      <c r="I13" s="27" t="s">
        <v>8</v>
      </c>
      <c r="J13" s="27" t="s">
        <v>9</v>
      </c>
      <c r="L13" s="39" t="s">
        <v>22</v>
      </c>
      <c r="M13" s="39"/>
      <c r="N13" s="39"/>
      <c r="O13" s="39"/>
      <c r="P13" s="39"/>
    </row>
    <row r="14" spans="1:20">
      <c r="F14" s="28" cm="1" vm="1">
        <f t="array" aca="1" ref="F14:F32" ca="1">_xlfn.STOCKHISTORY(F13,$B$9,$B$10,2,0,1)</f>
        <v>174.78</v>
      </c>
      <c r="G14" s="28" cm="1" vm="2">
        <f t="array" aca="1" ref="G14:G32" ca="1">_xlfn.STOCKHISTORY(G13,$B$9,$B$10,2,0,1)</f>
        <v>244.86</v>
      </c>
      <c r="H14" s="28" cm="1" vm="3">
        <f t="array" aca="1" ref="H14:H32" ca="1">_xlfn.STOCKHISTORY(H13,$B$9,$B$10,2,0,1)</f>
        <v>135.6985</v>
      </c>
      <c r="I14" s="28" cm="1" vm="4">
        <f t="array" aca="1" ref="I14:I32" ca="1">_xlfn.STOCKHISTORY(I13,$B$9,$B$10,2,0,1)</f>
        <v>313.26</v>
      </c>
      <c r="J14" s="28" cm="1" vm="5">
        <f t="array" aca="1" ref="J14:J32" ca="1">_xlfn.STOCKHISTORY(J13,$B$9,$B$10,2,0,1)</f>
        <v>310.98</v>
      </c>
      <c r="L14" s="27" t="s">
        <v>5</v>
      </c>
      <c r="M14" s="27" t="s">
        <v>6</v>
      </c>
      <c r="N14" s="27" t="s">
        <v>7</v>
      </c>
      <c r="O14" s="27" t="s">
        <v>8</v>
      </c>
      <c r="P14" s="27" t="s">
        <v>9</v>
      </c>
    </row>
    <row r="15" spans="1:20">
      <c r="F15" s="28" vm="6">
        <f ca="1"/>
        <v>165.12</v>
      </c>
      <c r="G15" s="28" vm="7">
        <f ca="1"/>
        <v>243.85</v>
      </c>
      <c r="H15" s="28" vm="8">
        <f ca="1"/>
        <v>134.89099999999999</v>
      </c>
      <c r="I15" s="28" vm="9">
        <f ca="1"/>
        <v>211.03</v>
      </c>
      <c r="J15" s="28" vm="10">
        <f ca="1"/>
        <v>298.79000000000002</v>
      </c>
      <c r="L15" s="5">
        <f ca="1">((F15/F14)-1)</f>
        <v>-5.5269481634054207E-2</v>
      </c>
      <c r="M15" s="5">
        <f t="shared" ref="M15:P30" ca="1" si="0">((G15/G14)-1)</f>
        <v>-4.1248060115985918E-3</v>
      </c>
      <c r="N15" s="5">
        <f t="shared" ca="1" si="0"/>
        <v>-5.9506921594564277E-3</v>
      </c>
      <c r="O15" s="5">
        <f t="shared" ca="1" si="0"/>
        <v>-0.32634233544020941</v>
      </c>
      <c r="P15" s="5">
        <f t="shared" ca="1" si="0"/>
        <v>-3.9198662293395081E-2</v>
      </c>
    </row>
    <row r="16" spans="1:20">
      <c r="F16" s="28" vm="11">
        <f ca="1"/>
        <v>174.61</v>
      </c>
      <c r="G16" s="28" vm="12">
        <f ca="1"/>
        <v>272.86</v>
      </c>
      <c r="H16" s="28" vm="13">
        <f ca="1"/>
        <v>139.64949999999999</v>
      </c>
      <c r="I16" s="28" vm="14">
        <f ca="1"/>
        <v>222.36</v>
      </c>
      <c r="J16" s="28" vm="15">
        <f ca="1"/>
        <v>308.31</v>
      </c>
      <c r="L16" s="5">
        <f t="shared" ref="L16:P32" ca="1" si="1">((F16/F15)-1)</f>
        <v>5.7473352713178327E-2</v>
      </c>
      <c r="M16" s="5">
        <f t="shared" ca="1" si="0"/>
        <v>0.11896657781423015</v>
      </c>
      <c r="N16" s="5">
        <f t="shared" ca="1" si="0"/>
        <v>3.5276630761132965E-2</v>
      </c>
      <c r="O16" s="5">
        <f t="shared" ca="1" si="0"/>
        <v>5.3689048950386287E-2</v>
      </c>
      <c r="P16" s="5">
        <f t="shared" ca="1" si="0"/>
        <v>3.1861842765822157E-2</v>
      </c>
    </row>
    <row r="17" spans="6:16">
      <c r="F17" s="28" vm="16">
        <f ca="1"/>
        <v>157.65</v>
      </c>
      <c r="G17" s="28" vm="17">
        <f ca="1"/>
        <v>185.47</v>
      </c>
      <c r="H17" s="28" vm="18">
        <f ca="1"/>
        <v>114.9665</v>
      </c>
      <c r="I17" s="28" vm="19">
        <f ca="1"/>
        <v>200.47</v>
      </c>
      <c r="J17" s="28" vm="20">
        <f ca="1"/>
        <v>277.52</v>
      </c>
      <c r="L17" s="5">
        <f t="shared" ca="1" si="1"/>
        <v>-9.7130748525284916E-2</v>
      </c>
      <c r="M17" s="5">
        <f t="shared" ca="1" si="0"/>
        <v>-0.3202741332551492</v>
      </c>
      <c r="N17" s="5">
        <f t="shared" ca="1" si="0"/>
        <v>-0.17674964822645267</v>
      </c>
      <c r="O17" s="5">
        <f t="shared" ca="1" si="0"/>
        <v>-9.8443964741860124E-2</v>
      </c>
      <c r="P17" s="5">
        <f t="shared" ca="1" si="0"/>
        <v>-9.9867016963445909E-2</v>
      </c>
    </row>
    <row r="18" spans="6:16">
      <c r="F18" s="28" vm="21">
        <f ca="1"/>
        <v>148.84</v>
      </c>
      <c r="G18" s="28" vm="22">
        <f ca="1"/>
        <v>186.72</v>
      </c>
      <c r="H18" s="28" vm="23">
        <f ca="1"/>
        <v>114.039</v>
      </c>
      <c r="I18" s="28" vm="24">
        <f ca="1"/>
        <v>193.64</v>
      </c>
      <c r="J18" s="28" vm="25">
        <f ca="1"/>
        <v>271.87</v>
      </c>
      <c r="L18" s="5">
        <f t="shared" ca="1" si="1"/>
        <v>-5.5883285759594004E-2</v>
      </c>
      <c r="M18" s="5">
        <f t="shared" ca="1" si="0"/>
        <v>6.7396344422279153E-3</v>
      </c>
      <c r="N18" s="5">
        <f t="shared" ca="1" si="0"/>
        <v>-8.067567508796003E-3</v>
      </c>
      <c r="O18" s="5">
        <f t="shared" ca="1" si="0"/>
        <v>-3.406993565121974E-2</v>
      </c>
      <c r="P18" s="5">
        <f t="shared" ca="1" si="0"/>
        <v>-2.0358893052752847E-2</v>
      </c>
    </row>
    <row r="19" spans="6:16">
      <c r="F19" s="28" vm="26">
        <f ca="1"/>
        <v>136.72</v>
      </c>
      <c r="G19" s="28" vm="27">
        <f ca="1"/>
        <v>151.59</v>
      </c>
      <c r="H19" s="28" vm="28">
        <f ca="1"/>
        <v>109.3725</v>
      </c>
      <c r="I19" s="28" vm="29">
        <f ca="1"/>
        <v>161.25</v>
      </c>
      <c r="J19" s="28" vm="30">
        <f ca="1"/>
        <v>256.83</v>
      </c>
      <c r="L19" s="5">
        <f t="shared" ca="1" si="1"/>
        <v>-8.1429723192690151E-2</v>
      </c>
      <c r="M19" s="5">
        <f t="shared" ca="1" si="0"/>
        <v>-0.18814267352185088</v>
      </c>
      <c r="N19" s="5">
        <f t="shared" ca="1" si="0"/>
        <v>-4.0920211506589865E-2</v>
      </c>
      <c r="O19" s="5">
        <f t="shared" ca="1" si="0"/>
        <v>-0.16726915926461472</v>
      </c>
      <c r="P19" s="5">
        <f t="shared" ca="1" si="0"/>
        <v>-5.5320557619450539E-2</v>
      </c>
    </row>
    <row r="20" spans="6:16">
      <c r="F20" s="28" vm="31">
        <f ca="1"/>
        <v>162.51</v>
      </c>
      <c r="G20" s="28" vm="32">
        <f ca="1"/>
        <v>181.63</v>
      </c>
      <c r="H20" s="28" vm="33">
        <f ca="1"/>
        <v>116.64</v>
      </c>
      <c r="I20" s="28" vm="34">
        <f ca="1"/>
        <v>159.1</v>
      </c>
      <c r="J20" s="28" vm="35">
        <f ca="1"/>
        <v>280.74</v>
      </c>
      <c r="L20" s="5">
        <f t="shared" ca="1" si="1"/>
        <v>0.18863370392042134</v>
      </c>
      <c r="M20" s="5">
        <f t="shared" ca="1" si="0"/>
        <v>0.19816610594366368</v>
      </c>
      <c r="N20" s="5">
        <f t="shared" ca="1" si="0"/>
        <v>6.644723307961331E-2</v>
      </c>
      <c r="O20" s="5">
        <f t="shared" ca="1" si="0"/>
        <v>-1.3333333333333419E-2</v>
      </c>
      <c r="P20" s="5">
        <f t="shared" ca="1" si="0"/>
        <v>9.3096600864385204E-2</v>
      </c>
    </row>
    <row r="21" spans="6:16">
      <c r="F21" s="28" vm="36">
        <f ca="1"/>
        <v>157.22</v>
      </c>
      <c r="G21" s="28" vm="37">
        <f ca="1"/>
        <v>150.94</v>
      </c>
      <c r="H21" s="28" vm="38">
        <f ca="1"/>
        <v>109.15</v>
      </c>
      <c r="I21" s="28" vm="39">
        <f ca="1"/>
        <v>162.93</v>
      </c>
      <c r="J21" s="28" vm="40">
        <f ca="1"/>
        <v>261.47000000000003</v>
      </c>
      <c r="L21" s="5">
        <f t="shared" ca="1" si="1"/>
        <v>-3.255184296350988E-2</v>
      </c>
      <c r="M21" s="5">
        <f t="shared" ca="1" si="0"/>
        <v>-0.16896988382976375</v>
      </c>
      <c r="N21" s="5">
        <f t="shared" ca="1" si="0"/>
        <v>-6.4214677640603512E-2</v>
      </c>
      <c r="O21" s="5">
        <f t="shared" ca="1" si="0"/>
        <v>2.407291011942192E-2</v>
      </c>
      <c r="P21" s="5">
        <f t="shared" ca="1" si="0"/>
        <v>-6.8640022796893851E-2</v>
      </c>
    </row>
    <row r="22" spans="6:16">
      <c r="F22" s="28" vm="41">
        <f ca="1"/>
        <v>138.19999999999999</v>
      </c>
      <c r="G22" s="28" vm="42">
        <f ca="1"/>
        <v>121.39</v>
      </c>
      <c r="H22" s="28" vm="43">
        <f ca="1"/>
        <v>96.15</v>
      </c>
      <c r="I22" s="28" vm="44">
        <f ca="1"/>
        <v>135.68</v>
      </c>
      <c r="J22" s="28" vm="45">
        <f ca="1"/>
        <v>232.9</v>
      </c>
      <c r="L22" s="5">
        <f t="shared" ca="1" si="1"/>
        <v>-0.12097697493957515</v>
      </c>
      <c r="M22" s="5">
        <f t="shared" ca="1" si="0"/>
        <v>-0.19577315489598512</v>
      </c>
      <c r="N22" s="5">
        <f t="shared" ca="1" si="0"/>
        <v>-0.11910215300045812</v>
      </c>
      <c r="O22" s="5">
        <f t="shared" ca="1" si="0"/>
        <v>-0.16724973915178298</v>
      </c>
      <c r="P22" s="5">
        <f t="shared" ca="1" si="0"/>
        <v>-0.10926683749569743</v>
      </c>
    </row>
    <row r="23" spans="6:16">
      <c r="F23" s="28" vm="46">
        <f ca="1"/>
        <v>153.34</v>
      </c>
      <c r="G23" s="28" vm="47">
        <f ca="1"/>
        <v>134.97</v>
      </c>
      <c r="H23" s="28" vm="48">
        <f ca="1"/>
        <v>94.66</v>
      </c>
      <c r="I23" s="28" vm="49">
        <f ca="1"/>
        <v>93.16</v>
      </c>
      <c r="J23" s="28" vm="50">
        <f ca="1"/>
        <v>232.13</v>
      </c>
      <c r="L23" s="5">
        <f t="shared" ca="1" si="1"/>
        <v>0.10955137481910282</v>
      </c>
      <c r="M23" s="5">
        <f t="shared" ca="1" si="0"/>
        <v>0.11187082955762406</v>
      </c>
      <c r="N23" s="5">
        <f t="shared" ca="1" si="0"/>
        <v>-1.549661986479467E-2</v>
      </c>
      <c r="O23" s="5">
        <f t="shared" ca="1" si="0"/>
        <v>-0.31338443396226423</v>
      </c>
      <c r="P23" s="5">
        <f t="shared" ca="1" si="0"/>
        <v>-3.3061399742378983E-3</v>
      </c>
    </row>
    <row r="24" spans="6:16">
      <c r="F24" s="28" vm="51">
        <f ca="1"/>
        <v>148.03</v>
      </c>
      <c r="G24" s="28" vm="52">
        <f ca="1"/>
        <v>169.23</v>
      </c>
      <c r="H24" s="28" vm="53">
        <f ca="1"/>
        <v>101.45</v>
      </c>
      <c r="I24" s="28" vm="54">
        <f ca="1"/>
        <v>118.1</v>
      </c>
      <c r="J24" s="28" vm="55">
        <f ca="1"/>
        <v>255.14</v>
      </c>
      <c r="L24" s="5">
        <f t="shared" ca="1" si="1"/>
        <v>-3.462892917699234E-2</v>
      </c>
      <c r="M24" s="5">
        <f t="shared" ca="1" si="0"/>
        <v>0.25383418537452762</v>
      </c>
      <c r="N24" s="5">
        <f t="shared" ca="1" si="0"/>
        <v>7.1730403549545851E-2</v>
      </c>
      <c r="O24" s="5">
        <f t="shared" ca="1" si="0"/>
        <v>0.26771146414770297</v>
      </c>
      <c r="P24" s="5">
        <f t="shared" ca="1" si="0"/>
        <v>9.9125490027139884E-2</v>
      </c>
    </row>
    <row r="25" spans="6:16">
      <c r="F25" s="28" vm="56">
        <f ca="1"/>
        <v>129.93</v>
      </c>
      <c r="G25" s="28" vm="57">
        <f ca="1"/>
        <v>146.13999999999999</v>
      </c>
      <c r="H25" s="28" vm="58">
        <f ca="1"/>
        <v>88.73</v>
      </c>
      <c r="I25" s="28" vm="59">
        <f ca="1"/>
        <v>120.34</v>
      </c>
      <c r="J25" s="28" vm="60">
        <f ca="1"/>
        <v>239.82</v>
      </c>
      <c r="L25" s="5">
        <f t="shared" ca="1" si="1"/>
        <v>-0.12227251232858205</v>
      </c>
      <c r="M25" s="5">
        <f t="shared" ca="1" si="0"/>
        <v>-0.13644152927967856</v>
      </c>
      <c r="N25" s="5">
        <f t="shared" ca="1" si="0"/>
        <v>-0.12538196155741743</v>
      </c>
      <c r="O25" s="5">
        <f t="shared" ca="1" si="0"/>
        <v>1.8966977138018759E-2</v>
      </c>
      <c r="P25" s="5">
        <f t="shared" ca="1" si="0"/>
        <v>-6.0045465234773054E-2</v>
      </c>
    </row>
    <row r="26" spans="6:16">
      <c r="F26" s="28" vm="61">
        <f ca="1"/>
        <v>144.29</v>
      </c>
      <c r="G26" s="28" vm="62">
        <f ca="1"/>
        <v>195.37</v>
      </c>
      <c r="H26" s="28" vm="63">
        <f ca="1"/>
        <v>99.87</v>
      </c>
      <c r="I26" s="28" vm="64">
        <f ca="1"/>
        <v>148.97</v>
      </c>
      <c r="J26" s="28" vm="65">
        <f ca="1"/>
        <v>247.81</v>
      </c>
      <c r="L26" s="5">
        <f t="shared" ca="1" si="1"/>
        <v>0.11052104979604382</v>
      </c>
      <c r="M26" s="5">
        <f t="shared" ca="1" si="0"/>
        <v>0.33686875598740951</v>
      </c>
      <c r="N26" s="5">
        <f t="shared" ca="1" si="0"/>
        <v>0.12554941958751265</v>
      </c>
      <c r="O26" s="5">
        <f t="shared" ca="1" si="0"/>
        <v>0.23790925710486954</v>
      </c>
      <c r="P26" s="5">
        <f t="shared" ca="1" si="0"/>
        <v>3.3316654157284686E-2</v>
      </c>
    </row>
    <row r="27" spans="6:16">
      <c r="F27" s="28" vm="66">
        <f ca="1"/>
        <v>147.41</v>
      </c>
      <c r="G27" s="28" vm="67">
        <f ca="1"/>
        <v>232.16</v>
      </c>
      <c r="H27" s="28" vm="68">
        <f ca="1"/>
        <v>90.3</v>
      </c>
      <c r="I27" s="28" vm="69">
        <f ca="1"/>
        <v>174.94</v>
      </c>
      <c r="J27" s="28" vm="70">
        <f ca="1"/>
        <v>249.42</v>
      </c>
      <c r="L27" s="5">
        <f t="shared" ca="1" si="1"/>
        <v>2.1623120105343396E-2</v>
      </c>
      <c r="M27" s="5">
        <f t="shared" ca="1" si="0"/>
        <v>0.18830936172390844</v>
      </c>
      <c r="N27" s="5">
        <f t="shared" ca="1" si="0"/>
        <v>-9.5824571943526671E-2</v>
      </c>
      <c r="O27" s="5">
        <f t="shared" ca="1" si="0"/>
        <v>0.17433040209438144</v>
      </c>
      <c r="P27" s="5">
        <f t="shared" ca="1" si="0"/>
        <v>6.4969129575076501E-3</v>
      </c>
    </row>
    <row r="28" spans="6:16">
      <c r="F28" s="28" vm="71">
        <f ca="1"/>
        <v>164.9</v>
      </c>
      <c r="G28" s="28" vm="72">
        <f ca="1"/>
        <v>277.77</v>
      </c>
      <c r="H28" s="28" vm="73">
        <f ca="1"/>
        <v>104</v>
      </c>
      <c r="I28" s="28" vm="74">
        <f ca="1"/>
        <v>211.94</v>
      </c>
      <c r="J28" s="28" vm="75">
        <f ca="1"/>
        <v>288.3</v>
      </c>
      <c r="L28" s="5">
        <f t="shared" ca="1" si="1"/>
        <v>0.11864866698324406</v>
      </c>
      <c r="M28" s="5">
        <f t="shared" ca="1" si="0"/>
        <v>0.19645933838731899</v>
      </c>
      <c r="N28" s="5">
        <f t="shared" ca="1" si="0"/>
        <v>0.15171650055371</v>
      </c>
      <c r="O28" s="5">
        <f t="shared" ca="1" si="0"/>
        <v>0.21150108608665819</v>
      </c>
      <c r="P28" s="5">
        <f t="shared" ca="1" si="0"/>
        <v>0.15588164541736838</v>
      </c>
    </row>
    <row r="29" spans="6:16">
      <c r="F29" s="28" vm="76">
        <f ca="1"/>
        <v>169.68</v>
      </c>
      <c r="G29" s="28" vm="77">
        <f ca="1"/>
        <v>277.49</v>
      </c>
      <c r="H29" s="28" vm="78">
        <f ca="1"/>
        <v>108.22</v>
      </c>
      <c r="I29" s="28" vm="79">
        <f ca="1"/>
        <v>240.32</v>
      </c>
      <c r="J29" s="28" vm="80">
        <f ca="1"/>
        <v>307.26</v>
      </c>
      <c r="L29" s="5">
        <f t="shared" ca="1" si="1"/>
        <v>2.8987265009096319E-2</v>
      </c>
      <c r="M29" s="5">
        <f t="shared" ca="1" si="0"/>
        <v>-1.0080282247901806E-3</v>
      </c>
      <c r="N29" s="5">
        <f t="shared" ca="1" si="0"/>
        <v>4.0576923076923066E-2</v>
      </c>
      <c r="O29" s="5">
        <f t="shared" ca="1" si="0"/>
        <v>0.13390582240256665</v>
      </c>
      <c r="P29" s="5">
        <f t="shared" ca="1" si="0"/>
        <v>6.5764828303850109E-2</v>
      </c>
    </row>
    <row r="30" spans="6:16">
      <c r="F30" s="28" vm="81">
        <f ca="1"/>
        <v>177.25</v>
      </c>
      <c r="G30" s="28" vm="82">
        <f ca="1"/>
        <v>378.34</v>
      </c>
      <c r="H30" s="28" vm="83">
        <f ca="1"/>
        <v>123.37</v>
      </c>
      <c r="I30" s="28" vm="84">
        <f ca="1"/>
        <v>264.72000000000003</v>
      </c>
      <c r="J30" s="28" vm="85">
        <f ca="1"/>
        <v>328.39</v>
      </c>
      <c r="L30" s="5">
        <f t="shared" ca="1" si="1"/>
        <v>4.4613389910419521E-2</v>
      </c>
      <c r="M30" s="5">
        <f t="shared" ca="1" si="0"/>
        <v>0.3634365202349632</v>
      </c>
      <c r="N30" s="5">
        <f t="shared" ca="1" si="0"/>
        <v>0.13999260765108112</v>
      </c>
      <c r="O30" s="5">
        <f t="shared" ca="1" si="0"/>
        <v>0.10153129161118524</v>
      </c>
      <c r="P30" s="5">
        <f t="shared" ca="1" si="0"/>
        <v>6.8769120614463386E-2</v>
      </c>
    </row>
    <row r="31" spans="6:16">
      <c r="F31" s="28" vm="86">
        <f ca="1"/>
        <v>193.97</v>
      </c>
      <c r="G31" s="28" vm="87">
        <f ca="1"/>
        <v>423.02</v>
      </c>
      <c r="H31" s="28" vm="88">
        <f ca="1"/>
        <v>120.97</v>
      </c>
      <c r="I31" s="28" vm="89">
        <f ca="1"/>
        <v>286.98</v>
      </c>
      <c r="J31" s="28" vm="90">
        <f ca="1"/>
        <v>340.54</v>
      </c>
      <c r="L31" s="5">
        <f t="shared" ca="1" si="1"/>
        <v>9.4330042313117035E-2</v>
      </c>
      <c r="M31" s="5">
        <f t="shared" ca="1" si="1"/>
        <v>0.11809483533329801</v>
      </c>
      <c r="N31" s="5">
        <f t="shared" ca="1" si="1"/>
        <v>-1.9453675934181791E-2</v>
      </c>
      <c r="O31" s="5">
        <f t="shared" ca="1" si="1"/>
        <v>8.4088848594741528E-2</v>
      </c>
      <c r="P31" s="5">
        <f t="shared" ca="1" si="1"/>
        <v>3.6998690581321103E-2</v>
      </c>
    </row>
    <row r="32" spans="6:16">
      <c r="F32" s="28" vm="91">
        <f ca="1"/>
        <v>196.45</v>
      </c>
      <c r="G32" s="28" vm="92">
        <f ca="1"/>
        <v>467.29</v>
      </c>
      <c r="H32" s="28" vm="93">
        <f ca="1"/>
        <v>133.11000000000001</v>
      </c>
      <c r="I32" s="28" vm="94">
        <f ca="1"/>
        <v>318.60000000000002</v>
      </c>
      <c r="J32" s="28" vm="95">
        <f ca="1"/>
        <v>335.92</v>
      </c>
      <c r="L32" s="5">
        <f t="shared" ca="1" si="1"/>
        <v>1.2785482291075789E-2</v>
      </c>
      <c r="M32" s="5">
        <f t="shared" ca="1" si="1"/>
        <v>0.10465226230438285</v>
      </c>
      <c r="N32" s="5">
        <f t="shared" ca="1" si="1"/>
        <v>0.10035546003141294</v>
      </c>
      <c r="O32" s="5">
        <f t="shared" ca="1" si="1"/>
        <v>0.11018189420865565</v>
      </c>
      <c r="P32" s="5">
        <f t="shared" ca="1" si="1"/>
        <v>-1.3566688201092414E-2</v>
      </c>
    </row>
  </sheetData>
  <mergeCells count="3">
    <mergeCell ref="F12:J12"/>
    <mergeCell ref="L13:P13"/>
    <mergeCell ref="A1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B154-EB34-4B3F-B340-A9D287AAA10E}">
  <dimension ref="A1:W6"/>
  <sheetViews>
    <sheetView showGridLines="0" zoomScaleNormal="100" workbookViewId="0">
      <selection activeCell="R12" sqref="R12"/>
    </sheetView>
  </sheetViews>
  <sheetFormatPr defaultRowHeight="15"/>
  <sheetData>
    <row r="1" spans="1:23">
      <c r="A1" s="3"/>
      <c r="B1" s="23" t="s">
        <v>5</v>
      </c>
      <c r="C1" s="23" t="s">
        <v>6</v>
      </c>
      <c r="D1" s="23" t="s">
        <v>7</v>
      </c>
      <c r="E1" s="23" t="s">
        <v>8</v>
      </c>
      <c r="F1" s="23" t="s">
        <v>9</v>
      </c>
      <c r="K1" s="41" t="s">
        <v>23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>
      <c r="A2" s="22" t="s">
        <v>5</v>
      </c>
      <c r="B2" s="25">
        <f ca="1">VARP('Data Retrieval'!$L$15:$L$32)</f>
        <v>7.8713318984606345E-3</v>
      </c>
      <c r="C2" s="25">
        <f>B3</f>
        <v>1.2374243531324068E-2</v>
      </c>
      <c r="D2" s="25">
        <f>B4</f>
        <v>5.5125568921549385E-3</v>
      </c>
      <c r="E2" s="25">
        <f>B5</f>
        <v>4.8179867593576998E-3</v>
      </c>
      <c r="F2" s="25">
        <f>B6</f>
        <v>4.7392281951678739E-3</v>
      </c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>
      <c r="A3" s="22" t="s">
        <v>6</v>
      </c>
      <c r="B3" s="25">
        <v>1.2374243531324068E-2</v>
      </c>
      <c r="C3" s="25">
        <f ca="1">VARP('Data Retrieval'!$M$15:$M$32)</f>
        <v>3.5820910720556112E-2</v>
      </c>
      <c r="D3" s="25">
        <f>C4</f>
        <v>1.4399583255176644E-2</v>
      </c>
      <c r="E3" s="25">
        <f>C5</f>
        <v>1.8033041051182589E-2</v>
      </c>
      <c r="F3" s="25">
        <f>C6</f>
        <v>1.0849186137101232E-2</v>
      </c>
    </row>
    <row r="4" spans="1:23">
      <c r="A4" s="22" t="s">
        <v>7</v>
      </c>
      <c r="B4" s="25">
        <v>5.5125568921549385E-3</v>
      </c>
      <c r="C4" s="25">
        <v>1.4399583255176644E-2</v>
      </c>
      <c r="D4" s="25">
        <f ca="1">VARP('Data Retrieval'!$N$15:$N$32)</f>
        <v>8.7524278152914976E-3</v>
      </c>
      <c r="E4" s="25">
        <f>D5</f>
        <v>7.9485778884909875E-3</v>
      </c>
      <c r="F4" s="25">
        <f>D6</f>
        <v>5.4143886347175407E-3</v>
      </c>
    </row>
    <row r="5" spans="1:23">
      <c r="A5" s="22" t="s">
        <v>8</v>
      </c>
      <c r="B5" s="25">
        <v>4.8179867593576998E-3</v>
      </c>
      <c r="C5" s="25">
        <v>1.8033041051182589E-2</v>
      </c>
      <c r="D5" s="25">
        <v>7.9485778884909875E-3</v>
      </c>
      <c r="E5" s="25">
        <f ca="1">VARP('Data Retrieval'!$O$15:$O$32)</f>
        <v>2.8968315514837761E-2</v>
      </c>
      <c r="F5" s="25">
        <f>E6</f>
        <v>7.4369244377851433E-3</v>
      </c>
    </row>
    <row r="6" spans="1:23" ht="15.75" thickBot="1">
      <c r="A6" s="24" t="s">
        <v>9</v>
      </c>
      <c r="B6" s="26">
        <v>4.7392281951678739E-3</v>
      </c>
      <c r="C6" s="26">
        <v>1.0849186137101232E-2</v>
      </c>
      <c r="D6" s="26">
        <v>5.4143886347175407E-3</v>
      </c>
      <c r="E6" s="26">
        <v>7.4369244377851433E-3</v>
      </c>
      <c r="F6" s="26">
        <f ca="1">VARP('Data Retrieval'!$P$15:$P$32)</f>
        <v>4.9997208658238501E-3</v>
      </c>
    </row>
  </sheetData>
  <mergeCells count="1">
    <mergeCell ref="K1:W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FF2948A3D86245BE698D1F59A3B85B" ma:contentTypeVersion="15" ma:contentTypeDescription="Create a new document." ma:contentTypeScope="" ma:versionID="7a53b23bd2fac097f58a43175a285224">
  <xsd:schema xmlns:xsd="http://www.w3.org/2001/XMLSchema" xmlns:xs="http://www.w3.org/2001/XMLSchema" xmlns:p="http://schemas.microsoft.com/office/2006/metadata/properties" xmlns:ns3="932b3a11-5df9-445a-8b4d-2017b87a35bb" xmlns:ns4="b5a3dccb-9c26-436a-881e-bd6f7c0f6761" targetNamespace="http://schemas.microsoft.com/office/2006/metadata/properties" ma:root="true" ma:fieldsID="5a9ada5641a737d953fdf67f68b76204" ns3:_="" ns4:_="">
    <xsd:import namespace="932b3a11-5df9-445a-8b4d-2017b87a35bb"/>
    <xsd:import namespace="b5a3dccb-9c26-436a-881e-bd6f7c0f676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b3a11-5df9-445a-8b4d-2017b87a35b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3dccb-9c26-436a-881e-bd6f7c0f676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32b3a11-5df9-445a-8b4d-2017b87a35bb" xsi:nil="true"/>
  </documentManagement>
</p:properties>
</file>

<file path=customXml/itemProps1.xml><?xml version="1.0" encoding="utf-8"?>
<ds:datastoreItem xmlns:ds="http://schemas.openxmlformats.org/officeDocument/2006/customXml" ds:itemID="{B3A5DF05-C406-4C7E-8CA9-320438049E77}"/>
</file>

<file path=customXml/itemProps2.xml><?xml version="1.0" encoding="utf-8"?>
<ds:datastoreItem xmlns:ds="http://schemas.openxmlformats.org/officeDocument/2006/customXml" ds:itemID="{AD3E74F0-1852-4975-BD73-F7AA9E8CC05F}"/>
</file>

<file path=customXml/itemProps3.xml><?xml version="1.0" encoding="utf-8"?>
<ds:datastoreItem xmlns:ds="http://schemas.openxmlformats.org/officeDocument/2006/customXml" ds:itemID="{1361BE79-8C9C-4B85-B0A0-3915701A2E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 Venkatesh Subramaniam</dc:creator>
  <cp:keywords/>
  <dc:description/>
  <cp:lastModifiedBy/>
  <cp:revision/>
  <dcterms:created xsi:type="dcterms:W3CDTF">2023-07-30T19:42:40Z</dcterms:created>
  <dcterms:modified xsi:type="dcterms:W3CDTF">2023-08-10T01:27:19Z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0x0101008DFF2948A3D86245BE698D1F59A3B85B</vt:lpwstr>
  </property>
</Properties>
</file>